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nyiso.com\azure\nyiso\Legal\Bissell\Transmission Rate Filings\National Grid\NGrid Rate Schedule 19\"/>
    </mc:Choice>
  </mc:AlternateContent>
  <xr:revisionPtr revIDLastSave="0" documentId="8_{DB10C050-F7DB-438B-B09A-A49FA7466F2B}" xr6:coauthVersionLast="47" xr6:coauthVersionMax="47" xr10:uidLastSave="{00000000-0000-0000-0000-000000000000}"/>
  <bookViews>
    <workbookView xWindow="28680" yWindow="-120" windowWidth="29040" windowHeight="16440" xr2:uid="{910123B6-8175-4751-823C-7EFB45AD6B42}"/>
  </bookViews>
  <sheets>
    <sheet name="Exhibit 103" sheetId="5" r:id="rId1"/>
  </sheets>
  <definedNames>
    <definedName name="_xlnm.Print_Area" localSheetId="0">'Exhibit 103'!$B$1:$O$81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5" l="1"/>
  <c r="L45" i="5"/>
  <c r="L44" i="5"/>
  <c r="L38" i="5"/>
  <c r="L17" i="5"/>
  <c r="L16" i="5"/>
  <c r="L15" i="5"/>
  <c r="L12" i="5"/>
  <c r="G12" i="5"/>
  <c r="E76" i="5"/>
  <c r="E81" i="5"/>
  <c r="E65" i="5" l="1"/>
  <c r="E73" i="5" l="1"/>
  <c r="E72" i="5"/>
  <c r="E71" i="5"/>
  <c r="E62" i="5"/>
  <c r="E61" i="5"/>
  <c r="E60" i="5"/>
  <c r="L37" i="5"/>
  <c r="G37" i="5"/>
  <c r="L11" i="5"/>
  <c r="G11" i="5"/>
  <c r="C11" i="5"/>
  <c r="C17" i="5" s="1"/>
  <c r="E64" i="5" l="1"/>
  <c r="E66" i="5" s="1"/>
  <c r="C12" i="5" s="1"/>
  <c r="L13" i="5" s="1"/>
  <c r="C15" i="5"/>
  <c r="G15" i="5"/>
  <c r="C16" i="5"/>
  <c r="G16" i="5"/>
  <c r="G17" i="5"/>
  <c r="G45" i="5"/>
  <c r="G46" i="5"/>
  <c r="E75" i="5"/>
  <c r="E77" i="5" s="1"/>
  <c r="G38" i="5" s="1"/>
  <c r="L39" i="5" s="1"/>
  <c r="L48" i="5" s="1"/>
  <c r="L18" i="5" s="1"/>
  <c r="G39" i="5"/>
  <c r="G44" i="5"/>
  <c r="L19" i="5" l="1"/>
  <c r="C13" i="5"/>
  <c r="C19" i="5" s="1"/>
  <c r="G13" i="5"/>
  <c r="G40" i="5"/>
  <c r="G41" i="5" s="1"/>
  <c r="G48" i="5" s="1"/>
  <c r="G18" i="5" s="1"/>
  <c r="L21" i="5" l="1"/>
  <c r="G19" i="5"/>
  <c r="G21" i="5" s="1"/>
</calcChain>
</file>

<file path=xl/sharedStrings.xml><?xml version="1.0" encoding="utf-8"?>
<sst xmlns="http://schemas.openxmlformats.org/spreadsheetml/2006/main" count="140" uniqueCount="58">
  <si>
    <t xml:space="preserve">Amount </t>
  </si>
  <si>
    <t>Reference</t>
  </si>
  <si>
    <t>Schedule 6 &amp; 7</t>
  </si>
  <si>
    <t>Schedule 8</t>
  </si>
  <si>
    <t>Return and Associated Taxes</t>
  </si>
  <si>
    <t xml:space="preserve">Depreciation Exp. </t>
  </si>
  <si>
    <t>Cost of Capital Rate</t>
  </si>
  <si>
    <t>Schedule 9</t>
  </si>
  <si>
    <t>Schedule 10</t>
  </si>
  <si>
    <t>Schedule 16a</t>
  </si>
  <si>
    <t>Schedule 16b</t>
  </si>
  <si>
    <t>Description</t>
  </si>
  <si>
    <t>Cost of Capital Rate (10.3% ROE)</t>
  </si>
  <si>
    <t>Operation &amp; Maintenance Exp.</t>
  </si>
  <si>
    <t>Administrative &amp; General Exp.</t>
  </si>
  <si>
    <t xml:space="preserve">Notes: </t>
  </si>
  <si>
    <t xml:space="preserve">Schedule 8 </t>
  </si>
  <si>
    <t>Cost of Capital Rate (9.5% ROE)</t>
  </si>
  <si>
    <t>Schedule 1</t>
  </si>
  <si>
    <t>TSC Transmission RR applies to TSC wholesale customers</t>
  </si>
  <si>
    <t>NMPC Proposed changes to TSC Formula Rate Template</t>
  </si>
  <si>
    <t>Transmission Investment Base-NMPC Phase 2 Project</t>
  </si>
  <si>
    <t>Transmission Investment Base-Excluding NMPC Phase 2</t>
  </si>
  <si>
    <t>Transmission Investment Base</t>
  </si>
  <si>
    <t>Schedule 16f</t>
  </si>
  <si>
    <t>NMPC Existing TSC Formula Rate Template</t>
  </si>
  <si>
    <t>NMPC Phase 2 Projects Facilities Charge ("CFC Charge")</t>
  </si>
  <si>
    <t>TSC impact using NYPSC-approved ROE for revenue credit</t>
  </si>
  <si>
    <t>Table 1</t>
  </si>
  <si>
    <t>Table 2</t>
  </si>
  <si>
    <t>Table 3</t>
  </si>
  <si>
    <r>
      <t xml:space="preserve">Existing TSC </t>
    </r>
    <r>
      <rPr>
        <b/>
        <u/>
        <sz val="11"/>
        <color rgb="FFFF0000"/>
        <rFont val="Times New Roman"/>
        <family val="1"/>
      </rPr>
      <t>excluding</t>
    </r>
    <r>
      <rPr>
        <b/>
        <u/>
        <sz val="11"/>
        <color theme="1"/>
        <rFont val="Times New Roman"/>
        <family val="1"/>
      </rPr>
      <t xml:space="preserve"> NMPC Phase 2 Projects</t>
    </r>
  </si>
  <si>
    <r>
      <t xml:space="preserve">Existing TSC </t>
    </r>
    <r>
      <rPr>
        <b/>
        <u/>
        <sz val="11"/>
        <color rgb="FFFF0000"/>
        <rFont val="Times New Roman"/>
        <family val="1"/>
      </rPr>
      <t>including</t>
    </r>
    <r>
      <rPr>
        <b/>
        <u/>
        <sz val="11"/>
        <color theme="1"/>
        <rFont val="Times New Roman"/>
        <family val="1"/>
      </rPr>
      <t xml:space="preserve"> NMPC Phase 2 Projects</t>
    </r>
  </si>
  <si>
    <t>Project Specific Credit</t>
  </si>
  <si>
    <t>Project Specific Credit + COC Adjustment</t>
  </si>
  <si>
    <t>TSC Transmission Revenue Requirement</t>
  </si>
  <si>
    <t>Variance to Existing Formula Rate  (Table 1)</t>
  </si>
  <si>
    <t>Calculation of Project Specific Revenue Credit to the TSC</t>
  </si>
  <si>
    <t>Cost of Capital Rate (9.50% ROE)</t>
  </si>
  <si>
    <t>Adjustment to Cost of Capital Rate using 10.3% ROE</t>
  </si>
  <si>
    <t>Total Return and Associated Taxes</t>
  </si>
  <si>
    <t>NMPC Phase 2 Projects revenue requirement at 10.3% ROE</t>
  </si>
  <si>
    <t>NMPC Phase 2 Projects revenue requirement at 9.5% ROE</t>
  </si>
  <si>
    <t>Assumes transmission investment base is allocated as 70% to TSC and 30% to NMPC Phase 2 projects.</t>
  </si>
  <si>
    <t>Assumes 3% allocation applies to Depreciation expenses, O&amp;M and A&amp;G, based on investment base</t>
  </si>
  <si>
    <t>Cost of capital rate calculation:</t>
  </si>
  <si>
    <t>TSC - FERC approved ROE</t>
  </si>
  <si>
    <t>Capitalization Ratio</t>
  </si>
  <si>
    <t>Cost of Capital</t>
  </si>
  <si>
    <t xml:space="preserve">LONG-TERM DEBT  </t>
  </si>
  <si>
    <t>PREFERRED STOCK</t>
  </si>
  <si>
    <t xml:space="preserve">COMMON EQUITY </t>
  </si>
  <si>
    <t>Total Investment Return</t>
  </si>
  <si>
    <t>Federal &amp; State Tax</t>
  </si>
  <si>
    <t xml:space="preserve">NYPSC approved Capital Structure and ROE </t>
  </si>
  <si>
    <t>Variance in COC Rate between NYPSC-approved Capital Structure and ROE versus FERC-approved ROE</t>
  </si>
  <si>
    <t>COC rate Adj. to FERC-approved 10.3% ROE</t>
  </si>
  <si>
    <t>Exhibit No. NMPC-103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</si>
</sst>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0.0000%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4" xfId="0" applyFont="1" applyBorder="1" applyAlignment="1">
      <alignment horizontal="right" vertical="top"/>
    </xf>
    <xf numFmtId="6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166" fontId="4" fillId="0" borderId="0" xfId="2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66" fontId="4" fillId="0" borderId="2" xfId="2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8" fillId="0" borderId="4" xfId="0" applyFont="1" applyBorder="1" applyAlignment="1">
      <alignment horizontal="right" vertical="top"/>
    </xf>
    <xf numFmtId="166" fontId="8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2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top"/>
    </xf>
    <xf numFmtId="166" fontId="4" fillId="2" borderId="0" xfId="2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right" vertical="top"/>
    </xf>
    <xf numFmtId="166" fontId="4" fillId="3" borderId="0" xfId="2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166" fontId="8" fillId="0" borderId="2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6" fontId="8" fillId="0" borderId="0" xfId="2" applyNumberFormat="1" applyFont="1" applyFill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166" fontId="8" fillId="0" borderId="0" xfId="2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top"/>
    </xf>
    <xf numFmtId="166" fontId="8" fillId="2" borderId="2" xfId="2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top"/>
    </xf>
    <xf numFmtId="166" fontId="8" fillId="3" borderId="2" xfId="2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7" xfId="0" applyFont="1" applyBorder="1"/>
    <xf numFmtId="0" fontId="8" fillId="4" borderId="1" xfId="0" applyFont="1" applyFill="1" applyBorder="1"/>
    <xf numFmtId="0" fontId="4" fillId="0" borderId="11" xfId="0" applyFont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4" xfId="0" applyFont="1" applyBorder="1" applyAlignment="1">
      <alignment horizontal="right"/>
    </xf>
    <xf numFmtId="10" fontId="11" fillId="0" borderId="0" xfId="4" applyNumberFormat="1" applyFont="1" applyBorder="1"/>
    <xf numFmtId="10" fontId="4" fillId="0" borderId="0" xfId="1" applyNumberFormat="1" applyFont="1" applyBorder="1"/>
    <xf numFmtId="164" fontId="4" fillId="0" borderId="5" xfId="1" applyNumberFormat="1" applyFont="1" applyBorder="1"/>
    <xf numFmtId="10" fontId="11" fillId="0" borderId="7" xfId="4" applyNumberFormat="1" applyFont="1" applyBorder="1"/>
    <xf numFmtId="10" fontId="4" fillId="0" borderId="7" xfId="1" applyNumberFormat="1" applyFont="1" applyBorder="1"/>
    <xf numFmtId="164" fontId="4" fillId="0" borderId="8" xfId="1" applyNumberFormat="1" applyFont="1" applyBorder="1"/>
    <xf numFmtId="0" fontId="4" fillId="0" borderId="0" xfId="0" applyFont="1" applyAlignment="1">
      <alignment horizontal="right"/>
    </xf>
    <xf numFmtId="164" fontId="4" fillId="0" borderId="5" xfId="0" applyNumberFormat="1" applyFont="1" applyBorder="1"/>
    <xf numFmtId="167" fontId="11" fillId="0" borderId="0" xfId="0" applyNumberFormat="1" applyFont="1"/>
    <xf numFmtId="166" fontId="4" fillId="0" borderId="7" xfId="2" applyNumberFormat="1" applyFont="1" applyFill="1" applyBorder="1" applyAlignment="1">
      <alignment horizontal="right" vertical="center"/>
    </xf>
    <xf numFmtId="0" fontId="4" fillId="0" borderId="3" xfId="0" applyFont="1" applyBorder="1"/>
    <xf numFmtId="164" fontId="4" fillId="0" borderId="8" xfId="0" applyNumberFormat="1" applyFont="1" applyBorder="1"/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</cellXfs>
  <cellStyles count="5">
    <cellStyle name="Currency" xfId="2" builtinId="4"/>
    <cellStyle name="Normal" xfId="0" builtinId="0"/>
    <cellStyle name="Normal 4 2" xfId="3" xr:uid="{BBB07765-90DD-45A5-8650-E0BDF404D52C}"/>
    <cellStyle name="Percent" xfId="1" builtinId="5"/>
    <cellStyle name="Percent 602 2" xfId="4" xr:uid="{1F1A7B46-7776-47B5-B76B-D86BC6A1A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</xdr:colOff>
      <xdr:row>16</xdr:row>
      <xdr:rowOff>102870</xdr:rowOff>
    </xdr:from>
    <xdr:to>
      <xdr:col>14</xdr:col>
      <xdr:colOff>410529</xdr:colOff>
      <xdr:row>47</xdr:row>
      <xdr:rowOff>179294</xdr:rowOff>
    </xdr:to>
    <xdr:sp macro="" textlink="">
      <xdr:nvSpPr>
        <xdr:cNvPr id="2" name="Arrow: Curved Up 1">
          <a:extLst>
            <a:ext uri="{FF2B5EF4-FFF2-40B4-BE49-F238E27FC236}">
              <a16:creationId xmlns:a16="http://schemas.microsoft.com/office/drawing/2014/main" id="{D9307D0D-678D-4512-947F-8F5298321A6F}"/>
            </a:ext>
          </a:extLst>
        </xdr:cNvPr>
        <xdr:cNvSpPr/>
      </xdr:nvSpPr>
      <xdr:spPr>
        <a:xfrm rot="16200000">
          <a:off x="17446355" y="5994670"/>
          <a:ext cx="5915249" cy="875349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49418</xdr:colOff>
      <xdr:row>16</xdr:row>
      <xdr:rowOff>112058</xdr:rowOff>
    </xdr:from>
    <xdr:to>
      <xdr:col>9</xdr:col>
      <xdr:colOff>381000</xdr:colOff>
      <xdr:row>48</xdr:row>
      <xdr:rowOff>11205</xdr:rowOff>
    </xdr:to>
    <xdr:sp macro="" textlink="">
      <xdr:nvSpPr>
        <xdr:cNvPr id="3" name="Arrow: Curved Up 2">
          <a:extLst>
            <a:ext uri="{FF2B5EF4-FFF2-40B4-BE49-F238E27FC236}">
              <a16:creationId xmlns:a16="http://schemas.microsoft.com/office/drawing/2014/main" id="{5B5EFC9E-2934-4EE5-B39F-1432699BAA22}"/>
            </a:ext>
          </a:extLst>
        </xdr:cNvPr>
        <xdr:cNvSpPr/>
      </xdr:nvSpPr>
      <xdr:spPr>
        <a:xfrm rot="16200000">
          <a:off x="10576448" y="5987078"/>
          <a:ext cx="5928472" cy="922132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932328</xdr:colOff>
      <xdr:row>23</xdr:row>
      <xdr:rowOff>25996</xdr:rowOff>
    </xdr:from>
    <xdr:to>
      <xdr:col>8</xdr:col>
      <xdr:colOff>0</xdr:colOff>
      <xdr:row>30</xdr:row>
      <xdr:rowOff>56029</xdr:rowOff>
    </xdr:to>
    <xdr:sp macro="" textlink="">
      <xdr:nvSpPr>
        <xdr:cNvPr id="4" name="Callout: Up Arrow 3">
          <a:extLst>
            <a:ext uri="{FF2B5EF4-FFF2-40B4-BE49-F238E27FC236}">
              <a16:creationId xmlns:a16="http://schemas.microsoft.com/office/drawing/2014/main" id="{7A29ADAB-47DF-469A-9434-95EC1BD2F141}"/>
            </a:ext>
          </a:extLst>
        </xdr:cNvPr>
        <xdr:cNvSpPr/>
      </xdr:nvSpPr>
      <xdr:spPr>
        <a:xfrm>
          <a:off x="6999753" y="4664671"/>
          <a:ext cx="6030447" cy="1363533"/>
        </a:xfrm>
        <a:prstGeom prst="up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TSC Transmission revenue requirement remains neutral . This is accomplished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by adjusting the revenue credit using the TSC FERC approved ROE.</a:t>
          </a:r>
          <a:endParaRPr lang="en-US" sz="12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9</xdr:col>
      <xdr:colOff>591782</xdr:colOff>
      <xdr:row>23</xdr:row>
      <xdr:rowOff>67236</xdr:rowOff>
    </xdr:from>
    <xdr:to>
      <xdr:col>13</xdr:col>
      <xdr:colOff>41014</xdr:colOff>
      <xdr:row>30</xdr:row>
      <xdr:rowOff>69141</xdr:rowOff>
    </xdr:to>
    <xdr:sp macro="" textlink="">
      <xdr:nvSpPr>
        <xdr:cNvPr id="5" name="Callout: Up Arrow 4">
          <a:extLst>
            <a:ext uri="{FF2B5EF4-FFF2-40B4-BE49-F238E27FC236}">
              <a16:creationId xmlns:a16="http://schemas.microsoft.com/office/drawing/2014/main" id="{E9E6B831-5C7B-432A-B979-6B6DA0FA3930}"/>
            </a:ext>
          </a:extLst>
        </xdr:cNvPr>
        <xdr:cNvSpPr/>
      </xdr:nvSpPr>
      <xdr:spPr>
        <a:xfrm>
          <a:off x="14341400" y="4706471"/>
          <a:ext cx="5668496" cy="1335405"/>
        </a:xfrm>
        <a:prstGeom prst="up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TSC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Transmission revenue requirement increased because project credits were calculated using the NYPSC-approved ROE instead of the FERC-approved ROE. </a:t>
          </a:r>
          <a:endParaRPr lang="en-US" sz="1200" b="1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438B-A117-441B-BE36-DBE60B8BC1D9}">
  <sheetPr>
    <pageSetUpPr fitToPage="1"/>
  </sheetPr>
  <dimension ref="B1:X81"/>
  <sheetViews>
    <sheetView showGridLines="0" tabSelected="1" topLeftCell="F1" zoomScale="80" zoomScaleNormal="80" zoomScaleSheetLayoutView="70" zoomScalePageLayoutView="70" workbookViewId="0">
      <selection activeCell="F1" sqref="F1"/>
    </sheetView>
  </sheetViews>
  <sheetFormatPr defaultColWidth="8.85546875" defaultRowHeight="15" x14ac:dyDescent="0.25"/>
  <cols>
    <col min="1" max="1" width="8.85546875" style="2"/>
    <col min="2" max="2" width="51.140625" style="2" customWidth="1"/>
    <col min="3" max="3" width="14.42578125" style="2" customWidth="1"/>
    <col min="4" max="4" width="16.5703125" style="2" customWidth="1"/>
    <col min="5" max="5" width="13.5703125" style="2" customWidth="1"/>
    <col min="6" max="6" width="57.42578125" style="2" customWidth="1"/>
    <col min="7" max="7" width="19.85546875" style="2" customWidth="1"/>
    <col min="8" max="8" width="13.42578125" style="2" bestFit="1" customWidth="1"/>
    <col min="9" max="10" width="8.85546875" style="2"/>
    <col min="11" max="11" width="55.42578125" style="2" customWidth="1"/>
    <col min="12" max="12" width="15.85546875" style="2" bestFit="1" customWidth="1"/>
    <col min="13" max="13" width="13.42578125" style="2" bestFit="1" customWidth="1"/>
    <col min="14" max="23" width="8.85546875" style="2"/>
    <col min="24" max="24" width="19.85546875" style="2" customWidth="1"/>
    <col min="25" max="25" width="8.85546875" style="2"/>
    <col min="26" max="26" width="13.85546875" style="2" bestFit="1" customWidth="1"/>
    <col min="27" max="27" width="12.5703125" style="2" bestFit="1" customWidth="1"/>
    <col min="28" max="16384" width="8.85546875" style="2"/>
  </cols>
  <sheetData>
    <row r="1" spans="2:24" x14ac:dyDescent="0.25">
      <c r="O1" s="12" t="s">
        <v>57</v>
      </c>
      <c r="P1" s="12"/>
      <c r="Q1" s="12"/>
    </row>
    <row r="3" spans="2:24" s="1" customFormat="1" ht="18.75" x14ac:dyDescent="0.3">
      <c r="B3" s="84" t="s">
        <v>25</v>
      </c>
      <c r="C3" s="84"/>
      <c r="D3" s="84"/>
      <c r="F3" s="84" t="s">
        <v>20</v>
      </c>
      <c r="G3" s="84"/>
      <c r="H3" s="84"/>
      <c r="K3" s="84" t="s">
        <v>27</v>
      </c>
      <c r="L3" s="84"/>
      <c r="M3" s="84"/>
    </row>
    <row r="4" spans="2:24" s="1" customFormat="1" ht="18.75" x14ac:dyDescent="0.3">
      <c r="B4" s="85" t="s">
        <v>28</v>
      </c>
      <c r="C4" s="85"/>
      <c r="D4" s="85"/>
      <c r="F4" s="85" t="s">
        <v>29</v>
      </c>
      <c r="G4" s="85"/>
      <c r="H4" s="85"/>
      <c r="K4" s="85" t="s">
        <v>30</v>
      </c>
      <c r="L4" s="85"/>
      <c r="M4" s="85"/>
    </row>
    <row r="6" spans="2:24" x14ac:dyDescent="0.25">
      <c r="B6" s="89" t="s">
        <v>31</v>
      </c>
      <c r="C6" s="90"/>
      <c r="D6" s="91"/>
      <c r="F6" s="89" t="s">
        <v>32</v>
      </c>
      <c r="G6" s="90"/>
      <c r="H6" s="91"/>
      <c r="K6" s="89" t="s">
        <v>32</v>
      </c>
      <c r="L6" s="90"/>
      <c r="M6" s="91"/>
      <c r="X6" s="3"/>
    </row>
    <row r="7" spans="2:24" x14ac:dyDescent="0.25">
      <c r="B7" s="4"/>
      <c r="C7" s="5"/>
      <c r="D7" s="6"/>
      <c r="F7" s="7"/>
      <c r="G7" s="8"/>
      <c r="H7" s="6"/>
      <c r="K7" s="7"/>
      <c r="L7" s="8"/>
      <c r="M7" s="6"/>
      <c r="X7" s="5"/>
    </row>
    <row r="8" spans="2:24" s="12" customFormat="1" ht="14.25" x14ac:dyDescent="0.2">
      <c r="B8" s="9" t="s">
        <v>11</v>
      </c>
      <c r="C8" s="10" t="s">
        <v>0</v>
      </c>
      <c r="D8" s="11" t="s">
        <v>1</v>
      </c>
      <c r="F8" s="9" t="s">
        <v>11</v>
      </c>
      <c r="G8" s="10" t="s">
        <v>0</v>
      </c>
      <c r="H8" s="11" t="s">
        <v>1</v>
      </c>
      <c r="K8" s="9" t="s">
        <v>11</v>
      </c>
      <c r="L8" s="10" t="s">
        <v>0</v>
      </c>
      <c r="M8" s="11" t="s">
        <v>1</v>
      </c>
      <c r="X8" s="13"/>
    </row>
    <row r="9" spans="2:24" x14ac:dyDescent="0.25">
      <c r="B9" s="14" t="s">
        <v>21</v>
      </c>
      <c r="C9" s="15">
        <v>0</v>
      </c>
      <c r="D9" s="16" t="s">
        <v>2</v>
      </c>
      <c r="F9" s="14" t="s">
        <v>21</v>
      </c>
      <c r="G9" s="17">
        <v>30000000</v>
      </c>
      <c r="H9" s="18" t="s">
        <v>2</v>
      </c>
      <c r="K9" s="14" t="s">
        <v>21</v>
      </c>
      <c r="L9" s="17">
        <v>30000000</v>
      </c>
      <c r="M9" s="18" t="s">
        <v>2</v>
      </c>
      <c r="X9" s="19"/>
    </row>
    <row r="10" spans="2:24" x14ac:dyDescent="0.25">
      <c r="B10" s="14" t="s">
        <v>22</v>
      </c>
      <c r="C10" s="17">
        <v>70000000</v>
      </c>
      <c r="D10" s="16" t="s">
        <v>2</v>
      </c>
      <c r="F10" s="14" t="s">
        <v>22</v>
      </c>
      <c r="G10" s="17">
        <v>70000000</v>
      </c>
      <c r="H10" s="16" t="s">
        <v>2</v>
      </c>
      <c r="K10" s="14" t="s">
        <v>22</v>
      </c>
      <c r="L10" s="17">
        <v>70000000</v>
      </c>
      <c r="M10" s="16" t="s">
        <v>2</v>
      </c>
      <c r="X10" s="19"/>
    </row>
    <row r="11" spans="2:24" x14ac:dyDescent="0.25">
      <c r="B11" s="14" t="s">
        <v>23</v>
      </c>
      <c r="C11" s="20">
        <f>C9+C10</f>
        <v>70000000</v>
      </c>
      <c r="D11" s="16"/>
      <c r="F11" s="14" t="s">
        <v>23</v>
      </c>
      <c r="G11" s="20">
        <f>G9+G10</f>
        <v>100000000</v>
      </c>
      <c r="H11" s="16"/>
      <c r="K11" s="14" t="s">
        <v>23</v>
      </c>
      <c r="L11" s="20">
        <f>L9+L10</f>
        <v>100000000</v>
      </c>
      <c r="M11" s="16"/>
      <c r="X11" s="19"/>
    </row>
    <row r="12" spans="2:24" x14ac:dyDescent="0.25">
      <c r="B12" s="14" t="s">
        <v>12</v>
      </c>
      <c r="C12" s="21">
        <f>+E66</f>
        <v>9.2733758747544692E-2</v>
      </c>
      <c r="D12" s="16" t="s">
        <v>16</v>
      </c>
      <c r="F12" s="14" t="s">
        <v>12</v>
      </c>
      <c r="G12" s="21">
        <f>E66</f>
        <v>9.2733758747544692E-2</v>
      </c>
      <c r="H12" s="16" t="s">
        <v>3</v>
      </c>
      <c r="K12" s="14" t="s">
        <v>12</v>
      </c>
      <c r="L12" s="21">
        <f>E66</f>
        <v>9.2733758747544692E-2</v>
      </c>
      <c r="M12" s="16" t="s">
        <v>3</v>
      </c>
      <c r="X12" s="19"/>
    </row>
    <row r="13" spans="2:24" x14ac:dyDescent="0.25">
      <c r="B13" s="22" t="s">
        <v>4</v>
      </c>
      <c r="C13" s="23">
        <f>C11*C12</f>
        <v>6491363.1123281289</v>
      </c>
      <c r="D13" s="18"/>
      <c r="F13" s="22" t="s">
        <v>4</v>
      </c>
      <c r="G13" s="23">
        <f>G11*G12</f>
        <v>9273375.8747544698</v>
      </c>
      <c r="H13" s="18"/>
      <c r="K13" s="22" t="s">
        <v>4</v>
      </c>
      <c r="L13" s="23">
        <f>L11*L12</f>
        <v>9273375.8747544698</v>
      </c>
      <c r="M13" s="18"/>
      <c r="X13" s="24"/>
    </row>
    <row r="14" spans="2:24" x14ac:dyDescent="0.25">
      <c r="B14" s="14"/>
      <c r="C14" s="17"/>
      <c r="D14" s="18"/>
      <c r="F14" s="14"/>
      <c r="G14" s="17"/>
      <c r="H14" s="18"/>
      <c r="K14" s="14"/>
      <c r="L14" s="17"/>
      <c r="M14" s="18"/>
      <c r="X14" s="24"/>
    </row>
    <row r="15" spans="2:24" x14ac:dyDescent="0.25">
      <c r="B15" s="14" t="s">
        <v>13</v>
      </c>
      <c r="C15" s="25">
        <f>$C$11*0.03</f>
        <v>2100000</v>
      </c>
      <c r="D15" s="18" t="s">
        <v>7</v>
      </c>
      <c r="F15" s="14" t="s">
        <v>13</v>
      </c>
      <c r="G15" s="25">
        <f>$G$11*0.03</f>
        <v>3000000</v>
      </c>
      <c r="H15" s="18" t="s">
        <v>7</v>
      </c>
      <c r="K15" s="14" t="s">
        <v>13</v>
      </c>
      <c r="L15" s="25">
        <f>$L$11*0.03</f>
        <v>3000000</v>
      </c>
      <c r="M15" s="18" t="s">
        <v>7</v>
      </c>
      <c r="X15" s="24"/>
    </row>
    <row r="16" spans="2:24" x14ac:dyDescent="0.25">
      <c r="B16" s="14" t="s">
        <v>14</v>
      </c>
      <c r="C16" s="25">
        <f>$C$11*0.03</f>
        <v>2100000</v>
      </c>
      <c r="D16" s="18" t="s">
        <v>7</v>
      </c>
      <c r="F16" s="14" t="s">
        <v>14</v>
      </c>
      <c r="G16" s="25">
        <f>$G$11*0.03</f>
        <v>3000000</v>
      </c>
      <c r="H16" s="18" t="s">
        <v>7</v>
      </c>
      <c r="K16" s="14" t="s">
        <v>14</v>
      </c>
      <c r="L16" s="25">
        <f>$L$11*0.03</f>
        <v>3000000</v>
      </c>
      <c r="M16" s="18" t="s">
        <v>7</v>
      </c>
      <c r="X16" s="24"/>
    </row>
    <row r="17" spans="2:24" x14ac:dyDescent="0.25">
      <c r="B17" s="14" t="s">
        <v>5</v>
      </c>
      <c r="C17" s="25">
        <f>$C$11*0.03</f>
        <v>2100000</v>
      </c>
      <c r="D17" s="18" t="s">
        <v>7</v>
      </c>
      <c r="F17" s="14" t="s">
        <v>5</v>
      </c>
      <c r="G17" s="25">
        <f>$G$11*0.03</f>
        <v>3000000</v>
      </c>
      <c r="H17" s="18" t="s">
        <v>7</v>
      </c>
      <c r="K17" s="14" t="s">
        <v>5</v>
      </c>
      <c r="L17" s="25">
        <f>$L$11*0.03</f>
        <v>3000000</v>
      </c>
      <c r="M17" s="18" t="s">
        <v>7</v>
      </c>
      <c r="X17" s="24"/>
    </row>
    <row r="18" spans="2:24" x14ac:dyDescent="0.25">
      <c r="B18" s="14" t="s">
        <v>33</v>
      </c>
      <c r="C18" s="26">
        <v>0</v>
      </c>
      <c r="D18" s="18" t="s">
        <v>8</v>
      </c>
      <c r="F18" s="27" t="s">
        <v>34</v>
      </c>
      <c r="G18" s="28">
        <f>-G48</f>
        <v>-5482012.762426341</v>
      </c>
      <c r="H18" s="29" t="s">
        <v>8</v>
      </c>
      <c r="K18" s="30" t="s">
        <v>33</v>
      </c>
      <c r="L18" s="31">
        <f>-L48</f>
        <v>-5267371.7032383028</v>
      </c>
      <c r="M18" s="32" t="s">
        <v>8</v>
      </c>
      <c r="X18" s="24"/>
    </row>
    <row r="19" spans="2:24" x14ac:dyDescent="0.25">
      <c r="B19" s="22" t="s">
        <v>35</v>
      </c>
      <c r="C19" s="33">
        <f>SUM(C13:C18)</f>
        <v>12791363.112328129</v>
      </c>
      <c r="D19" s="34" t="s">
        <v>18</v>
      </c>
      <c r="F19" s="22" t="s">
        <v>35</v>
      </c>
      <c r="G19" s="33">
        <f>SUM(G13:G18)</f>
        <v>12791363.112328129</v>
      </c>
      <c r="H19" s="34" t="s">
        <v>18</v>
      </c>
      <c r="K19" s="22" t="s">
        <v>35</v>
      </c>
      <c r="L19" s="33">
        <f>SUM(L13:L18)</f>
        <v>13006004.171516167</v>
      </c>
      <c r="M19" s="34" t="s">
        <v>18</v>
      </c>
      <c r="X19" s="35"/>
    </row>
    <row r="20" spans="2:24" ht="7.5" customHeight="1" x14ac:dyDescent="0.25">
      <c r="B20" s="22"/>
      <c r="C20" s="36"/>
      <c r="D20" s="34"/>
      <c r="F20" s="22"/>
      <c r="G20" s="36"/>
      <c r="H20" s="34"/>
      <c r="K20" s="22"/>
      <c r="L20" s="36"/>
      <c r="M20" s="34"/>
      <c r="X20" s="35"/>
    </row>
    <row r="21" spans="2:24" ht="15.75" thickBot="1" x14ac:dyDescent="0.3">
      <c r="B21" s="22"/>
      <c r="C21" s="36"/>
      <c r="D21" s="34"/>
      <c r="F21" s="22" t="s">
        <v>36</v>
      </c>
      <c r="G21" s="37">
        <f>G19-C19</f>
        <v>0</v>
      </c>
      <c r="H21" s="38"/>
      <c r="K21" s="22" t="s">
        <v>36</v>
      </c>
      <c r="L21" s="39">
        <f>L19-C19</f>
        <v>214641.05918803811</v>
      </c>
      <c r="M21" s="38"/>
      <c r="X21" s="35"/>
    </row>
    <row r="22" spans="2:24" ht="15.75" thickTop="1" x14ac:dyDescent="0.25">
      <c r="B22" s="7"/>
      <c r="C22" s="40"/>
      <c r="D22" s="6"/>
      <c r="F22" s="7"/>
      <c r="G22" s="5"/>
      <c r="H22" s="6"/>
      <c r="K22" s="7"/>
      <c r="M22" s="6"/>
      <c r="X22" s="5"/>
    </row>
    <row r="23" spans="2:24" ht="15.75" x14ac:dyDescent="0.25">
      <c r="B23" s="74" t="s">
        <v>19</v>
      </c>
      <c r="C23" s="75"/>
      <c r="D23" s="76"/>
      <c r="F23" s="77"/>
      <c r="G23" s="78"/>
      <c r="H23" s="79"/>
      <c r="K23" s="77"/>
      <c r="L23" s="78"/>
      <c r="M23" s="79"/>
      <c r="X23" s="41"/>
    </row>
    <row r="32" spans="2:24" ht="15.75" x14ac:dyDescent="0.25">
      <c r="K32" s="86" t="s">
        <v>26</v>
      </c>
      <c r="L32" s="87"/>
      <c r="M32" s="88"/>
      <c r="X32" s="3"/>
    </row>
    <row r="33" spans="6:24" ht="15.75" x14ac:dyDescent="0.25">
      <c r="F33" s="86" t="s">
        <v>37</v>
      </c>
      <c r="G33" s="87"/>
      <c r="H33" s="88"/>
      <c r="K33" s="7"/>
      <c r="L33" s="8"/>
      <c r="M33" s="6"/>
      <c r="X33" s="5"/>
    </row>
    <row r="34" spans="6:24" s="42" customFormat="1" ht="14.25" x14ac:dyDescent="0.2">
      <c r="F34" s="9" t="s">
        <v>11</v>
      </c>
      <c r="G34" s="10" t="s">
        <v>0</v>
      </c>
      <c r="H34" s="11" t="s">
        <v>1</v>
      </c>
      <c r="K34" s="9" t="s">
        <v>11</v>
      </c>
      <c r="L34" s="10" t="s">
        <v>0</v>
      </c>
      <c r="M34" s="11" t="s">
        <v>1</v>
      </c>
      <c r="X34" s="43"/>
    </row>
    <row r="35" spans="6:24" x14ac:dyDescent="0.25">
      <c r="F35" s="44"/>
      <c r="H35" s="45"/>
      <c r="K35" s="44"/>
      <c r="M35" s="45"/>
      <c r="X35" s="24"/>
    </row>
    <row r="36" spans="6:24" x14ac:dyDescent="0.25">
      <c r="F36" s="14" t="s">
        <v>21</v>
      </c>
      <c r="G36" s="17">
        <v>30000000</v>
      </c>
      <c r="H36" s="18" t="s">
        <v>9</v>
      </c>
      <c r="K36" s="14" t="s">
        <v>21</v>
      </c>
      <c r="L36" s="17">
        <v>30000000</v>
      </c>
      <c r="M36" s="18" t="s">
        <v>9</v>
      </c>
      <c r="X36" s="19"/>
    </row>
    <row r="37" spans="6:24" x14ac:dyDescent="0.25">
      <c r="F37" s="14" t="s">
        <v>23</v>
      </c>
      <c r="G37" s="20">
        <f>G36</f>
        <v>30000000</v>
      </c>
      <c r="H37" s="16"/>
      <c r="K37" s="14" t="s">
        <v>23</v>
      </c>
      <c r="L37" s="20">
        <f>L36</f>
        <v>30000000</v>
      </c>
      <c r="M37" s="16"/>
      <c r="X37" s="19"/>
    </row>
    <row r="38" spans="6:24" x14ac:dyDescent="0.25">
      <c r="F38" s="14" t="s">
        <v>38</v>
      </c>
      <c r="G38" s="21">
        <f>+E77</f>
        <v>8.5579056774610099E-2</v>
      </c>
      <c r="H38" s="16" t="s">
        <v>10</v>
      </c>
      <c r="K38" s="14" t="s">
        <v>17</v>
      </c>
      <c r="L38" s="21">
        <f>E77</f>
        <v>8.5579056774610099E-2</v>
      </c>
      <c r="M38" s="16" t="s">
        <v>10</v>
      </c>
      <c r="X38" s="19"/>
    </row>
    <row r="39" spans="6:24" x14ac:dyDescent="0.25">
      <c r="F39" s="22" t="s">
        <v>4</v>
      </c>
      <c r="G39" s="23">
        <f>G37*G38</f>
        <v>2567371.7032383028</v>
      </c>
      <c r="H39" s="16"/>
      <c r="K39" s="22" t="s">
        <v>4</v>
      </c>
      <c r="L39" s="23">
        <f>L37*L38</f>
        <v>2567371.7032383028</v>
      </c>
      <c r="M39" s="16"/>
      <c r="X39" s="19"/>
    </row>
    <row r="40" spans="6:24" x14ac:dyDescent="0.25">
      <c r="F40" s="14" t="s">
        <v>39</v>
      </c>
      <c r="G40" s="71">
        <f>G36*E81</f>
        <v>214641.05918803779</v>
      </c>
      <c r="H40" s="16"/>
      <c r="K40" s="14"/>
      <c r="L40" s="21"/>
      <c r="M40" s="16"/>
      <c r="X40" s="19"/>
    </row>
    <row r="41" spans="6:24" x14ac:dyDescent="0.25">
      <c r="F41" s="22" t="s">
        <v>40</v>
      </c>
      <c r="G41" s="46">
        <f>+G39+G40</f>
        <v>2782012.7624263405</v>
      </c>
      <c r="H41" s="16"/>
      <c r="K41" s="14"/>
      <c r="L41" s="21"/>
      <c r="M41" s="16"/>
      <c r="X41" s="19"/>
    </row>
    <row r="42" spans="6:24" x14ac:dyDescent="0.25">
      <c r="F42" s="44"/>
      <c r="H42" s="18"/>
      <c r="K42" s="44"/>
      <c r="M42" s="18"/>
      <c r="X42" s="24"/>
    </row>
    <row r="43" spans="6:24" x14ac:dyDescent="0.25">
      <c r="F43" s="14"/>
      <c r="G43" s="17"/>
      <c r="H43" s="18"/>
      <c r="K43" s="14"/>
      <c r="L43" s="17"/>
      <c r="M43" s="18"/>
      <c r="X43" s="24"/>
    </row>
    <row r="44" spans="6:24" x14ac:dyDescent="0.25">
      <c r="F44" s="14" t="s">
        <v>13</v>
      </c>
      <c r="G44" s="25">
        <f>$G$37*0.03</f>
        <v>900000</v>
      </c>
      <c r="H44" s="16" t="s">
        <v>9</v>
      </c>
      <c r="K44" s="14" t="s">
        <v>13</v>
      </c>
      <c r="L44" s="25">
        <f>$L$37*0.03</f>
        <v>900000</v>
      </c>
      <c r="M44" s="16" t="s">
        <v>9</v>
      </c>
      <c r="X44" s="19"/>
    </row>
    <row r="45" spans="6:24" x14ac:dyDescent="0.25">
      <c r="F45" s="14" t="s">
        <v>14</v>
      </c>
      <c r="G45" s="25">
        <f>$G$37*0.03</f>
        <v>900000</v>
      </c>
      <c r="H45" s="16" t="s">
        <v>9</v>
      </c>
      <c r="K45" s="14" t="s">
        <v>14</v>
      </c>
      <c r="L45" s="25">
        <f>$L$37*0.03</f>
        <v>900000</v>
      </c>
      <c r="M45" s="16" t="s">
        <v>9</v>
      </c>
      <c r="X45" s="19"/>
    </row>
    <row r="46" spans="6:24" x14ac:dyDescent="0.25">
      <c r="F46" s="14" t="s">
        <v>5</v>
      </c>
      <c r="G46" s="25">
        <f>$G$37*0.03</f>
        <v>900000</v>
      </c>
      <c r="H46" s="16" t="s">
        <v>9</v>
      </c>
      <c r="K46" s="14" t="s">
        <v>5</v>
      </c>
      <c r="L46" s="25">
        <f>$L$37*0.03</f>
        <v>900000</v>
      </c>
      <c r="M46" s="16" t="s">
        <v>9</v>
      </c>
      <c r="X46" s="19"/>
    </row>
    <row r="47" spans="6:24" x14ac:dyDescent="0.25">
      <c r="F47" s="14"/>
      <c r="G47" s="25"/>
      <c r="H47" s="16"/>
      <c r="K47" s="14"/>
      <c r="L47" s="25"/>
      <c r="M47" s="16"/>
      <c r="X47" s="19"/>
    </row>
    <row r="48" spans="6:24" ht="15.6" customHeight="1" x14ac:dyDescent="0.25">
      <c r="F48" s="47" t="s">
        <v>41</v>
      </c>
      <c r="G48" s="48">
        <f>SUM(G41:G47)</f>
        <v>5482012.762426341</v>
      </c>
      <c r="H48" s="49" t="s">
        <v>24</v>
      </c>
      <c r="K48" s="50" t="s">
        <v>42</v>
      </c>
      <c r="L48" s="51">
        <f>SUM(L39:L47)</f>
        <v>5267371.7032383028</v>
      </c>
      <c r="M48" s="52" t="s">
        <v>9</v>
      </c>
      <c r="X48" s="35"/>
    </row>
    <row r="49" spans="2:24" x14ac:dyDescent="0.25">
      <c r="F49" s="7"/>
      <c r="G49" s="5"/>
      <c r="H49" s="6"/>
      <c r="K49" s="7"/>
      <c r="L49" s="5"/>
      <c r="M49" s="6"/>
      <c r="X49" s="5"/>
    </row>
    <row r="50" spans="2:24" ht="15.75" x14ac:dyDescent="0.25">
      <c r="F50" s="77"/>
      <c r="G50" s="78"/>
      <c r="H50" s="79"/>
      <c r="K50" s="53"/>
      <c r="L50" s="54"/>
      <c r="M50" s="55"/>
      <c r="X50" s="41"/>
    </row>
    <row r="52" spans="2:24" x14ac:dyDescent="0.25">
      <c r="B52" s="56" t="s">
        <v>15</v>
      </c>
    </row>
    <row r="53" spans="2:24" x14ac:dyDescent="0.25">
      <c r="B53" s="2" t="s">
        <v>43</v>
      </c>
    </row>
    <row r="54" spans="2:24" x14ac:dyDescent="0.25">
      <c r="B54" s="2" t="s">
        <v>44</v>
      </c>
    </row>
    <row r="56" spans="2:24" x14ac:dyDescent="0.25">
      <c r="B56" s="2" t="s">
        <v>45</v>
      </c>
    </row>
    <row r="58" spans="2:24" ht="30" x14ac:dyDescent="0.25">
      <c r="B58" s="57" t="s">
        <v>46</v>
      </c>
      <c r="C58" s="58" t="s">
        <v>47</v>
      </c>
      <c r="D58" s="59" t="s">
        <v>48</v>
      </c>
      <c r="E58" s="60" t="s">
        <v>48</v>
      </c>
    </row>
    <row r="59" spans="2:24" x14ac:dyDescent="0.25">
      <c r="B59" s="44"/>
      <c r="E59" s="45"/>
    </row>
    <row r="60" spans="2:24" ht="15.75" x14ac:dyDescent="0.25">
      <c r="B60" s="61" t="s">
        <v>49</v>
      </c>
      <c r="C60" s="62">
        <v>0.4975</v>
      </c>
      <c r="D60" s="63">
        <v>4.4864901353270113E-2</v>
      </c>
      <c r="E60" s="64">
        <f>+C60*D60</f>
        <v>2.2320288423251882E-2</v>
      </c>
    </row>
    <row r="61" spans="2:24" ht="15.75" x14ac:dyDescent="0.25">
      <c r="B61" s="61" t="s">
        <v>50</v>
      </c>
      <c r="C61" s="62">
        <v>2.5000000000000001E-3</v>
      </c>
      <c r="D61" s="63">
        <v>3.6588129717122143E-2</v>
      </c>
      <c r="E61" s="64">
        <f t="shared" ref="E61:E62" si="0">+C61*D61</f>
        <v>9.1470324292805354E-5</v>
      </c>
    </row>
    <row r="62" spans="2:24" ht="15.75" x14ac:dyDescent="0.25">
      <c r="B62" s="61" t="s">
        <v>51</v>
      </c>
      <c r="C62" s="65">
        <v>0.5</v>
      </c>
      <c r="D62" s="66">
        <v>0.10299999999999999</v>
      </c>
      <c r="E62" s="67">
        <f t="shared" si="0"/>
        <v>5.1499999999999997E-2</v>
      </c>
    </row>
    <row r="63" spans="2:24" x14ac:dyDescent="0.25">
      <c r="B63" s="44"/>
      <c r="E63" s="45"/>
    </row>
    <row r="64" spans="2:24" x14ac:dyDescent="0.25">
      <c r="B64" s="44"/>
      <c r="D64" s="68" t="s">
        <v>52</v>
      </c>
      <c r="E64" s="69">
        <f>+SUM(E60:E62)</f>
        <v>7.3911758747544687E-2</v>
      </c>
    </row>
    <row r="65" spans="2:6" ht="15.75" x14ac:dyDescent="0.25">
      <c r="B65" s="44"/>
      <c r="D65" s="2" t="s">
        <v>53</v>
      </c>
      <c r="E65" s="64">
        <f>1.3716%+0.5106%</f>
        <v>1.8821999999999998E-2</v>
      </c>
      <c r="F65" s="70"/>
    </row>
    <row r="66" spans="2:6" ht="15.75" x14ac:dyDescent="0.25">
      <c r="B66" s="53"/>
      <c r="C66" s="54"/>
      <c r="D66" s="54" t="s">
        <v>6</v>
      </c>
      <c r="E66" s="67">
        <f>+E64+E65</f>
        <v>9.2733758747544692E-2</v>
      </c>
      <c r="F66" s="70"/>
    </row>
    <row r="69" spans="2:6" ht="30" x14ac:dyDescent="0.25">
      <c r="B69" s="57" t="s">
        <v>54</v>
      </c>
      <c r="C69" s="58" t="s">
        <v>47</v>
      </c>
      <c r="D69" s="59" t="s">
        <v>48</v>
      </c>
      <c r="E69" s="60" t="s">
        <v>48</v>
      </c>
    </row>
    <row r="70" spans="2:6" x14ac:dyDescent="0.25">
      <c r="B70" s="44"/>
      <c r="E70" s="45"/>
    </row>
    <row r="71" spans="2:6" ht="15.75" x14ac:dyDescent="0.25">
      <c r="B71" s="61" t="s">
        <v>49</v>
      </c>
      <c r="C71" s="62">
        <v>0.51750000000000007</v>
      </c>
      <c r="D71" s="63">
        <v>4.4864901353270113E-2</v>
      </c>
      <c r="E71" s="64">
        <f>+C71*D71</f>
        <v>2.3217586450317285E-2</v>
      </c>
    </row>
    <row r="72" spans="2:6" ht="15.75" x14ac:dyDescent="0.25">
      <c r="B72" s="61" t="s">
        <v>50</v>
      </c>
      <c r="C72" s="62">
        <v>2.5000000000000001E-3</v>
      </c>
      <c r="D72" s="63">
        <v>3.6588129717122143E-2</v>
      </c>
      <c r="E72" s="64">
        <f t="shared" ref="E72" si="1">+C72*D72</f>
        <v>9.1470324292805354E-5</v>
      </c>
    </row>
    <row r="73" spans="2:6" ht="15.75" x14ac:dyDescent="0.25">
      <c r="B73" s="61" t="s">
        <v>51</v>
      </c>
      <c r="C73" s="65">
        <v>0.48</v>
      </c>
      <c r="D73" s="66">
        <v>9.5000000000000001E-2</v>
      </c>
      <c r="E73" s="67">
        <f>+C73*D73</f>
        <v>4.5600000000000002E-2</v>
      </c>
    </row>
    <row r="74" spans="2:6" x14ac:dyDescent="0.25">
      <c r="B74" s="44"/>
      <c r="E74" s="45"/>
    </row>
    <row r="75" spans="2:6" x14ac:dyDescent="0.25">
      <c r="B75" s="44"/>
      <c r="D75" s="68" t="s">
        <v>52</v>
      </c>
      <c r="E75" s="69">
        <f>+SUM(E71:E73)</f>
        <v>6.8909056774610095E-2</v>
      </c>
    </row>
    <row r="76" spans="2:6" x14ac:dyDescent="0.25">
      <c r="B76" s="44"/>
      <c r="D76" s="2" t="s">
        <v>53</v>
      </c>
      <c r="E76" s="64">
        <f>1.2148%+0.4522%</f>
        <v>1.6670000000000001E-2</v>
      </c>
    </row>
    <row r="77" spans="2:6" x14ac:dyDescent="0.25">
      <c r="B77" s="53"/>
      <c r="C77" s="54"/>
      <c r="D77" s="54" t="s">
        <v>6</v>
      </c>
      <c r="E77" s="67">
        <f>+E75+E76</f>
        <v>8.5579056774610099E-2</v>
      </c>
    </row>
    <row r="80" spans="2:6" x14ac:dyDescent="0.25">
      <c r="B80" s="80" t="s">
        <v>55</v>
      </c>
      <c r="C80" s="82" t="s">
        <v>56</v>
      </c>
      <c r="D80" s="82"/>
      <c r="E80" s="72"/>
    </row>
    <row r="81" spans="2:5" x14ac:dyDescent="0.25">
      <c r="B81" s="81"/>
      <c r="C81" s="83"/>
      <c r="D81" s="83"/>
      <c r="E81" s="73">
        <f>E66-E77</f>
        <v>7.1547019729345934E-3</v>
      </c>
    </row>
  </sheetData>
  <mergeCells count="17">
    <mergeCell ref="B6:D6"/>
    <mergeCell ref="F6:H6"/>
    <mergeCell ref="K6:M6"/>
    <mergeCell ref="B3:D3"/>
    <mergeCell ref="F3:H3"/>
    <mergeCell ref="K3:M3"/>
    <mergeCell ref="B4:D4"/>
    <mergeCell ref="F4:H4"/>
    <mergeCell ref="K4:M4"/>
    <mergeCell ref="B23:D23"/>
    <mergeCell ref="F23:H23"/>
    <mergeCell ref="K23:M23"/>
    <mergeCell ref="B80:B81"/>
    <mergeCell ref="C80:D81"/>
    <mergeCell ref="F33:H33"/>
    <mergeCell ref="K32:M32"/>
    <mergeCell ref="F50:H50"/>
  </mergeCells>
  <pageMargins left="0.25" right="0.25" top="0.75" bottom="0.75" header="0.3" footer="0.3"/>
  <pageSetup scale="40" orientation="landscape" r:id="rId1"/>
  <headerFooter>
    <oddHeader xml:space="preserve">&amp;R&amp;"Times New Roman,Bold"&amp;12Exhibit NMPC-103
Niagara Mohawk Power Corporation
Page 1 of 1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103</vt:lpstr>
      <vt:lpstr>'Exhibit 103'!Print_Area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Lin</dc:creator>
  <cp:lastModifiedBy>Bissell, Garrett E</cp:lastModifiedBy>
  <cp:lastPrinted>2025-11-19T17:15:36Z</cp:lastPrinted>
  <dcterms:created xsi:type="dcterms:W3CDTF">2025-11-18T02:58:25Z</dcterms:created>
  <dcterms:modified xsi:type="dcterms:W3CDTF">2025-11-21T17:21:07Z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049dce-8671-4c79-90d7-f6ec79470f4e_Enabled">
    <vt:lpwstr>true</vt:lpwstr>
  </property>
  <property fmtid="{D5CDD505-2E9C-101B-9397-08002B2CF9AE}" pid="3" name="MSIP_Label_a5049dce-8671-4c79-90d7-f6ec79470f4e_SetDate">
    <vt:lpwstr>2025-11-21T17:20:21Z</vt:lpwstr>
  </property>
  <property fmtid="{D5CDD505-2E9C-101B-9397-08002B2CF9AE}" pid="4" name="MSIP_Label_a5049dce-8671-4c79-90d7-f6ec79470f4e_Method">
    <vt:lpwstr>Privileged</vt:lpwstr>
  </property>
  <property fmtid="{D5CDD505-2E9C-101B-9397-08002B2CF9AE}" pid="5" name="MSIP_Label_a5049dce-8671-4c79-90d7-f6ec79470f4e_Name">
    <vt:lpwstr>Public</vt:lpwstr>
  </property>
  <property fmtid="{D5CDD505-2E9C-101B-9397-08002B2CF9AE}" pid="6" name="MSIP_Label_a5049dce-8671-4c79-90d7-f6ec79470f4e_SiteId">
    <vt:lpwstr>7658602a-f7b9-4209-bc62-d2bfc30dea0d</vt:lpwstr>
  </property>
  <property fmtid="{D5CDD505-2E9C-101B-9397-08002B2CF9AE}" pid="7" name="MSIP_Label_a5049dce-8671-4c79-90d7-f6ec79470f4e_ActionId">
    <vt:lpwstr>4dcdbb73-2c57-4a5c-85c7-3b6597d12d62</vt:lpwstr>
  </property>
  <property fmtid="{D5CDD505-2E9C-101B-9397-08002B2CF9AE}" pid="8" name="MSIP_Label_a5049dce-8671-4c79-90d7-f6ec79470f4e_ContentBits">
    <vt:lpwstr>0</vt:lpwstr>
  </property>
  <property fmtid="{D5CDD505-2E9C-101B-9397-08002B2CF9AE}" pid="9" name="MSIP_Label_a5049dce-8671-4c79-90d7-f6ec79470f4e_Tag">
    <vt:lpwstr>10, 0, 1, 1</vt:lpwstr>
  </property>
</Properties>
</file>