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L:\Bissell\Transmission Rate Filings\RG&amp;E\RG&amp;E RS19 Formula Rate\Settlement Compliance Filing\"/>
    </mc:Choice>
  </mc:AlternateContent>
  <xr:revisionPtr revIDLastSave="0" documentId="13_ncr:1_{AFAAC296-7707-41B2-9D1B-2E860DF6F297}" xr6:coauthVersionLast="47" xr6:coauthVersionMax="47" xr10:uidLastSave="{00000000-0000-0000-0000-000000000000}"/>
  <bookViews>
    <workbookView xWindow="-108" yWindow="-108" windowWidth="23256" windowHeight="14016" tabRatio="88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definedNames>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C" hidden="1">#REF!</definedName>
    <definedName name="__123Graph_CBAR" hidden="1">#REF!</definedName>
    <definedName name="__123Graph_D" hidden="1">#REF!</definedName>
    <definedName name="__123Graph_DBAR" hidden="1">#REF!</definedName>
    <definedName name="__123Graph_E" hidden="1">#REF!</definedName>
    <definedName name="__123Graph_EBAR" hidden="1">#REF!</definedName>
    <definedName name="__123Graph_F"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123Graph_B.1" hidden="1">#REF!</definedName>
    <definedName name="_Dist_Bin" hidden="1">#REF!</definedName>
    <definedName name="_Dist_Values" hidden="1">#REF!</definedName>
    <definedName name="_Fill" hidden="1">#REF!</definedName>
    <definedName name="_Fill.1" hidden="1">#REF!</definedName>
    <definedName name="_Key.1" hidden="1">#REF!</definedName>
    <definedName name="_Key1" hidden="1">#REF!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#REF!</definedName>
    <definedName name="_Sort.1" hidden="1">#REF!</definedName>
    <definedName name="_Table1_Out" hidden="1">#REF!</definedName>
    <definedName name="AEDPCRCEAdjustment">#REF!</definedName>
    <definedName name="AS2DocOpenMode" hidden="1">"AS2DocumentEdit"</definedName>
    <definedName name="Both">#REF!</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Items'!$A$1:$P$58</definedName>
    <definedName name="_xlnm.Print_Area" localSheetId="3">'2a-ADIT Current Year'!$A$1:$J$93</definedName>
    <definedName name="_xlnm.Print_Area" localSheetId="4">'2b-ADIT Prior Year'!$A$1:$J$88</definedName>
    <definedName name="_xlnm.Print_Area" localSheetId="5">'2c-ADIT Proration Projected'!$A$1:$S$29</definedName>
    <definedName name="_xlnm.Print_Area" localSheetId="6">'2d-ADIT Proration Actual'!$A$1:$Q$55</definedName>
    <definedName name="_xlnm.Print_Area" localSheetId="7">'3-EADIT'!$A$1:$O$80</definedName>
    <definedName name="_xlnm.Print_Area" localSheetId="8">'4-IT Permanent Differences'!$A$1:$G$13</definedName>
    <definedName name="_xlnm.Print_Area" localSheetId="9">'5-Project Return'!$A$1:$T$108</definedName>
    <definedName name="_xlnm.Print_Area" localSheetId="10">'6-Project Cost of Capital'!$A$1:$N$62</definedName>
    <definedName name="_xlnm.Print_Area" localSheetId="12">'8-Depreciation Rates'!$A$1:$D$60</definedName>
    <definedName name="_xlnm.Print_Area" localSheetId="13">'9-Corrections'!$A$1:$G$35</definedName>
    <definedName name="_xlnm.Print_Area" localSheetId="1">'Appendix A'!$A$1:$L$226</definedName>
    <definedName name="_xlnm.Print_Area" localSheetId="0">Index!$A$1:$F$39</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A'!$A$1:$K$210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53" l="1"/>
  <c r="C56" i="53"/>
  <c r="C55" i="53"/>
  <c r="C54" i="53"/>
  <c r="C50" i="53"/>
  <c r="C43" i="53"/>
  <c r="C41" i="53"/>
  <c r="R36" i="3"/>
  <c r="S9" i="62" l="1"/>
  <c r="C97" i="53"/>
  <c r="A97" i="53"/>
  <c r="A96" i="53"/>
  <c r="L43" i="3"/>
  <c r="I43" i="53" s="1"/>
  <c r="N20" i="62" s="1"/>
  <c r="M43" i="3"/>
  <c r="D43" i="3" l="1"/>
  <c r="M10" i="62" s="1"/>
  <c r="H43" i="3"/>
  <c r="G43" i="3"/>
  <c r="M16" i="62" s="1"/>
  <c r="F43" i="3"/>
  <c r="M14" i="62" s="1"/>
  <c r="E43" i="3"/>
  <c r="M12" i="62" s="1"/>
  <c r="I42" i="3"/>
  <c r="I41" i="3"/>
  <c r="I40" i="3"/>
  <c r="I39" i="3"/>
  <c r="I38" i="3"/>
  <c r="G57" i="54"/>
  <c r="G58" i="54"/>
  <c r="G59" i="54"/>
  <c r="G60" i="54"/>
  <c r="G56" i="54"/>
  <c r="M20" i="62" l="1"/>
  <c r="I43" i="3"/>
  <c r="I41" i="53" s="1"/>
  <c r="H9" i="62"/>
  <c r="G30" i="54" l="1"/>
  <c r="G31" i="54"/>
  <c r="G32" i="54"/>
  <c r="G33" i="54"/>
  <c r="I20" i="4"/>
  <c r="C59" i="12"/>
  <c r="B25" i="3"/>
  <c r="I136" i="53"/>
  <c r="C136" i="53"/>
  <c r="F38" i="12"/>
  <c r="F29" i="12"/>
  <c r="F20" i="12"/>
  <c r="F11" i="12"/>
  <c r="D24" i="62"/>
  <c r="I52" i="56"/>
  <c r="I19" i="4" l="1"/>
  <c r="I17" i="4"/>
  <c r="D79" i="53" l="1"/>
  <c r="A46" i="55"/>
  <c r="K36" i="55"/>
  <c r="I37" i="55" s="1"/>
  <c r="C55" i="12"/>
  <c r="M44" i="12"/>
  <c r="G44" i="12"/>
  <c r="C37" i="12"/>
  <c r="C36" i="12"/>
  <c r="C35" i="12"/>
  <c r="C28" i="12"/>
  <c r="C27" i="12"/>
  <c r="C26" i="12"/>
  <c r="C19" i="12"/>
  <c r="C18" i="12"/>
  <c r="C17" i="12"/>
  <c r="C10" i="12"/>
  <c r="C9" i="12"/>
  <c r="C8" i="12"/>
  <c r="L24" i="62"/>
  <c r="C134" i="53" l="1"/>
  <c r="C115" i="53"/>
  <c r="C46" i="53"/>
  <c r="E24" i="62" l="1"/>
  <c r="I74" i="53" l="1"/>
  <c r="D74" i="53"/>
  <c r="E50" i="12" l="1"/>
  <c r="C38" i="3"/>
  <c r="C53" i="3"/>
  <c r="C54" i="3"/>
  <c r="C55" i="3"/>
  <c r="C56" i="3"/>
  <c r="C52" i="3"/>
  <c r="C40" i="3"/>
  <c r="C41" i="3"/>
  <c r="C42" i="3"/>
  <c r="C39" i="3"/>
  <c r="L11" i="54"/>
  <c r="E57" i="3"/>
  <c r="D57" i="3"/>
  <c r="F57" i="3" s="1"/>
  <c r="K43" i="3"/>
  <c r="N43" i="3"/>
  <c r="O43" i="3"/>
  <c r="P43" i="3"/>
  <c r="J43" i="3"/>
  <c r="D50" i="53" s="1"/>
  <c r="F30" i="3"/>
  <c r="G30" i="3"/>
  <c r="H30" i="3"/>
  <c r="I30" i="3"/>
  <c r="J30" i="3"/>
  <c r="K30" i="3"/>
  <c r="L30" i="3"/>
  <c r="M30" i="3"/>
  <c r="N30" i="3"/>
  <c r="D30" i="3"/>
  <c r="C26" i="3"/>
  <c r="C27" i="3"/>
  <c r="C28" i="3"/>
  <c r="C29" i="3"/>
  <c r="C25" i="3"/>
  <c r="E17" i="3"/>
  <c r="F17" i="3"/>
  <c r="G17" i="3"/>
  <c r="H17" i="3"/>
  <c r="I17" i="3"/>
  <c r="J17" i="3"/>
  <c r="K17" i="3"/>
  <c r="L17" i="3"/>
  <c r="M17" i="3"/>
  <c r="N17" i="3"/>
  <c r="D17" i="3"/>
  <c r="O30" i="3" l="1"/>
  <c r="H13" i="57"/>
  <c r="H14" i="57"/>
  <c r="H15" i="57"/>
  <c r="H16" i="57"/>
  <c r="H17" i="57"/>
  <c r="H18" i="57"/>
  <c r="H19" i="57"/>
  <c r="H20" i="57"/>
  <c r="H21" i="57"/>
  <c r="H22" i="57"/>
  <c r="H23" i="57"/>
  <c r="H12" i="57"/>
  <c r="G13" i="57"/>
  <c r="G14" i="57"/>
  <c r="G15" i="57"/>
  <c r="G16" i="57"/>
  <c r="G17" i="57"/>
  <c r="G18" i="57"/>
  <c r="G19" i="57"/>
  <c r="G20" i="57"/>
  <c r="G21" i="57"/>
  <c r="G22" i="57"/>
  <c r="G23" i="57"/>
  <c r="G12" i="57"/>
  <c r="A30" i="4" l="1"/>
  <c r="A19" i="4"/>
  <c r="A20" i="4" s="1"/>
  <c r="M46" i="12"/>
  <c r="M47" i="12"/>
  <c r="M48" i="12"/>
  <c r="M49" i="12"/>
  <c r="M45" i="12"/>
  <c r="M50" i="12" s="1"/>
  <c r="D225" i="53"/>
  <c r="I105" i="53" s="1"/>
  <c r="F104" i="53"/>
  <c r="F56" i="53"/>
  <c r="E30" i="3" l="1"/>
  <c r="D173" i="53"/>
  <c r="B59" i="56"/>
  <c r="B83" i="56" s="1"/>
  <c r="B64" i="4"/>
  <c r="B88" i="4" s="1"/>
  <c r="A3" i="60" l="1"/>
  <c r="A3" i="59"/>
  <c r="B3" i="55"/>
  <c r="A3" i="12"/>
  <c r="B3" i="62"/>
  <c r="B3" i="5"/>
  <c r="A6" i="54"/>
  <c r="B5" i="58"/>
  <c r="B3" i="57"/>
  <c r="B3" i="56"/>
  <c r="B3" i="4"/>
  <c r="A6" i="61"/>
  <c r="B4" i="3"/>
  <c r="C29" i="60"/>
  <c r="C27" i="60"/>
  <c r="A19" i="60"/>
  <c r="A16" i="60"/>
  <c r="A15" i="60"/>
  <c r="M24" i="62"/>
  <c r="J24" i="62"/>
  <c r="F24" i="62"/>
  <c r="F12" i="5" l="1"/>
  <c r="F34" i="54"/>
  <c r="C34" i="54"/>
  <c r="N11" i="54"/>
  <c r="I11" i="54"/>
  <c r="G11" i="54"/>
  <c r="E11" i="54"/>
  <c r="E28" i="4"/>
  <c r="A12" i="57"/>
  <c r="A13" i="57" s="1"/>
  <c r="A14" i="57" s="1"/>
  <c r="A15" i="57" s="1"/>
  <c r="A16" i="57" s="1"/>
  <c r="A17" i="57" s="1"/>
  <c r="A18" i="57" s="1"/>
  <c r="A19" i="57" s="1"/>
  <c r="A20" i="57" s="1"/>
  <c r="A21" i="57" s="1"/>
  <c r="A22" i="57" s="1"/>
  <c r="A23" i="57" s="1"/>
  <c r="A24" i="57" s="1"/>
  <c r="O23" i="3" l="1"/>
  <c r="O10" i="3"/>
  <c r="D152" i="53"/>
  <c r="D97" i="53" l="1"/>
  <c r="F94" i="53"/>
  <c r="F93" i="53"/>
  <c r="F85" i="53"/>
  <c r="C88" i="53" l="1"/>
  <c r="D85" i="53"/>
  <c r="B26" i="61"/>
  <c r="B28" i="61" s="1"/>
  <c r="B30" i="61" s="1"/>
  <c r="B32" i="61" s="1"/>
  <c r="B34" i="61" s="1"/>
  <c r="F9" i="5" l="1"/>
  <c r="F19" i="60" l="1"/>
  <c r="B80" i="62"/>
  <c r="B52" i="62"/>
  <c r="B41" i="62"/>
  <c r="I50" i="53"/>
  <c r="Q20" i="62" s="1"/>
  <c r="O22" i="3"/>
  <c r="K22" i="3"/>
  <c r="L22" i="3"/>
  <c r="M22" i="3"/>
  <c r="J22" i="3"/>
  <c r="J21" i="3"/>
  <c r="F16" i="62"/>
  <c r="F14" i="62"/>
  <c r="F12" i="62"/>
  <c r="F10" i="62"/>
  <c r="O29" i="3"/>
  <c r="O28" i="3"/>
  <c r="O27" i="3"/>
  <c r="O26" i="3"/>
  <c r="O25" i="3"/>
  <c r="D16" i="62"/>
  <c r="D14" i="62"/>
  <c r="D12" i="62"/>
  <c r="D10" i="62"/>
  <c r="O16" i="3"/>
  <c r="O15" i="3"/>
  <c r="O14" i="3"/>
  <c r="O13" i="3"/>
  <c r="O12" i="3"/>
  <c r="F37" i="12"/>
  <c r="F28" i="12"/>
  <c r="F19" i="12"/>
  <c r="F10" i="12"/>
  <c r="A9" i="12"/>
  <c r="B31" i="62"/>
  <c r="B29" i="62"/>
  <c r="B65" i="62" s="1"/>
  <c r="B27" i="62"/>
  <c r="B25" i="62"/>
  <c r="H18" i="62"/>
  <c r="A12" i="62"/>
  <c r="A14" i="62" s="1"/>
  <c r="A16" i="62" s="1"/>
  <c r="A18" i="62" s="1"/>
  <c r="A20" i="62" s="1"/>
  <c r="H12" i="62" l="1"/>
  <c r="A10" i="12"/>
  <c r="A11" i="12" s="1"/>
  <c r="A17" i="12"/>
  <c r="A25" i="62"/>
  <c r="A27" i="62" s="1"/>
  <c r="A29" i="62" s="1"/>
  <c r="A31" i="62" s="1"/>
  <c r="A33" i="62" s="1"/>
  <c r="A35" i="62" s="1"/>
  <c r="R9" i="62"/>
  <c r="Q9" i="62"/>
  <c r="P9" i="62"/>
  <c r="L9" i="62"/>
  <c r="K9" i="62"/>
  <c r="J9" i="62"/>
  <c r="O9" i="62"/>
  <c r="H16" i="62"/>
  <c r="H10" i="62"/>
  <c r="F20" i="62"/>
  <c r="D20" i="62"/>
  <c r="E14" i="62" s="1"/>
  <c r="N14" i="62" s="1"/>
  <c r="I25" i="53"/>
  <c r="O17" i="3"/>
  <c r="I15" i="53" s="1"/>
  <c r="H14" i="62"/>
  <c r="C124" i="53" l="1"/>
  <c r="C123" i="53"/>
  <c r="A18" i="12"/>
  <c r="Q14" i="62"/>
  <c r="E12" i="62"/>
  <c r="N12" i="62" s="1"/>
  <c r="E18" i="62"/>
  <c r="N18" i="62" s="1"/>
  <c r="E10" i="62"/>
  <c r="N10" i="62" s="1"/>
  <c r="E16" i="62"/>
  <c r="N16" i="62" s="1"/>
  <c r="H20" i="62"/>
  <c r="A19" i="12" l="1"/>
  <c r="A20" i="12" s="1"/>
  <c r="Q16" i="62"/>
  <c r="E20" i="62"/>
  <c r="Q10" i="62"/>
  <c r="Q18" i="62"/>
  <c r="Q12" i="62"/>
  <c r="A26" i="12" l="1"/>
  <c r="B2" i="3"/>
  <c r="C12" i="53"/>
  <c r="F53" i="3"/>
  <c r="Q39" i="3" s="1"/>
  <c r="R39" i="3" s="1"/>
  <c r="F54" i="3"/>
  <c r="Q40" i="3" s="1"/>
  <c r="R40" i="3" s="1"/>
  <c r="F55" i="3"/>
  <c r="Q41" i="3" s="1"/>
  <c r="R41" i="3" s="1"/>
  <c r="F56" i="3"/>
  <c r="Q42" i="3" s="1"/>
  <c r="R42" i="3" s="1"/>
  <c r="F52" i="3"/>
  <c r="Q38" i="3" s="1"/>
  <c r="R38" i="3" s="1"/>
  <c r="F23" i="60"/>
  <c r="A13" i="60"/>
  <c r="G29" i="58"/>
  <c r="F71" i="55"/>
  <c r="J35" i="55" s="1"/>
  <c r="E71" i="55"/>
  <c r="I35" i="55" s="1"/>
  <c r="I34" i="55"/>
  <c r="J34" i="55" s="1"/>
  <c r="A33" i="55"/>
  <c r="A34" i="55" s="1"/>
  <c r="A35" i="55" s="1"/>
  <c r="A36" i="55" s="1"/>
  <c r="A37" i="55" s="1"/>
  <c r="L25" i="54"/>
  <c r="E30" i="54"/>
  <c r="I30" i="54" s="1"/>
  <c r="L30" i="54" s="1"/>
  <c r="N30" i="54" s="1"/>
  <c r="E31" i="54"/>
  <c r="I31" i="54" s="1"/>
  <c r="L31" i="54" s="1"/>
  <c r="N31" i="54" s="1"/>
  <c r="E32" i="54"/>
  <c r="I32" i="54" s="1"/>
  <c r="L32" i="54" s="1"/>
  <c r="N32" i="54" s="1"/>
  <c r="L33" i="54"/>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N25" i="54"/>
  <c r="K19" i="54"/>
  <c r="F19" i="54"/>
  <c r="C19" i="54"/>
  <c r="A15" i="54"/>
  <c r="A16" i="54" s="1"/>
  <c r="A17" i="54" s="1"/>
  <c r="A18" i="54" s="1"/>
  <c r="C79" i="56"/>
  <c r="C78" i="56"/>
  <c r="C77" i="56"/>
  <c r="C76" i="56"/>
  <c r="C75" i="56"/>
  <c r="C74" i="56"/>
  <c r="C73" i="56"/>
  <c r="C56" i="56"/>
  <c r="C55" i="56"/>
  <c r="C54" i="56"/>
  <c r="C53" i="56"/>
  <c r="C36" i="56"/>
  <c r="C35" i="56"/>
  <c r="C34" i="56"/>
  <c r="C33" i="56"/>
  <c r="C32" i="56"/>
  <c r="C31" i="56"/>
  <c r="C30" i="56"/>
  <c r="C29" i="56"/>
  <c r="C28" i="56"/>
  <c r="C27" i="56"/>
  <c r="C26" i="56"/>
  <c r="C25"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C19" i="57"/>
  <c r="C18" i="57"/>
  <c r="C17" i="57"/>
  <c r="C16" i="57"/>
  <c r="C15" i="57"/>
  <c r="C14" i="57"/>
  <c r="C13" i="57"/>
  <c r="F12" i="57"/>
  <c r="F13" i="57" s="1"/>
  <c r="F14" i="57" s="1"/>
  <c r="F15" i="57" s="1"/>
  <c r="F16" i="57" s="1"/>
  <c r="F17" i="57" s="1"/>
  <c r="F18" i="57" s="1"/>
  <c r="F19" i="57" s="1"/>
  <c r="F20" i="57" s="1"/>
  <c r="F21" i="57" s="1"/>
  <c r="F22" i="57" s="1"/>
  <c r="F23" i="57" s="1"/>
  <c r="G11" i="57"/>
  <c r="G80" i="56"/>
  <c r="F12" i="56" s="1"/>
  <c r="F80" i="56"/>
  <c r="E12" i="56" s="1"/>
  <c r="E80" i="56"/>
  <c r="D12" i="56" s="1"/>
  <c r="D80" i="56"/>
  <c r="B68" i="56"/>
  <c r="G57" i="56"/>
  <c r="F11" i="56" s="1"/>
  <c r="F57" i="56"/>
  <c r="E11" i="56" s="1"/>
  <c r="D57" i="56"/>
  <c r="D51" i="56"/>
  <c r="D72" i="56" s="1"/>
  <c r="E50" i="56"/>
  <c r="E71" i="56" s="1"/>
  <c r="B46" i="56"/>
  <c r="E37" i="56"/>
  <c r="D10" i="56" s="1"/>
  <c r="F37" i="56"/>
  <c r="E10" i="56" s="1"/>
  <c r="D37" i="56"/>
  <c r="G37" i="56"/>
  <c r="F10" i="56" s="1"/>
  <c r="A11" i="56"/>
  <c r="A12" i="56" s="1"/>
  <c r="D85" i="4"/>
  <c r="E85" i="4"/>
  <c r="D12" i="4" s="1"/>
  <c r="F85" i="4"/>
  <c r="E12" i="4" s="1"/>
  <c r="G85" i="4"/>
  <c r="F12" i="4" s="1"/>
  <c r="E55" i="4"/>
  <c r="E76" i="4" s="1"/>
  <c r="E42" i="4"/>
  <c r="D10" i="4" s="1"/>
  <c r="B73" i="4"/>
  <c r="G62" i="4"/>
  <c r="F11" i="4" s="1"/>
  <c r="F62" i="4"/>
  <c r="E11" i="4" s="1"/>
  <c r="D62" i="4"/>
  <c r="D56" i="4"/>
  <c r="D77" i="4" s="1"/>
  <c r="B51" i="4"/>
  <c r="A11" i="4"/>
  <c r="Q43" i="3" l="1"/>
  <c r="R43" i="3" s="1"/>
  <c r="F27" i="58"/>
  <c r="H27" i="58" s="1"/>
  <c r="D26" i="58"/>
  <c r="J13" i="57"/>
  <c r="A29" i="58"/>
  <c r="A35" i="58" s="1"/>
  <c r="A36" i="58" s="1"/>
  <c r="A37" i="58" s="1"/>
  <c r="A38" i="58" s="1"/>
  <c r="A39" i="58" s="1"/>
  <c r="A40" i="58" s="1"/>
  <c r="A41" i="58" s="1"/>
  <c r="A42" i="58" s="1"/>
  <c r="A43" i="58" s="1"/>
  <c r="A44" i="58" s="1"/>
  <c r="A45" i="58" s="1"/>
  <c r="A46" i="58" s="1"/>
  <c r="J19" i="57"/>
  <c r="A27" i="12"/>
  <c r="A19" i="54"/>
  <c r="A22" i="54" s="1"/>
  <c r="A23" i="54" s="1"/>
  <c r="A24" i="54" s="1"/>
  <c r="A25" i="54" s="1"/>
  <c r="A26" i="54" s="1"/>
  <c r="A29" i="54" s="1"/>
  <c r="A30" i="54" s="1"/>
  <c r="A31" i="54" s="1"/>
  <c r="A32" i="54" s="1"/>
  <c r="A33" i="54" s="1"/>
  <c r="A34" i="54" s="1"/>
  <c r="B45" i="56"/>
  <c r="B67" i="56"/>
  <c r="B50" i="4"/>
  <c r="B72" i="4"/>
  <c r="C21" i="60"/>
  <c r="F27" i="60"/>
  <c r="F29" i="60" s="1"/>
  <c r="I134" i="53" s="1"/>
  <c r="F21" i="60"/>
  <c r="A47" i="55"/>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E52" i="54"/>
  <c r="G52" i="54" s="1"/>
  <c r="I52" i="54" s="1"/>
  <c r="L52" i="54" s="1"/>
  <c r="N52" i="54" s="1"/>
  <c r="E51" i="54"/>
  <c r="G51" i="54" s="1"/>
  <c r="I51" i="54" s="1"/>
  <c r="L51" i="54" s="1"/>
  <c r="N51" i="54" s="1"/>
  <c r="E50" i="54"/>
  <c r="G50" i="54" s="1"/>
  <c r="I50" i="54" s="1"/>
  <c r="L50" i="54" s="1"/>
  <c r="N50" i="54" s="1"/>
  <c r="E49" i="54"/>
  <c r="G49" i="54" s="1"/>
  <c r="I49" i="54" s="1"/>
  <c r="L49" i="54" s="1"/>
  <c r="N49" i="54" s="1"/>
  <c r="E60" i="54"/>
  <c r="E59" i="54"/>
  <c r="E58" i="54"/>
  <c r="E57" i="54"/>
  <c r="E43" i="54"/>
  <c r="G43" i="54" s="1"/>
  <c r="L26" i="54"/>
  <c r="N23" i="54"/>
  <c r="N26" i="54" s="1"/>
  <c r="I26" i="54"/>
  <c r="E14" i="54"/>
  <c r="G14" i="54" s="1"/>
  <c r="E56" i="54"/>
  <c r="K36" i="54"/>
  <c r="K63" i="54"/>
  <c r="E25" i="54"/>
  <c r="C37" i="56"/>
  <c r="C80" i="56"/>
  <c r="E13" i="56"/>
  <c r="F13" i="56"/>
  <c r="C85" i="4"/>
  <c r="J14" i="57"/>
  <c r="J12" i="57"/>
  <c r="J23" i="57"/>
  <c r="J18" i="57"/>
  <c r="J22" i="57"/>
  <c r="J20" i="57"/>
  <c r="J16" i="57"/>
  <c r="J21" i="57"/>
  <c r="J15" i="57"/>
  <c r="J17" i="57"/>
  <c r="A13" i="56"/>
  <c r="I13" i="56"/>
  <c r="A12" i="4"/>
  <c r="A13" i="4" s="1"/>
  <c r="I60" i="54" l="1"/>
  <c r="L60" i="54" s="1"/>
  <c r="N60" i="54" s="1"/>
  <c r="I59" i="54"/>
  <c r="L59" i="54" s="1"/>
  <c r="N59" i="54" s="1"/>
  <c r="I58" i="54"/>
  <c r="L58" i="54" s="1"/>
  <c r="N58" i="54" s="1"/>
  <c r="I57" i="54"/>
  <c r="L57" i="54" s="1"/>
  <c r="N57" i="54" s="1"/>
  <c r="I56" i="54"/>
  <c r="D25" i="58"/>
  <c r="F26" i="58"/>
  <c r="H26" i="58" s="1"/>
  <c r="E48" i="54"/>
  <c r="D53" i="54"/>
  <c r="D61" i="54" s="1"/>
  <c r="A28" i="12"/>
  <c r="A29" i="12" s="1"/>
  <c r="E29" i="54"/>
  <c r="G29" i="54" s="1"/>
  <c r="D34" i="54"/>
  <c r="I114" i="53"/>
  <c r="C19" i="60"/>
  <c r="C23" i="60"/>
  <c r="A21" i="60"/>
  <c r="A23" i="60" s="1"/>
  <c r="A25" i="60" s="1"/>
  <c r="A26" i="60" s="1"/>
  <c r="A27" i="60" s="1"/>
  <c r="A29" i="60" s="1"/>
  <c r="E15" i="54"/>
  <c r="E16" i="54"/>
  <c r="E18" i="54"/>
  <c r="E17" i="54"/>
  <c r="D26" i="54"/>
  <c r="A36" i="54"/>
  <c r="A37" i="54" s="1"/>
  <c r="A38" i="54" s="1"/>
  <c r="A43" i="54" s="1"/>
  <c r="A44" i="54" s="1"/>
  <c r="A45" i="54" s="1"/>
  <c r="A48" i="54" s="1"/>
  <c r="D19" i="54"/>
  <c r="E61" i="54"/>
  <c r="E44" i="54"/>
  <c r="G44" i="54" s="1"/>
  <c r="D45" i="54"/>
  <c r="I43" i="54"/>
  <c r="L43" i="54" s="1"/>
  <c r="N43" i="54" s="1"/>
  <c r="E53" i="54"/>
  <c r="G48" i="54"/>
  <c r="A14" i="56"/>
  <c r="A15" i="56" s="1"/>
  <c r="A16" i="56" s="1"/>
  <c r="A14" i="4"/>
  <c r="A15" i="4" s="1"/>
  <c r="A16" i="4" s="1"/>
  <c r="I13" i="4"/>
  <c r="G61" i="54" l="1"/>
  <c r="I61" i="54"/>
  <c r="L56" i="54"/>
  <c r="G18" i="54"/>
  <c r="I18" i="54" s="1"/>
  <c r="L18" i="54" s="1"/>
  <c r="G17" i="54"/>
  <c r="I17" i="54" s="1"/>
  <c r="L17" i="54" s="1"/>
  <c r="G16" i="54"/>
  <c r="I16" i="54" s="1"/>
  <c r="L16" i="54" s="1"/>
  <c r="G15" i="54"/>
  <c r="I15" i="54" s="1"/>
  <c r="L15" i="54" s="1"/>
  <c r="D24" i="58"/>
  <c r="F25" i="58"/>
  <c r="H25" i="58" s="1"/>
  <c r="A25" i="56"/>
  <c r="A35" i="12"/>
  <c r="E34" i="54"/>
  <c r="A49" i="54"/>
  <c r="A50" i="54" s="1"/>
  <c r="A51" i="54" s="1"/>
  <c r="A52" i="54" s="1"/>
  <c r="E19" i="54"/>
  <c r="G25" i="54"/>
  <c r="G26" i="54" s="1"/>
  <c r="E26" i="54"/>
  <c r="E45" i="54"/>
  <c r="E63" i="54" s="1"/>
  <c r="E65" i="54" s="1"/>
  <c r="M61" i="54"/>
  <c r="M63" i="54" s="1"/>
  <c r="L61" i="54"/>
  <c r="N56" i="54"/>
  <c r="G53" i="54"/>
  <c r="I48" i="54"/>
  <c r="G19" i="54"/>
  <c r="I14" i="54"/>
  <c r="I16" i="56"/>
  <c r="A26" i="56"/>
  <c r="A27" i="56" s="1"/>
  <c r="A28" i="56" s="1"/>
  <c r="A29" i="56" s="1"/>
  <c r="A30" i="56" s="1"/>
  <c r="A31" i="56" s="1"/>
  <c r="A32" i="56" s="1"/>
  <c r="A33" i="56" s="1"/>
  <c r="A34" i="56" s="1"/>
  <c r="A35" i="56" s="1"/>
  <c r="A36" i="56" s="1"/>
  <c r="A37" i="56" s="1"/>
  <c r="I16" i="4"/>
  <c r="A17" i="4"/>
  <c r="A18" i="4" s="1"/>
  <c r="D23" i="58" l="1"/>
  <c r="F24" i="58"/>
  <c r="H24" i="58" s="1"/>
  <c r="A36" i="12"/>
  <c r="G34" i="54"/>
  <c r="I29" i="54"/>
  <c r="A53" i="54"/>
  <c r="A56" i="54" s="1"/>
  <c r="A57" i="54" s="1"/>
  <c r="A58" i="54" s="1"/>
  <c r="A59" i="54" s="1"/>
  <c r="A60" i="54" s="1"/>
  <c r="A61" i="54" s="1"/>
  <c r="A63" i="54" s="1"/>
  <c r="A64" i="54" s="1"/>
  <c r="A65" i="54" s="1"/>
  <c r="A67" i="54" s="1"/>
  <c r="A69" i="54" s="1"/>
  <c r="A74" i="54" s="1"/>
  <c r="A75" i="54" s="1"/>
  <c r="A76" i="54" s="1"/>
  <c r="D11" i="54" s="1"/>
  <c r="G45" i="54"/>
  <c r="G63" i="54" s="1"/>
  <c r="G65" i="54" s="1"/>
  <c r="I44" i="54"/>
  <c r="L44" i="54" s="1"/>
  <c r="N44" i="54" s="1"/>
  <c r="N16" i="54"/>
  <c r="N17" i="54"/>
  <c r="E36" i="54"/>
  <c r="E38" i="54" s="1"/>
  <c r="E67" i="54" s="1"/>
  <c r="N18" i="54"/>
  <c r="N15" i="54"/>
  <c r="G36" i="54"/>
  <c r="G38" i="54" s="1"/>
  <c r="I53" i="54"/>
  <c r="I63" i="54" s="1"/>
  <c r="I65" i="54" s="1"/>
  <c r="L48" i="54"/>
  <c r="M19" i="54"/>
  <c r="M36" i="54" s="1"/>
  <c r="M69" i="54" s="1"/>
  <c r="I19" i="54"/>
  <c r="L14" i="54"/>
  <c r="N61" i="54"/>
  <c r="A52" i="56"/>
  <c r="A53" i="56" s="1"/>
  <c r="A54" i="56" s="1"/>
  <c r="A55" i="56" s="1"/>
  <c r="A56" i="56" s="1"/>
  <c r="A57" i="56" s="1"/>
  <c r="A73" i="56" s="1"/>
  <c r="I10" i="56"/>
  <c r="I18" i="4"/>
  <c r="A31" i="4"/>
  <c r="A32" i="4" s="1"/>
  <c r="A33" i="4" s="1"/>
  <c r="A34" i="4" s="1"/>
  <c r="A35" i="4" s="1"/>
  <c r="A36" i="4" s="1"/>
  <c r="A37" i="4" s="1"/>
  <c r="A38" i="4" s="1"/>
  <c r="A39" i="4" s="1"/>
  <c r="A40" i="4" s="1"/>
  <c r="A41" i="4" s="1"/>
  <c r="A42" i="4" s="1"/>
  <c r="D22" i="58" l="1"/>
  <c r="F23" i="58"/>
  <c r="H23" i="58" s="1"/>
  <c r="A37" i="12"/>
  <c r="A38" i="12" s="1"/>
  <c r="I34" i="54"/>
  <c r="L29" i="54"/>
  <c r="I36" i="54"/>
  <c r="I38" i="54" s="1"/>
  <c r="I67" i="54" s="1"/>
  <c r="G67" i="54"/>
  <c r="L53" i="54"/>
  <c r="L63" i="54" s="1"/>
  <c r="L65" i="54" s="1"/>
  <c r="N48" i="54"/>
  <c r="L19" i="54"/>
  <c r="N14" i="54"/>
  <c r="I11" i="56"/>
  <c r="A74" i="56"/>
  <c r="A75" i="56" s="1"/>
  <c r="A76" i="56" s="1"/>
  <c r="A77" i="56" s="1"/>
  <c r="A78" i="56" s="1"/>
  <c r="A79" i="56" s="1"/>
  <c r="A80" i="56" s="1"/>
  <c r="I12" i="56" s="1"/>
  <c r="A57" i="4"/>
  <c r="A58" i="4" s="1"/>
  <c r="A59" i="4" s="1"/>
  <c r="A60" i="4" s="1"/>
  <c r="A61" i="4" s="1"/>
  <c r="A62" i="4" s="1"/>
  <c r="A78" i="4" s="1"/>
  <c r="I10" i="4"/>
  <c r="D21" i="58" l="1"/>
  <c r="F22" i="58"/>
  <c r="H22" i="58" s="1"/>
  <c r="A45" i="12"/>
  <c r="N29" i="54"/>
  <c r="N34" i="54" s="1"/>
  <c r="L34" i="54"/>
  <c r="L36" i="54" s="1"/>
  <c r="N53" i="54"/>
  <c r="N63" i="54" s="1"/>
  <c r="N65" i="54" s="1"/>
  <c r="N19" i="54"/>
  <c r="N36" i="54" s="1"/>
  <c r="N38" i="54" s="1"/>
  <c r="I11" i="4"/>
  <c r="A79" i="4"/>
  <c r="A80" i="4" s="1"/>
  <c r="A81" i="4" s="1"/>
  <c r="A82" i="4" s="1"/>
  <c r="A83" i="4" s="1"/>
  <c r="A84" i="4" s="1"/>
  <c r="D20" i="58" l="1"/>
  <c r="F21" i="58"/>
  <c r="H21" i="58" s="1"/>
  <c r="I47" i="53"/>
  <c r="P20" i="62" s="1"/>
  <c r="L38" i="54"/>
  <c r="L67" i="54" s="1"/>
  <c r="N67" i="54"/>
  <c r="A85" i="4"/>
  <c r="I12" i="4" s="1"/>
  <c r="D19" i="58" l="1"/>
  <c r="F20" i="58"/>
  <c r="H20" i="58" s="1"/>
  <c r="P14" i="62"/>
  <c r="P18" i="62"/>
  <c r="P10" i="62"/>
  <c r="P12" i="62"/>
  <c r="P16" i="62"/>
  <c r="D110" i="53"/>
  <c r="D181" i="53"/>
  <c r="I130" i="53" s="1"/>
  <c r="G45" i="12"/>
  <c r="G47" i="12"/>
  <c r="G48" i="12"/>
  <c r="G49" i="12"/>
  <c r="G46" i="12"/>
  <c r="A46" i="12"/>
  <c r="A11" i="5"/>
  <c r="F27" i="53"/>
  <c r="F28" i="53" s="1"/>
  <c r="D88" i="53"/>
  <c r="B27" i="53"/>
  <c r="D112" i="53" l="1"/>
  <c r="E11" i="5"/>
  <c r="D11" i="5"/>
  <c r="G50" i="12"/>
  <c r="D18" i="58"/>
  <c r="F19" i="58"/>
  <c r="H19" i="58" s="1"/>
  <c r="D18" i="12"/>
  <c r="D59" i="12"/>
  <c r="D60" i="12" s="1"/>
  <c r="D27" i="12"/>
  <c r="D9" i="12"/>
  <c r="D36" i="12"/>
  <c r="A47" i="12"/>
  <c r="A48" i="12" s="1"/>
  <c r="A49" i="12" s="1"/>
  <c r="A50" i="12" s="1"/>
  <c r="I35" i="53"/>
  <c r="I33" i="53"/>
  <c r="F29" i="53"/>
  <c r="D27" i="53"/>
  <c r="B24" i="3"/>
  <c r="B37" i="3" s="1"/>
  <c r="B51" i="3" s="1"/>
  <c r="B28" i="53"/>
  <c r="B25" i="53"/>
  <c r="A15" i="53"/>
  <c r="D163" i="53"/>
  <c r="D56" i="53"/>
  <c r="B35" i="3"/>
  <c r="B49" i="3" s="1"/>
  <c r="D55" i="53"/>
  <c r="D54" i="53"/>
  <c r="F18" i="53"/>
  <c r="F95" i="53" s="1"/>
  <c r="D154" i="53"/>
  <c r="D29" i="53"/>
  <c r="B23" i="3"/>
  <c r="B36" i="3" s="1"/>
  <c r="B50" i="3" s="1"/>
  <c r="I22" i="3"/>
  <c r="H22" i="3"/>
  <c r="G22" i="3"/>
  <c r="E11" i="3"/>
  <c r="D17" i="53"/>
  <c r="D19" i="53"/>
  <c r="F22" i="3"/>
  <c r="E22" i="3"/>
  <c r="D22" i="3"/>
  <c r="B30" i="3"/>
  <c r="B43" i="3" s="1"/>
  <c r="A13" i="3"/>
  <c r="A14" i="3" s="1"/>
  <c r="A15" i="3" s="1"/>
  <c r="A16" i="3" s="1"/>
  <c r="D17" i="58" l="1"/>
  <c r="F17" i="58" s="1"/>
  <c r="H17" i="58" s="1"/>
  <c r="F18" i="58"/>
  <c r="H18" i="58" s="1"/>
  <c r="A17" i="3"/>
  <c r="D10" i="12"/>
  <c r="D37" i="12"/>
  <c r="D28" i="12"/>
  <c r="D19" i="12"/>
  <c r="D8" i="12"/>
  <c r="D55" i="12"/>
  <c r="D56" i="12" s="1"/>
  <c r="D35" i="12"/>
  <c r="D26" i="12"/>
  <c r="D17" i="12"/>
  <c r="F27" i="12"/>
  <c r="F18" i="12"/>
  <c r="F9" i="12"/>
  <c r="F36" i="12"/>
  <c r="C154" i="53"/>
  <c r="C153" i="53"/>
  <c r="A54" i="12"/>
  <c r="D164" i="53"/>
  <c r="D57" i="53"/>
  <c r="D38" i="53"/>
  <c r="F11" i="3"/>
  <c r="D36" i="53"/>
  <c r="I34" i="53"/>
  <c r="A16" i="53"/>
  <c r="D9" i="62" l="1"/>
  <c r="C17" i="53"/>
  <c r="C19" i="53"/>
  <c r="C18" i="53"/>
  <c r="C16" i="53"/>
  <c r="C15" i="53"/>
  <c r="C14" i="53"/>
  <c r="H29" i="58"/>
  <c r="I17" i="58"/>
  <c r="I18" i="58" s="1"/>
  <c r="I19" i="58" s="1"/>
  <c r="I20" i="58" s="1"/>
  <c r="I21" i="58" s="1"/>
  <c r="I22" i="58" s="1"/>
  <c r="I23" i="58" s="1"/>
  <c r="I24" i="58" s="1"/>
  <c r="I25" i="58" s="1"/>
  <c r="I26" i="58" s="1"/>
  <c r="I27" i="58" s="1"/>
  <c r="I28" i="58" s="1"/>
  <c r="A25" i="3"/>
  <c r="A26" i="3" s="1"/>
  <c r="A27" i="3" s="1"/>
  <c r="A28" i="3" s="1"/>
  <c r="A29" i="3" s="1"/>
  <c r="A30" i="3" s="1"/>
  <c r="D11" i="12"/>
  <c r="G9" i="12" s="1"/>
  <c r="D20" i="12"/>
  <c r="G18" i="12" s="1"/>
  <c r="D29" i="12"/>
  <c r="G27" i="12" s="1"/>
  <c r="D38" i="12"/>
  <c r="G36" i="12" s="1"/>
  <c r="F26" i="12"/>
  <c r="F17" i="12"/>
  <c r="F8" i="12"/>
  <c r="F35" i="12"/>
  <c r="O11" i="3"/>
  <c r="M11" i="3"/>
  <c r="J11" i="3"/>
  <c r="N11" i="3"/>
  <c r="L11" i="3"/>
  <c r="K11" i="3"/>
  <c r="A55" i="12"/>
  <c r="A56" i="12" s="1"/>
  <c r="A58" i="12" s="1"/>
  <c r="C56" i="12"/>
  <c r="G11" i="3"/>
  <c r="A17" i="53"/>
  <c r="C24" i="53" l="1"/>
  <c r="C27" i="53"/>
  <c r="C28" i="53"/>
  <c r="C26" i="53"/>
  <c r="C25" i="53"/>
  <c r="C29" i="53"/>
  <c r="A38" i="3"/>
  <c r="A39" i="3" s="1"/>
  <c r="A40" i="3" s="1"/>
  <c r="A41" i="3" s="1"/>
  <c r="A42" i="3" s="1"/>
  <c r="A43" i="3" s="1"/>
  <c r="F9" i="62"/>
  <c r="A59" i="12"/>
  <c r="A60" i="12" s="1"/>
  <c r="H11" i="3"/>
  <c r="A18" i="53"/>
  <c r="N21" i="62" l="1"/>
  <c r="N9" i="62" s="1"/>
  <c r="M21" i="62"/>
  <c r="M9" i="62" s="1"/>
  <c r="G28" i="12"/>
  <c r="H29" i="62" s="1"/>
  <c r="G10" i="12"/>
  <c r="H25" i="62" s="1"/>
  <c r="G37" i="12"/>
  <c r="H31" i="62" s="1"/>
  <c r="A52" i="3"/>
  <c r="A53" i="3" s="1"/>
  <c r="A54" i="3" s="1"/>
  <c r="A55" i="3" s="1"/>
  <c r="A56" i="3" s="1"/>
  <c r="A57" i="3" s="1"/>
  <c r="G19" i="12"/>
  <c r="H27" i="62" s="1"/>
  <c r="C60" i="12"/>
  <c r="G26" i="12"/>
  <c r="E29" i="12"/>
  <c r="E20" i="12"/>
  <c r="G17" i="12"/>
  <c r="G8" i="12"/>
  <c r="E11" i="12"/>
  <c r="E38" i="12"/>
  <c r="G35" i="12"/>
  <c r="A19" i="53"/>
  <c r="D11" i="3"/>
  <c r="G38" i="12" l="1"/>
  <c r="E31" i="62" s="1"/>
  <c r="L31" i="62"/>
  <c r="G20" i="12"/>
  <c r="E27" i="62" s="1"/>
  <c r="L27" i="62"/>
  <c r="G11" i="12"/>
  <c r="E25" i="62" s="1"/>
  <c r="L25" i="62"/>
  <c r="G29" i="12"/>
  <c r="E29" i="62" s="1"/>
  <c r="L29" i="62"/>
  <c r="C20" i="53"/>
  <c r="I11" i="3"/>
  <c r="A20" i="53"/>
  <c r="A21" i="53" s="1"/>
  <c r="A24" i="53" s="1"/>
  <c r="C33" i="53" l="1"/>
  <c r="A25" i="53"/>
  <c r="C34" i="53" s="1"/>
  <c r="E24" i="3"/>
  <c r="K66" i="53"/>
  <c r="G26" i="53"/>
  <c r="A69" i="53"/>
  <c r="A146" i="53"/>
  <c r="A189" i="53"/>
  <c r="A26" i="53" l="1"/>
  <c r="C35" i="53" s="1"/>
  <c r="F24" i="3"/>
  <c r="K186" i="53"/>
  <c r="K143" i="53"/>
  <c r="O24" i="3" l="1"/>
  <c r="N24" i="3"/>
  <c r="M24" i="3"/>
  <c r="L24" i="3"/>
  <c r="K24" i="3"/>
  <c r="J24" i="3"/>
  <c r="A27" i="53"/>
  <c r="C36" i="53" s="1"/>
  <c r="G24" i="3"/>
  <c r="A28" i="53" l="1"/>
  <c r="C37" i="53" s="1"/>
  <c r="H24" i="3"/>
  <c r="D24" i="3" l="1"/>
  <c r="A29" i="53"/>
  <c r="C38" i="53" l="1"/>
  <c r="C30" i="53"/>
  <c r="A30" i="53"/>
  <c r="A33" i="53" s="1"/>
  <c r="I24" i="3"/>
  <c r="A34" i="53" l="1"/>
  <c r="A35" i="53" s="1"/>
  <c r="A36" i="53" s="1"/>
  <c r="A37" i="53" l="1"/>
  <c r="J21" i="62"/>
  <c r="A38" i="53" l="1"/>
  <c r="K21" i="62"/>
  <c r="A39" i="53" l="1"/>
  <c r="A41" i="53" s="1"/>
  <c r="A43" i="53" s="1"/>
  <c r="L21" i="62"/>
  <c r="C39" i="53"/>
  <c r="L37" i="3" l="1"/>
  <c r="A46" i="53"/>
  <c r="D37" i="3"/>
  <c r="A47" i="53"/>
  <c r="C48" i="53" s="1"/>
  <c r="O21" i="62"/>
  <c r="H37" i="3" l="1"/>
  <c r="E37" i="3"/>
  <c r="I37" i="3"/>
  <c r="F37" i="3"/>
  <c r="G37" i="3"/>
  <c r="P21" i="62"/>
  <c r="A48" i="53"/>
  <c r="A50" i="53" l="1"/>
  <c r="A53" i="53" s="1"/>
  <c r="J37" i="3"/>
  <c r="K37" i="3" s="1"/>
  <c r="Q21" i="62" l="1"/>
  <c r="A54" i="53"/>
  <c r="M37" i="3" s="1"/>
  <c r="A55" i="53" l="1"/>
  <c r="A56" i="53" l="1"/>
  <c r="A57" i="53" s="1"/>
  <c r="N37" i="3"/>
  <c r="R37" i="3" l="1"/>
  <c r="O37" i="3"/>
  <c r="A58" i="53" l="1"/>
  <c r="C60" i="53" s="1"/>
  <c r="C58" i="53"/>
  <c r="R21" i="62" l="1"/>
  <c r="A60" i="53"/>
  <c r="A76" i="53" s="1"/>
  <c r="A77" i="53" l="1"/>
  <c r="A78" i="53" s="1"/>
  <c r="A79" i="53" s="1"/>
  <c r="A80" i="53" s="1"/>
  <c r="C79" i="53" l="1"/>
  <c r="A81" i="53"/>
  <c r="A82" i="53" s="1"/>
  <c r="A83" i="53" s="1"/>
  <c r="A84" i="53" s="1"/>
  <c r="A85" i="53" s="1"/>
  <c r="C85" i="53" l="1"/>
  <c r="A86" i="53"/>
  <c r="A87" i="53" s="1"/>
  <c r="A88" i="53" s="1"/>
  <c r="A89" i="53" s="1"/>
  <c r="D26" i="53"/>
  <c r="D25" i="53"/>
  <c r="B29" i="3"/>
  <c r="B42" i="3" s="1"/>
  <c r="B56" i="3" s="1"/>
  <c r="B28" i="3"/>
  <c r="B41" i="3" s="1"/>
  <c r="B55" i="3" s="1"/>
  <c r="B27" i="3"/>
  <c r="B40" i="3" s="1"/>
  <c r="B54" i="3" s="1"/>
  <c r="D16" i="53"/>
  <c r="C89" i="53" l="1"/>
  <c r="C53" i="53"/>
  <c r="A92" i="53"/>
  <c r="D35" i="53"/>
  <c r="B26" i="3"/>
  <c r="B39" i="3" s="1"/>
  <c r="B53" i="3" s="1"/>
  <c r="B38" i="3"/>
  <c r="B52" i="3" s="1"/>
  <c r="A93" i="53" l="1"/>
  <c r="A94" i="53" s="1"/>
  <c r="A95" i="53" s="1"/>
  <c r="A101" i="53" l="1"/>
  <c r="A102" i="53" s="1"/>
  <c r="A103" i="53" s="1"/>
  <c r="A104" i="53" s="1"/>
  <c r="A105" i="53" s="1"/>
  <c r="A106" i="53" s="1"/>
  <c r="A107" i="53" s="1"/>
  <c r="A110" i="53" s="1"/>
  <c r="A111" i="53" s="1"/>
  <c r="A112" i="53" s="1"/>
  <c r="A113" i="53" s="1"/>
  <c r="C117" i="53" s="1"/>
  <c r="C107" i="53" l="1"/>
  <c r="A114" i="53"/>
  <c r="C118" i="53" s="1"/>
  <c r="D15" i="53"/>
  <c r="D28" i="53"/>
  <c r="D18" i="53"/>
  <c r="A115" i="53" l="1"/>
  <c r="C119" i="53" s="1"/>
  <c r="D153" i="53"/>
  <c r="D34" i="53"/>
  <c r="D37" i="53"/>
  <c r="D14" i="53"/>
  <c r="D24" i="53"/>
  <c r="A116" i="53" l="1"/>
  <c r="D156" i="53"/>
  <c r="D155" i="53"/>
  <c r="G54" i="53" s="1"/>
  <c r="D33" i="53"/>
  <c r="D107" i="53"/>
  <c r="G86" i="53" l="1"/>
  <c r="I86" i="53" s="1"/>
  <c r="D166" i="53"/>
  <c r="G79" i="53"/>
  <c r="I79" i="53" s="1"/>
  <c r="I89" i="53" s="1"/>
  <c r="A117" i="53"/>
  <c r="A118" i="53" s="1"/>
  <c r="A119" i="53" s="1"/>
  <c r="A120" i="53" s="1"/>
  <c r="A123" i="53" s="1"/>
  <c r="D30" i="53"/>
  <c r="D20" i="53"/>
  <c r="D21" i="53" s="1"/>
  <c r="D168" i="53" l="1"/>
  <c r="D167" i="53"/>
  <c r="C120" i="53"/>
  <c r="A124" i="53"/>
  <c r="C116" i="53" s="1"/>
  <c r="D39" i="53"/>
  <c r="G172" i="53"/>
  <c r="C125" i="53" l="1"/>
  <c r="I45" i="58"/>
  <c r="K45" i="58" s="1"/>
  <c r="P14" i="57"/>
  <c r="Q14" i="57" s="1"/>
  <c r="R14" i="57" s="1"/>
  <c r="I46" i="58"/>
  <c r="K46" i="58" s="1"/>
  <c r="P15" i="57"/>
  <c r="Q15" i="57" s="1"/>
  <c r="R15" i="57" s="1"/>
  <c r="I35" i="58"/>
  <c r="K35" i="58" s="1"/>
  <c r="G95" i="53"/>
  <c r="I95" i="53" s="1"/>
  <c r="P22" i="57"/>
  <c r="Q22" i="57" s="1"/>
  <c r="R22" i="57" s="1"/>
  <c r="I42" i="58"/>
  <c r="K42" i="58" s="1"/>
  <c r="G93" i="53"/>
  <c r="I93" i="53" s="1"/>
  <c r="I97" i="53" s="1"/>
  <c r="P12" i="57"/>
  <c r="Q12" i="57" s="1"/>
  <c r="R12" i="57" s="1"/>
  <c r="G85" i="53"/>
  <c r="I85" i="53" s="1"/>
  <c r="G94" i="53"/>
  <c r="I94" i="53" s="1"/>
  <c r="P21" i="57"/>
  <c r="Q21" i="57" s="1"/>
  <c r="R21" i="57" s="1"/>
  <c r="I41" i="58"/>
  <c r="K41" i="58" s="1"/>
  <c r="P23" i="57"/>
  <c r="Q23" i="57" s="1"/>
  <c r="R23" i="57" s="1"/>
  <c r="I44" i="58"/>
  <c r="K44" i="58" s="1"/>
  <c r="G17" i="53"/>
  <c r="G27" i="53" s="1"/>
  <c r="I40" i="58"/>
  <c r="K40" i="58" s="1"/>
  <c r="I43" i="58"/>
  <c r="K43" i="58" s="1"/>
  <c r="P13" i="57"/>
  <c r="Q13" i="57" s="1"/>
  <c r="R13" i="57" s="1"/>
  <c r="I36" i="58"/>
  <c r="K36" i="58" s="1"/>
  <c r="P16" i="57"/>
  <c r="Q16" i="57" s="1"/>
  <c r="R16" i="57" s="1"/>
  <c r="P17" i="57"/>
  <c r="Q17" i="57" s="1"/>
  <c r="R17" i="57" s="1"/>
  <c r="P18" i="57"/>
  <c r="Q18" i="57" s="1"/>
  <c r="R18" i="57" s="1"/>
  <c r="I38" i="58"/>
  <c r="K38" i="58" s="1"/>
  <c r="I39" i="58"/>
  <c r="K39" i="58" s="1"/>
  <c r="P19" i="57"/>
  <c r="Q19" i="57" s="1"/>
  <c r="R19" i="57" s="1"/>
  <c r="P20" i="57"/>
  <c r="Q20" i="57" s="1"/>
  <c r="R20" i="57" s="1"/>
  <c r="I37" i="58"/>
  <c r="K37" i="58" s="1"/>
  <c r="G18" i="53"/>
  <c r="F14" i="56"/>
  <c r="F16" i="56" s="1"/>
  <c r="F17" i="4" s="1"/>
  <c r="F14" i="4"/>
  <c r="G101" i="53"/>
  <c r="G57" i="53"/>
  <c r="I57" i="53" s="1"/>
  <c r="A125" i="53"/>
  <c r="I54" i="53"/>
  <c r="R24" i="57" l="1"/>
  <c r="G28" i="53"/>
  <c r="I28" i="53" s="1"/>
  <c r="I18" i="53"/>
  <c r="A128" i="53"/>
  <c r="C128" i="53"/>
  <c r="G19" i="53"/>
  <c r="I19" i="53" s="1"/>
  <c r="I17" i="53"/>
  <c r="I37" i="53" l="1"/>
  <c r="K20" i="62" s="1"/>
  <c r="A130" i="53"/>
  <c r="A132" i="53" s="1"/>
  <c r="G29" i="53"/>
  <c r="I27" i="53"/>
  <c r="I36" i="53" s="1"/>
  <c r="J20" i="62" s="1"/>
  <c r="K10" i="62" l="1"/>
  <c r="K14" i="62"/>
  <c r="K16" i="62"/>
  <c r="K12" i="62"/>
  <c r="K18" i="62"/>
  <c r="A134" i="53"/>
  <c r="A136" i="53" s="1"/>
  <c r="A138" i="53" s="1"/>
  <c r="C132" i="53"/>
  <c r="J14" i="62"/>
  <c r="J10" i="62"/>
  <c r="S10" i="62" s="1"/>
  <c r="J18" i="62"/>
  <c r="J16" i="62"/>
  <c r="J12" i="62"/>
  <c r="A152" i="53" l="1"/>
  <c r="A153" i="53" s="1"/>
  <c r="F224" i="53"/>
  <c r="C138" i="53"/>
  <c r="C156" i="53"/>
  <c r="A154" i="53"/>
  <c r="C155" i="53" s="1"/>
  <c r="I101" i="53"/>
  <c r="A155" i="53" l="1"/>
  <c r="A156" i="53" s="1"/>
  <c r="A159" i="53" s="1"/>
  <c r="A160" i="53" s="1"/>
  <c r="I20" i="53"/>
  <c r="I21" i="53" s="1"/>
  <c r="G21" i="53" s="1"/>
  <c r="A161" i="53" l="1"/>
  <c r="A162" i="53" s="1"/>
  <c r="C166" i="53"/>
  <c r="G55" i="53"/>
  <c r="G56" i="53"/>
  <c r="G104" i="53"/>
  <c r="G103" i="53"/>
  <c r="G88" i="53"/>
  <c r="A163" i="53"/>
  <c r="C163" i="53"/>
  <c r="G20" i="53"/>
  <c r="E15" i="4" s="1"/>
  <c r="I106" i="53"/>
  <c r="A164" i="53" l="1"/>
  <c r="A166" i="53" s="1"/>
  <c r="C168" i="53" s="1"/>
  <c r="C164" i="53"/>
  <c r="F42" i="58"/>
  <c r="G42" i="58" s="1"/>
  <c r="F43" i="58"/>
  <c r="G43" i="58" s="1"/>
  <c r="F44" i="58"/>
  <c r="G44" i="58" s="1"/>
  <c r="F45" i="58"/>
  <c r="G45" i="58" s="1"/>
  <c r="F46" i="58"/>
  <c r="G46" i="58" s="1"/>
  <c r="F39" i="58"/>
  <c r="G39" i="58" s="1"/>
  <c r="F35" i="58"/>
  <c r="G35" i="58" s="1"/>
  <c r="F41" i="58"/>
  <c r="G41" i="58" s="1"/>
  <c r="F36" i="58"/>
  <c r="G36" i="58" s="1"/>
  <c r="F40" i="58"/>
  <c r="G40" i="58" s="1"/>
  <c r="F37" i="58"/>
  <c r="G37" i="58" s="1"/>
  <c r="F38" i="58"/>
  <c r="G38" i="58" s="1"/>
  <c r="I104" i="53"/>
  <c r="L18" i="57"/>
  <c r="M18" i="57" s="1"/>
  <c r="N18" i="57" s="1"/>
  <c r="L21" i="57"/>
  <c r="M21" i="57" s="1"/>
  <c r="N21" i="57" s="1"/>
  <c r="L23" i="57"/>
  <c r="M23" i="57" s="1"/>
  <c r="N23" i="57" s="1"/>
  <c r="E15" i="56"/>
  <c r="E16" i="56" s="1"/>
  <c r="E17" i="4" s="1"/>
  <c r="L20" i="57"/>
  <c r="M20" i="57" s="1"/>
  <c r="N20" i="57" s="1"/>
  <c r="L22" i="57"/>
  <c r="M22" i="57" s="1"/>
  <c r="N22" i="57" s="1"/>
  <c r="L12" i="57"/>
  <c r="M12" i="57" s="1"/>
  <c r="N12" i="57" s="1"/>
  <c r="L13" i="57"/>
  <c r="M13" i="57" s="1"/>
  <c r="N13" i="57" s="1"/>
  <c r="L14" i="57"/>
  <c r="M14" i="57" s="1"/>
  <c r="N14" i="57" s="1"/>
  <c r="L15" i="57"/>
  <c r="M15" i="57" s="1"/>
  <c r="N15" i="57" s="1"/>
  <c r="L16" i="57"/>
  <c r="M16" i="57" s="1"/>
  <c r="N16" i="57" s="1"/>
  <c r="L17" i="57"/>
  <c r="M17" i="57" s="1"/>
  <c r="N17" i="57" s="1"/>
  <c r="L19" i="57"/>
  <c r="M19" i="57" s="1"/>
  <c r="N19" i="57" s="1"/>
  <c r="I55" i="53"/>
  <c r="I56" i="53"/>
  <c r="I88" i="53"/>
  <c r="I103" i="53"/>
  <c r="I29" i="53"/>
  <c r="I107" i="53" l="1"/>
  <c r="M39" i="58"/>
  <c r="K21" i="58" s="1"/>
  <c r="M46" i="58"/>
  <c r="K28" i="58" s="1"/>
  <c r="M37" i="58"/>
  <c r="K19" i="58" s="1"/>
  <c r="M41" i="58"/>
  <c r="K23" i="58" s="1"/>
  <c r="M45" i="58"/>
  <c r="K27" i="58" s="1"/>
  <c r="M40" i="58"/>
  <c r="K22" i="58" s="1"/>
  <c r="M44" i="58"/>
  <c r="K26" i="58" s="1"/>
  <c r="M43" i="58"/>
  <c r="K25" i="58" s="1"/>
  <c r="M38" i="58"/>
  <c r="K20" i="58" s="1"/>
  <c r="M36" i="58"/>
  <c r="K18" i="58" s="1"/>
  <c r="M42" i="58"/>
  <c r="K24" i="58" s="1"/>
  <c r="M35" i="58"/>
  <c r="K17" i="58" s="1"/>
  <c r="A167" i="53"/>
  <c r="A168" i="53" s="1"/>
  <c r="A171" i="53" s="1"/>
  <c r="C167" i="53"/>
  <c r="I53" i="53"/>
  <c r="I58" i="53" s="1"/>
  <c r="S16" i="57"/>
  <c r="S15" i="57"/>
  <c r="S20" i="57"/>
  <c r="S17" i="57"/>
  <c r="S13" i="57"/>
  <c r="S23" i="57"/>
  <c r="N24" i="57"/>
  <c r="S21" i="57"/>
  <c r="S14" i="57"/>
  <c r="S19" i="57"/>
  <c r="S12" i="57"/>
  <c r="S18" i="57"/>
  <c r="S22" i="57"/>
  <c r="I30" i="53"/>
  <c r="I38" i="53"/>
  <c r="O24" i="58" l="1"/>
  <c r="L24" i="58"/>
  <c r="N24" i="58" s="1"/>
  <c r="L20" i="58"/>
  <c r="N20" i="58" s="1"/>
  <c r="O20" i="58"/>
  <c r="O26" i="58"/>
  <c r="L26" i="58"/>
  <c r="M26" i="58" s="1"/>
  <c r="O27" i="58"/>
  <c r="L27" i="58"/>
  <c r="N27" i="58" s="1"/>
  <c r="L28" i="58"/>
  <c r="M28" i="58" s="1"/>
  <c r="O28" i="58"/>
  <c r="K29" i="58"/>
  <c r="O17" i="58"/>
  <c r="L17" i="58"/>
  <c r="M17" i="58" s="1"/>
  <c r="L18" i="58"/>
  <c r="N18" i="58" s="1"/>
  <c r="O18" i="58"/>
  <c r="O25" i="58"/>
  <c r="L25" i="58"/>
  <c r="M25" i="58" s="1"/>
  <c r="O22" i="58"/>
  <c r="L22" i="58"/>
  <c r="M22" i="58" s="1"/>
  <c r="O23" i="58"/>
  <c r="L23" i="58"/>
  <c r="M23" i="58" s="1"/>
  <c r="L19" i="58"/>
  <c r="M19" i="58" s="1"/>
  <c r="O19" i="58"/>
  <c r="L21" i="58"/>
  <c r="M21" i="58" s="1"/>
  <c r="O21" i="58"/>
  <c r="A172" i="53"/>
  <c r="C152" i="53"/>
  <c r="I39" i="53"/>
  <c r="L20" i="62"/>
  <c r="N28" i="58"/>
  <c r="M20" i="58"/>
  <c r="M24" i="58"/>
  <c r="N25" i="58"/>
  <c r="A173" i="53" l="1"/>
  <c r="A177" i="53" s="1"/>
  <c r="A179" i="53" s="1"/>
  <c r="A181" i="53" s="1"/>
  <c r="C130" i="53" s="1"/>
  <c r="C173" i="53"/>
  <c r="N26" i="58"/>
  <c r="N22" i="58"/>
  <c r="N23" i="58"/>
  <c r="M18" i="58"/>
  <c r="N19" i="58"/>
  <c r="M27" i="58"/>
  <c r="N17" i="58"/>
  <c r="P17" i="58" s="1"/>
  <c r="O29" i="58"/>
  <c r="L29" i="58"/>
  <c r="N21" i="58"/>
  <c r="R20" i="62"/>
  <c r="R18" i="62" s="1"/>
  <c r="L14" i="62"/>
  <c r="L16" i="62"/>
  <c r="L18" i="62"/>
  <c r="L10" i="62"/>
  <c r="L12" i="62"/>
  <c r="C11" i="5"/>
  <c r="D111" i="53"/>
  <c r="P18" i="58" l="1"/>
  <c r="M29" i="58"/>
  <c r="R14" i="62"/>
  <c r="R12" i="62"/>
  <c r="N29" i="58"/>
  <c r="P19" i="58"/>
  <c r="P20" i="58" s="1"/>
  <c r="P21" i="58" s="1"/>
  <c r="P22" i="58" s="1"/>
  <c r="P23" i="58" s="1"/>
  <c r="P24" i="58" s="1"/>
  <c r="P25" i="58" s="1"/>
  <c r="P26" i="58" s="1"/>
  <c r="P27" i="58" s="1"/>
  <c r="P28" i="58" s="1"/>
  <c r="R10" i="62"/>
  <c r="R16" i="62"/>
  <c r="F11" i="5"/>
  <c r="I115" i="53" s="1"/>
  <c r="I119" i="53" s="1"/>
  <c r="I118" i="53"/>
  <c r="I117" i="53"/>
  <c r="E52" i="56" l="1"/>
  <c r="C52" i="56" s="1"/>
  <c r="C57" i="56" s="1"/>
  <c r="I11" i="57"/>
  <c r="I24" i="57" s="1"/>
  <c r="E57" i="56" l="1"/>
  <c r="D13" i="56" s="1"/>
  <c r="D16" i="56" s="1"/>
  <c r="J11" i="57"/>
  <c r="H11" i="57" s="1"/>
  <c r="H24" i="57" s="1"/>
  <c r="H17" i="4"/>
  <c r="H16" i="56"/>
  <c r="S11" i="57" l="1"/>
  <c r="J24" i="57"/>
  <c r="S24" i="57" s="1"/>
  <c r="E57" i="4" l="1"/>
  <c r="E62" i="4" s="1"/>
  <c r="D13" i="4" s="1"/>
  <c r="D16" i="4" s="1"/>
  <c r="D18" i="4" s="1"/>
  <c r="H19" i="4"/>
  <c r="C57" i="4" l="1"/>
  <c r="C62" i="4" s="1"/>
  <c r="C31" i="4"/>
  <c r="C32" i="4"/>
  <c r="C33" i="4"/>
  <c r="C38" i="4"/>
  <c r="F42" i="4"/>
  <c r="E10" i="4" s="1"/>
  <c r="E13" i="4" s="1"/>
  <c r="E16" i="4" s="1"/>
  <c r="E18" i="4" l="1"/>
  <c r="C34" i="4"/>
  <c r="C35" i="4"/>
  <c r="C36" i="4"/>
  <c r="G42" i="4"/>
  <c r="F10" i="4" s="1"/>
  <c r="F13" i="4" s="1"/>
  <c r="F16" i="4" s="1"/>
  <c r="H16" i="4" l="1"/>
  <c r="F18" i="4"/>
  <c r="H18" i="4" s="1"/>
  <c r="H20" i="4" l="1"/>
  <c r="I46" i="53" s="1"/>
  <c r="I48" i="53" l="1"/>
  <c r="I60" i="53" s="1"/>
  <c r="O20" i="62"/>
  <c r="O14" i="62" s="1"/>
  <c r="S14" i="62" s="1"/>
  <c r="D29" i="62" s="1"/>
  <c r="C37" i="4"/>
  <c r="C39" i="4"/>
  <c r="C41" i="4"/>
  <c r="D42" i="4"/>
  <c r="C40" i="4"/>
  <c r="C42" i="4" s="1"/>
  <c r="O16" i="62" l="1"/>
  <c r="S16" i="62" s="1"/>
  <c r="D31" i="62" s="1"/>
  <c r="J31" i="62" s="1"/>
  <c r="O12" i="62"/>
  <c r="S12" i="62" s="1"/>
  <c r="D27" i="62" s="1"/>
  <c r="J27" i="62" s="1"/>
  <c r="O10" i="62"/>
  <c r="D25" i="62" s="1"/>
  <c r="O18" i="62"/>
  <c r="S18" i="62" s="1"/>
  <c r="D33" i="62" s="1"/>
  <c r="J33" i="62" s="1"/>
  <c r="J29" i="62"/>
  <c r="M29" i="62"/>
  <c r="F29" i="62"/>
  <c r="F31" i="62" l="1"/>
  <c r="M31" i="62"/>
  <c r="F27" i="62"/>
  <c r="M27" i="62"/>
  <c r="S20" i="62"/>
  <c r="F33" i="62"/>
  <c r="M33" i="62"/>
  <c r="D35" i="62"/>
  <c r="J25" i="62"/>
  <c r="J35" i="62" s="1"/>
  <c r="I124" i="53" s="1"/>
  <c r="M25" i="62"/>
  <c r="F25" i="62"/>
  <c r="F35" i="62" l="1"/>
  <c r="M35" i="62"/>
  <c r="I123" i="53" s="1"/>
  <c r="I125" i="53" s="1"/>
  <c r="I116" i="53"/>
  <c r="I120" i="53" s="1"/>
  <c r="I128" i="53" l="1"/>
  <c r="I132" i="53" s="1"/>
  <c r="I138" i="53" s="1"/>
</calcChain>
</file>

<file path=xl/sharedStrings.xml><?xml version="1.0" encoding="utf-8"?>
<sst xmlns="http://schemas.openxmlformats.org/spreadsheetml/2006/main" count="1268" uniqueCount="679">
  <si>
    <t xml:space="preserve">Formula Rate - Non-Levelized </t>
  </si>
  <si>
    <t>Rate Formula Template</t>
  </si>
  <si>
    <t xml:space="preserve"> </t>
  </si>
  <si>
    <t>Utilizing FERC Form 1 Data</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</si>
  <si>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</si>
  <si>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</si>
  <si>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</si>
  <si>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</si>
  <si>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</si>
  <si>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</si>
  <si>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</si>
  <si>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</si>
  <si>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</si>
  <si>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</si>
  <si>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</si>
  <si>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</si>
  <si>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</si>
  <si>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</si>
  <si>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</si>
  <si>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</si>
  <si>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</si>
  <si>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</si>
  <si>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</si>
  <si>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</si>
  <si>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</si>
  <si>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</si>
  <si>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</si>
  <si>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</si>
  <si>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</si>
  <si>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xml:space="preserve">  Other</t>
  </si>
  <si>
    <t>% Electric</t>
  </si>
  <si>
    <t xml:space="preserve">  Electric</t>
  </si>
  <si>
    <t xml:space="preserve">  Gas</t>
  </si>
  <si>
    <t>REVENUE CREDITS</t>
  </si>
  <si>
    <t>References to data from FERC Form 1 are indicated as:  #.y.x  (page, line, column)</t>
  </si>
  <si>
    <t>Note</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</si>
  <si>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</si>
  <si>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</si>
  <si>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</si>
  <si>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</si>
  <si>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</si>
  <si>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</si>
  <si>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</si>
  <si>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</si>
  <si>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</si>
  <si>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</si>
  <si>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</si>
  <si>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</si>
  <si>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</si>
  <si>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</si>
  <si>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</si>
  <si>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</si>
  <si>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</si>
  <si>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</si>
  <si>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</si>
  <si>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</si>
  <si>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</si>
  <si>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</si>
  <si>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September</t>
  </si>
  <si>
    <t>October</t>
  </si>
  <si>
    <t>November</t>
  </si>
  <si>
    <t>Accumulated Depreciation</t>
  </si>
  <si>
    <t>TAXES OTHER THAN INCOME TAXES</t>
  </si>
  <si>
    <t>Transmission Formula Rate Template</t>
  </si>
  <si>
    <t>Production</t>
  </si>
  <si>
    <t>FF1 Reference</t>
  </si>
  <si>
    <t>(a)</t>
  </si>
  <si>
    <t>(b)</t>
  </si>
  <si>
    <t>(c)</t>
  </si>
  <si>
    <t>(d)</t>
  </si>
  <si>
    <t>(e)</t>
  </si>
  <si>
    <t>(f)</t>
  </si>
  <si>
    <t>(g)</t>
  </si>
  <si>
    <t>(h)</t>
  </si>
  <si>
    <t>Average</t>
  </si>
  <si>
    <t>Distribution</t>
  </si>
  <si>
    <t>Common</t>
  </si>
  <si>
    <t xml:space="preserve">  Intangible</t>
  </si>
  <si>
    <t>Unfunded Liabilities</t>
  </si>
  <si>
    <t>DA</t>
  </si>
  <si>
    <t>Total Transmission Plant</t>
  </si>
  <si>
    <t xml:space="preserve">  Materials &amp; Supplies - Transmission</t>
  </si>
  <si>
    <t>Prepayments</t>
  </si>
  <si>
    <t xml:space="preserve">  Materials &amp; Supplies  - Transmission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</si>
  <si>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</si>
  <si>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</si>
  <si>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</si>
  <si>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</si>
  <si>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</si>
  <si>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</si>
  <si>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</si>
  <si>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</si>
  <si>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</si>
  <si>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</si>
  <si>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</si>
  <si>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</si>
  <si>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</si>
  <si>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</si>
  <si>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</si>
  <si>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</si>
  <si>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</si>
  <si>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</si>
  <si>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</si>
  <si>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</si>
  <si>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</si>
  <si>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</si>
  <si>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</si>
  <si>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</si>
  <si>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</si>
  <si>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</si>
  <si>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</si>
  <si>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</si>
  <si>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</si>
  <si>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266-267.11. f, fn</t>
  </si>
  <si>
    <t>300-301, fn</t>
  </si>
  <si>
    <t>Other 2</t>
  </si>
  <si>
    <t>Other 3</t>
  </si>
  <si>
    <t>Income Tax Effect</t>
  </si>
  <si>
    <t>(l)</t>
  </si>
  <si>
    <t>RB Items</t>
  </si>
  <si>
    <t>Line #</t>
  </si>
  <si>
    <t>Common Equity</t>
  </si>
  <si>
    <t>January</t>
  </si>
  <si>
    <t>March</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</si>
  <si>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</si>
  <si>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</si>
  <si>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</si>
  <si>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</si>
  <si>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</si>
  <si>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</si>
  <si>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</si>
  <si>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</si>
  <si>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</si>
  <si>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</si>
  <si>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</si>
  <si>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</si>
  <si>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</si>
  <si>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</si>
  <si>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</si>
  <si>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</si>
  <si>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</si>
  <si>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</si>
  <si>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</si>
  <si>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</si>
  <si>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</si>
  <si>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ROE Cap</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</si>
  <si>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</si>
  <si>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</si>
  <si>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</si>
  <si>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</si>
  <si>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</si>
  <si>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</si>
  <si>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</si>
  <si>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  Cash Working Capital (Note C)</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</si>
  <si>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</si>
  <si>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</si>
  <si>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</si>
  <si>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</si>
  <si>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</si>
  <si>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</si>
  <si>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</si>
  <si>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</si>
  <si>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</si>
  <si>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</si>
  <si>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</si>
  <si>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</si>
  <si>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</si>
  <si>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</si>
  <si>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</si>
  <si>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</si>
  <si>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</si>
  <si>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</si>
  <si>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</si>
  <si>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</si>
  <si>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</si>
  <si>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</si>
  <si>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</si>
  <si>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</si>
  <si>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</si>
  <si>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</si>
  <si>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</si>
  <si>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</si>
  <si>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</si>
  <si>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</si>
  <si>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</si>
  <si>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</si>
  <si>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</si>
  <si>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</si>
  <si>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</si>
  <si>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</si>
  <si>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</si>
  <si>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</si>
  <si>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</si>
  <si>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</si>
  <si>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</si>
  <si>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</si>
  <si>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</si>
  <si>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</si>
  <si>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</si>
  <si>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</si>
  <si>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</si>
  <si>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</si>
  <si>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</si>
  <si>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</si>
  <si>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</si>
  <si>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</si>
  <si>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</si>
  <si>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</si>
  <si>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</si>
  <si>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</si>
  <si>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</si>
  <si>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</si>
  <si>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</si>
  <si>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</si>
  <si>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</si>
  <si>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</si>
  <si>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</si>
  <si>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</si>
  <si>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L</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</si>
  <si>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</si>
  <si>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</si>
  <si>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</si>
  <si>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</si>
  <si>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</si>
  <si>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</si>
  <si>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</si>
  <si>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</si>
  <si>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</si>
  <si>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</si>
  <si>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</si>
  <si>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</si>
  <si>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</si>
  <si>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</si>
  <si>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</si>
  <si>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</si>
  <si>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</si>
  <si>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</si>
  <si>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</si>
  <si>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</si>
  <si>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</si>
  <si>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</si>
  <si>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</si>
  <si>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</si>
  <si>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</si>
  <si>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</si>
  <si>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</si>
  <si>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</si>
  <si>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</si>
  <si>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</si>
  <si>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</si>
  <si>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</si>
  <si>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</si>
  <si>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</si>
  <si>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</si>
  <si>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</si>
  <si>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Accelerated Depreciation</t>
  </si>
  <si>
    <t>Balance at December 31</t>
  </si>
  <si>
    <t xml:space="preserve">Amortization Year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</si>
  <si>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</si>
  <si>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</si>
  <si>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</si>
  <si>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</si>
  <si>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</si>
  <si>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</si>
  <si>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</si>
  <si>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</si>
  <si>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</si>
  <si>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</si>
  <si>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</si>
  <si>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</si>
  <si>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</si>
  <si>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</si>
  <si>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</si>
  <si>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</si>
  <si>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</si>
  <si>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</si>
  <si>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</si>
  <si>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</si>
  <si>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</si>
  <si>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</si>
  <si>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</si>
  <si>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</si>
  <si>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</si>
  <si>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</si>
  <si>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</si>
  <si>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</si>
  <si>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</si>
  <si>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</si>
  <si>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</si>
  <si>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Estimated Interest Rate</t>
  </si>
  <si>
    <t>Actual Interest Rate</t>
  </si>
  <si>
    <t>FERC Account</t>
  </si>
  <si>
    <t>Land Rights</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</si>
  <si>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</si>
  <si>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</si>
  <si>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</si>
  <si>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</si>
  <si>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</si>
  <si>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</si>
  <si>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</si>
  <si>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</si>
  <si>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</si>
  <si>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</si>
  <si>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</si>
  <si>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</si>
  <si>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Stores Equipment</t>
  </si>
  <si>
    <t>Tools, Shop and Garage Equipment</t>
  </si>
  <si>
    <t>Laboratory Equipment</t>
  </si>
  <si>
    <t>Power Operated Equipment</t>
  </si>
  <si>
    <t>Communication Equipment</t>
  </si>
  <si>
    <t>Miscellaneous Equipment</t>
  </si>
  <si>
    <t>Note 1:  The above depreciation rates cannot change absent Commission authorization</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</si>
  <si>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</si>
  <si>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</si>
  <si>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</si>
  <si>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</si>
  <si>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</si>
  <si>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</si>
  <si>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</si>
  <si>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</si>
  <si>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</si>
  <si>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</si>
  <si>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</si>
  <si>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</si>
  <si>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</si>
  <si>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</si>
  <si>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</si>
  <si>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</si>
  <si>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</si>
  <si>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</si>
  <si>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</si>
  <si>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</si>
  <si>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</si>
  <si>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</si>
  <si>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</si>
  <si>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</si>
  <si>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</si>
  <si>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</si>
  <si>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</si>
  <si>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</si>
  <si>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</si>
  <si>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</si>
  <si>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</si>
  <si>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</si>
  <si>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</si>
  <si>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</si>
  <si>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</si>
  <si>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</si>
  <si>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Miscellaneous Current and Accrued Liabilities</t>
  </si>
  <si>
    <t>Average Beginning and End of Year</t>
  </si>
  <si>
    <t>Prior Year ADIT</t>
  </si>
  <si>
    <t>Accrued Vacation</t>
  </si>
  <si>
    <t>Other</t>
  </si>
  <si>
    <t>LAND HELD FOR FUTURE USE</t>
  </si>
  <si>
    <t xml:space="preserve">  Less: Regulatory Commission Expenses</t>
  </si>
  <si>
    <t xml:space="preserve">  Less: Property Insurance</t>
  </si>
  <si>
    <t xml:space="preserve">  Plus: Property Insurance</t>
  </si>
  <si>
    <t>Miscellaneous Rate Base Items</t>
  </si>
  <si>
    <t>ADIT Balances After Remeasurement (Note C)</t>
  </si>
  <si>
    <t>336.10 f</t>
  </si>
  <si>
    <t>Current Year Average Accumulated Deferred Income Taxes</t>
  </si>
  <si>
    <t>Prior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</si>
  <si>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</si>
  <si>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</si>
  <si>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Permanent Book/Tax Differences</t>
  </si>
  <si>
    <t>Materials and Supplies - Assigned to Construction (Electric and Gas)</t>
  </si>
  <si>
    <t xml:space="preserve">  Common Electric</t>
  </si>
  <si>
    <t xml:space="preserve">  Materials and Supplies - Electric and Gas - Assigned to Construction</t>
  </si>
  <si>
    <t>Income Tax Factor</t>
  </si>
  <si>
    <t>T/(1-T)</t>
  </si>
  <si>
    <t xml:space="preserve">  Transmission - Direct Assign</t>
  </si>
  <si>
    <t xml:space="preserve">The following acronyms are used for allocators:   </t>
  </si>
  <si>
    <t>DA=</t>
  </si>
  <si>
    <t>GPE=</t>
  </si>
  <si>
    <t>NA=</t>
  </si>
  <si>
    <t>TPE=</t>
  </si>
  <si>
    <t>T W/S=</t>
  </si>
  <si>
    <t>transmission wages and salaries as % of electric wages and salaries</t>
  </si>
  <si>
    <t>Project Return</t>
  </si>
  <si>
    <t>Allocate Other Rate Base Items to Schedule 19 Projects</t>
  </si>
  <si>
    <t>Ref</t>
  </si>
  <si>
    <t>Gross Plant in Service</t>
  </si>
  <si>
    <t>Net Operating Property</t>
  </si>
  <si>
    <t>Rate Base</t>
  </si>
  <si>
    <t>Project 1</t>
  </si>
  <si>
    <t>Project 2</t>
  </si>
  <si>
    <t>Project 3</t>
  </si>
  <si>
    <t>Project 4</t>
  </si>
  <si>
    <t>WACC</t>
  </si>
  <si>
    <t>Return</t>
  </si>
  <si>
    <t>Preferred and Common Equity Return</t>
  </si>
  <si>
    <t>Debt Return</t>
  </si>
  <si>
    <t>Capitalization</t>
  </si>
  <si>
    <t>%s</t>
  </si>
  <si>
    <t>Cost Rates</t>
  </si>
  <si>
    <t>Gross Operating Property</t>
  </si>
  <si>
    <t xml:space="preserve"> Common Equity and Preferred Stock</t>
  </si>
  <si>
    <t>RETURN (Note H)</t>
  </si>
  <si>
    <t>Electric General and Intangible</t>
  </si>
  <si>
    <t>393</t>
  </si>
  <si>
    <t>394</t>
  </si>
  <si>
    <t>397</t>
  </si>
  <si>
    <t>397.1</t>
  </si>
  <si>
    <t>Communication Equipment - Overhead</t>
  </si>
  <si>
    <t>Project Grouping 1</t>
  </si>
  <si>
    <t>Project Grouping 2</t>
  </si>
  <si>
    <t>Project Grouping 3</t>
  </si>
  <si>
    <t>Project Grouping 4</t>
  </si>
  <si>
    <t>Project Name</t>
  </si>
  <si>
    <t>Project Description</t>
  </si>
  <si>
    <t>Gross Investment</t>
  </si>
  <si>
    <t>Project Cost Of Capital</t>
  </si>
  <si>
    <t>Cost of Removal</t>
  </si>
  <si>
    <t>Appendix A</t>
  </si>
  <si>
    <t>2a</t>
  </si>
  <si>
    <t>2b</t>
  </si>
  <si>
    <t>ADIT-Prior Year</t>
  </si>
  <si>
    <t>2c</t>
  </si>
  <si>
    <t>2d</t>
  </si>
  <si>
    <t>True-up Adjustment</t>
  </si>
  <si>
    <t xml:space="preserve">  Less:  Account 930.2 Items</t>
  </si>
  <si>
    <t>Note L</t>
  </si>
  <si>
    <t xml:space="preserve">  Less:  EPRI Dues in Account 566</t>
  </si>
  <si>
    <t>320-323.112.b fn</t>
  </si>
  <si>
    <t>Without Common - For Gross Plant Allocator Calculation Only</t>
  </si>
  <si>
    <t>352-353</t>
  </si>
  <si>
    <t xml:space="preserve"> Electric A&amp;G</t>
  </si>
  <si>
    <t xml:space="preserve">  Adjusted Electric A&amp;G</t>
  </si>
  <si>
    <t xml:space="preserve">  Plus: Transmission Related Regulatory Expenses</t>
  </si>
  <si>
    <t>350-351 fn</t>
  </si>
  <si>
    <t>320-323.185.b</t>
  </si>
  <si>
    <t xml:space="preserve">  Less:  EPRI Dues in A&amp;G</t>
  </si>
  <si>
    <t>S19P=</t>
  </si>
  <si>
    <t>S19 W/S=</t>
  </si>
  <si>
    <t>CP*S19 W/S</t>
  </si>
  <si>
    <t>S19P</t>
  </si>
  <si>
    <t>S19 W/S</t>
  </si>
  <si>
    <t>262-263</t>
  </si>
  <si>
    <t xml:space="preserve">        Gross Receipts Tax</t>
  </si>
  <si>
    <t>Electric Plant</t>
  </si>
  <si>
    <t>Schedule 19 Projects</t>
  </si>
  <si>
    <t>Transmission Plant Allocator</t>
  </si>
  <si>
    <t>TP</t>
  </si>
  <si>
    <t>354-355.20.b</t>
  </si>
  <si>
    <t>354-355.21.b</t>
  </si>
  <si>
    <t>354-355.23.b</t>
  </si>
  <si>
    <t>354-355.24,25,26.b</t>
  </si>
  <si>
    <t>T W/S</t>
  </si>
  <si>
    <t>Schedule 19 Projects Wage and Salary Allocator</t>
  </si>
  <si>
    <t>S19 W/S T</t>
  </si>
  <si>
    <t>S19 W/ST</t>
  </si>
  <si>
    <t xml:space="preserve">  Total</t>
  </si>
  <si>
    <t>204-207, line 5 fn</t>
  </si>
  <si>
    <t>204-207, Line 75 fn</t>
  </si>
  <si>
    <t>204-207, line 58 fn</t>
  </si>
  <si>
    <t>204-207, l. 99 fn</t>
  </si>
  <si>
    <t>219, line 25 fn</t>
  </si>
  <si>
    <t>219, line 26 fn</t>
  </si>
  <si>
    <t>219, line 28 fn</t>
  </si>
  <si>
    <t>Account 242 - see below</t>
  </si>
  <si>
    <t>214, line TBD</t>
  </si>
  <si>
    <t>227, Line 8 fn</t>
  </si>
  <si>
    <t>227, line 5 fn</t>
  </si>
  <si>
    <t>110-111, line 57 fn</t>
  </si>
  <si>
    <t>112-113, line 28 fn</t>
  </si>
  <si>
    <t>214, line 17 fn</t>
  </si>
  <si>
    <t>Transmission Land Held for Future Use</t>
  </si>
  <si>
    <t>Unfunded Liabilities - Account 242</t>
  </si>
  <si>
    <t>Electric Intangible</t>
  </si>
  <si>
    <t>Electric General</t>
  </si>
  <si>
    <t>355 fn</t>
  </si>
  <si>
    <t xml:space="preserve">Schedule 19 Projects </t>
  </si>
  <si>
    <t>Schedule 19 Projects W/S Allocator</t>
  </si>
  <si>
    <t>End of  Previous Year ADIT</t>
  </si>
  <si>
    <t>(r)</t>
  </si>
  <si>
    <t>Weighting for Projection (d)/(e)</t>
  </si>
  <si>
    <t>Transmission Proration
(f) x (h)</t>
  </si>
  <si>
    <t>Gross Plant Allocator (Appendix A)</t>
  </si>
  <si>
    <t>Plant Allocation    (j) * (k)</t>
  </si>
  <si>
    <t>W/S Allocator (Appendix A)</t>
  </si>
  <si>
    <t>Labor Allocation (n) * (o)</t>
  </si>
  <si>
    <t>Total Transmission Prorated Amount   (i) + (m) + (q)</t>
  </si>
  <si>
    <t>Year =</t>
  </si>
  <si>
    <t>Total Days in Projected Rate Year (Line 14, Col b)</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</si>
  <si>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</si>
  <si>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</si>
  <si>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</si>
  <si>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</si>
  <si>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</si>
  <si>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</si>
  <si>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</si>
  <si>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</si>
  <si>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</si>
  <si>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Deficient or Excess Accumulated Deferred Taxes at December 31,</t>
  </si>
  <si>
    <t>Allocated to Schedule 19 Projects</t>
  </si>
  <si>
    <t>OTHER RATE BASE ITEMS</t>
  </si>
  <si>
    <t>TOTAL OTHER RATE BASE ITEMS</t>
  </si>
  <si>
    <t>Calculated</t>
  </si>
  <si>
    <t>Reference</t>
  </si>
  <si>
    <t>112-113, l.16, fn</t>
  </si>
  <si>
    <t>112-113, l.3, fn</t>
  </si>
  <si>
    <t>112-113, l.15, fn</t>
  </si>
  <si>
    <t>112-113, l.24, fn</t>
  </si>
  <si>
    <t>112-113, l.61, fn</t>
  </si>
  <si>
    <t>(114-117c, sum of lines 62, 63, 64, 65, 66)</t>
  </si>
  <si>
    <t>118-119c, l.29</t>
  </si>
  <si>
    <t>Annual Transmission Revenue Requirement for Schedule 19 Projects</t>
  </si>
  <si>
    <r>
      <t>RATE BASE (Note A):</t>
    </r>
    <r>
      <rPr>
        <b/>
        <sz val="12"/>
        <color indexed="10"/>
        <rFont val="Arial"/>
        <family val="2"/>
      </rPr>
      <t xml:space="preserve"> </t>
    </r>
  </si>
  <si>
    <t>Actual for the 12 Months Ended 12/31/2021</t>
  </si>
  <si>
    <t>Form No. 1 or Transmission Formula Rate Reference</t>
  </si>
  <si>
    <t xml:space="preserve"> Subtotal - Transmission to Allocate</t>
  </si>
  <si>
    <t>Schedule 19 Projects Transmission Wage and Salary Allocator</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</si>
  <si>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</si>
  <si>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Tax Effect of Permanent Book/Tax Differences</t>
  </si>
  <si>
    <t>ACCUMULATED DEFERRED INCOME TAXES  (Note B)</t>
  </si>
  <si>
    <t>TOTAL ACCUMULATED DEFERRED INCOME TAXES</t>
  </si>
  <si>
    <t>320-323.197.b</t>
  </si>
  <si>
    <t>320-323.189.b</t>
  </si>
  <si>
    <t>ANNUAL TRANSMISSION REVENUE REQUIREMENT BEFORE REVENUE CREDITS</t>
  </si>
  <si>
    <t>Schedule 19 Projects Plant Allocator</t>
  </si>
  <si>
    <t>Appendix A Line #</t>
  </si>
  <si>
    <t>(iii)</t>
  </si>
  <si>
    <t>Interest Rate True-Up</t>
  </si>
  <si>
    <t>GPE</t>
  </si>
  <si>
    <t>CP*GPE</t>
  </si>
  <si>
    <t>M</t>
  </si>
  <si>
    <t>Gross receipt tax rate</t>
  </si>
  <si>
    <t>Revenue requirement</t>
  </si>
  <si>
    <t>Gross Receipts Tax</t>
  </si>
  <si>
    <t xml:space="preserve">  Total (excludes common)</t>
  </si>
  <si>
    <t>262-263.6.l</t>
  </si>
  <si>
    <t>200-201.21c</t>
  </si>
  <si>
    <t>219, lines 20-24 fn</t>
  </si>
  <si>
    <t>110-111, l.69, fn</t>
  </si>
  <si>
    <t>110-111, l.81, fn</t>
  </si>
  <si>
    <t>Rochester Gas and Electric Corporation</t>
  </si>
  <si>
    <t>391.3</t>
  </si>
  <si>
    <t>Office Equipment</t>
  </si>
  <si>
    <t>392.09</t>
  </si>
  <si>
    <t>Mini Passenger Vans</t>
  </si>
  <si>
    <t>392.13</t>
  </si>
  <si>
    <t>Passenger Cars</t>
  </si>
  <si>
    <t>392.32</t>
  </si>
  <si>
    <t>392.33</t>
  </si>
  <si>
    <t>Light Duty Gas Powered Utility Trucks</t>
  </si>
  <si>
    <t>392.34</t>
  </si>
  <si>
    <t>Heavy Duty Gas Powered Utility Trucks</t>
  </si>
  <si>
    <t>392.36</t>
  </si>
  <si>
    <t>Mini Cargo Vans</t>
  </si>
  <si>
    <t>392.37</t>
  </si>
  <si>
    <t>Full Size Cargo Vans</t>
  </si>
  <si>
    <t>392.38</t>
  </si>
  <si>
    <t>Full Size Pickups</t>
  </si>
  <si>
    <t>Mini Pickups</t>
  </si>
  <si>
    <t>392.39</t>
  </si>
  <si>
    <t>Heavy Duty Diesel Powered Utility Trucks and Equipment</t>
  </si>
  <si>
    <t>392.42</t>
  </si>
  <si>
    <t>Medium Duty Diesel Powered Utility Trucks</t>
  </si>
  <si>
    <t>392.43</t>
  </si>
  <si>
    <t>Medium Duty Gas Power Utility Trucks</t>
  </si>
  <si>
    <t>396</t>
  </si>
  <si>
    <t>200-201.3.c+6.c</t>
  </si>
  <si>
    <t>200-201.3.d+6.d</t>
  </si>
  <si>
    <t>Rochester Gas and Electric will exclude items in Account 930.2 shown on FF1 page 335 that are greater than $1 M and not directly or indirectly related to its transmission assets.</t>
  </si>
  <si>
    <t>204-207, line 46 fn</t>
  </si>
  <si>
    <t>Prorated ADIT</t>
  </si>
  <si>
    <t>Total ADIT</t>
  </si>
  <si>
    <t>Nonprorated Items</t>
  </si>
  <si>
    <t>Schedule 19 Projects Wages and Salaries (transmission wages and salary times S19P)</t>
  </si>
  <si>
    <t>Weighted Preferred and Common Equity Rate</t>
  </si>
  <si>
    <t>Weighted Debt Rate</t>
  </si>
  <si>
    <t>All amounts shown are based on five quarter averages which are contained in footnotes to the FF1 (with the following exceptions: CWC in line 28 which is based upon one-eighth of O&amp;M, Accumulated Deferred Income Taxes in line 24 which are a combination of beginning and end of year averages and proration amounts, and Excess Accumulated Deferred Income Taxes in line 25 which are beginning/ending year averages).</t>
  </si>
  <si>
    <t>Rate Year = 2021</t>
  </si>
  <si>
    <t>Total (d) * (e)</t>
  </si>
  <si>
    <t>Total (g) * (h)</t>
  </si>
  <si>
    <t>Grand Total (b) + (f) + (i)</t>
  </si>
  <si>
    <t>Five Quarter Averages</t>
  </si>
  <si>
    <t>Allocator</t>
  </si>
  <si>
    <t>Net General Plant - Using Allocator</t>
  </si>
  <si>
    <t>Net Intangible Plant -  - Using Allocator</t>
  </si>
  <si>
    <t>Net Common Plant -  - Using Allocator</t>
  </si>
  <si>
    <t>Accumulated Deferred Income Taxes - Using Allocator</t>
  </si>
  <si>
    <t>(Excess)/Deficient ADIT - Using Allocator</t>
  </si>
  <si>
    <t>Land Held for Future Use - Using Allocator</t>
  </si>
  <si>
    <t>Other Rate Base Items - Using Allocator</t>
  </si>
  <si>
    <t>Total Rate Base</t>
  </si>
  <si>
    <t>Rate (Note 1)</t>
  </si>
  <si>
    <t>Return on Schedule 19 Projects</t>
  </si>
  <si>
    <t>Depreciation Rates Approved by the Commission and Used to Determine Schedule 19 Projects Depreciation and Amortization Expense</t>
  </si>
  <si>
    <t>Prior Period Corrections</t>
  </si>
  <si>
    <t>Appendix A: Annual Transmission Revenue Requirement for Schedule 19 Projects</t>
  </si>
  <si>
    <t>Amortization of Excess Deferred Income Taxes (enter negative)</t>
  </si>
  <si>
    <t>Amortization of Excess Deferred Income Tax Adjustment</t>
  </si>
  <si>
    <t>ANNUAL TRANSMISSION REVENUE REQUIREMENT (ATRR)</t>
  </si>
  <si>
    <t>Cash Working Capital for Schedule 19 Projects equals one-eighth (45 days) of O&amp;M allocated to Schedule 19 Projects.</t>
  </si>
  <si>
    <t>Includes revenue related to Schedule 19 Projects only, such as pole attachments, rentals and special use.</t>
  </si>
  <si>
    <t>Includes revenue related to Schedule 19 Projects only.</t>
  </si>
  <si>
    <t>common plant allocator (allocate common plant and common expenses to total electric)</t>
  </si>
  <si>
    <t>DA=direct assignment (the item is direct assigned to Schedule 19 Projects)</t>
  </si>
  <si>
    <t>Schedule 19 Projects plant allocator (Schedule 19 Projects gross plant as % of total transmission gross plant)</t>
  </si>
  <si>
    <t>gross electric plant allocator (allocated Schedule 19 Projects gross plant as % of total electric gross plant)</t>
  </si>
  <si>
    <t>gross plant allocator (allocated Schedule 19 Projects gross plant as % of electric and common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</si>
  <si>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</si>
  <si>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</si>
  <si>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not applicable (the item is not applicable to Schedule 19 Projects)</t>
  </si>
  <si>
    <t>Schedule 19 Projects - Land Held for Future Use</t>
  </si>
  <si>
    <t>ADIT-190 - Includes Only Items Applicable to Schedule 19 Projects</t>
  </si>
  <si>
    <t>ADIT- 282 - Includes Only Items Applicable to Schedule 19 Projects</t>
  </si>
  <si>
    <t>ADIT-283 - Includes Only Items Applicable to Schedule 19 Projects</t>
  </si>
  <si>
    <t>1.  ADIT items related only to Schedule 19 Projects are directly assigned to Column D</t>
  </si>
  <si>
    <t>Workpaper 2c: Accumulated Deferred Income Taxes - Prorated Projection</t>
  </si>
  <si>
    <t>Workpaper 2d: Accumulated Deferred Income Taxes - Actual Proration</t>
  </si>
  <si>
    <t>Workpaper 3: Excess Accumulated Deferred Income Taxes</t>
  </si>
  <si>
    <t>Schedule 19 Projects Allocation Factors (Note B)</t>
  </si>
  <si>
    <t>Note B:  The allocation factors used to allocate total excess accumulated deferred income taxes to local transmission projections are (to be completed when used)</t>
  </si>
  <si>
    <t>Workpaper 4: Permanent Book/Tax Differences</t>
  </si>
  <si>
    <t>Workpaper 7: True-up Adjustment for Schedule 19 Projects</t>
  </si>
  <si>
    <t>In accordance with its formula rate protocols, RG&amp;E shall recalculate its Annual Transmission</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</si>
  <si>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</si>
  <si>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</si>
  <si>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</si>
  <si>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Revenues based upon the Projected ATRR for the previous calendar year and excluding any true-up adjustment</t>
  </si>
  <si>
    <t>Workpaper 8:  Electric and Common Depreciation and Amortization Rates</t>
  </si>
  <si>
    <t>Workpaper 9: Prior Period Corrections</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</si>
  <si>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</si>
  <si>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</si>
  <si>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Workpaper 6, Lines 2 + 3, Lines 6 + 7, Lines 10 + 11 or Lines 14 + 15</t>
  </si>
  <si>
    <t>Average Balances for Most Rate Base Items</t>
  </si>
  <si>
    <t>Workpaper 1: Average Balances for Most Rate Base Items</t>
  </si>
  <si>
    <t>Workpaper 5: Schedule 19 Project Return</t>
  </si>
  <si>
    <t>Workpaper 6: Schedule 19 Project Cost of Capital</t>
  </si>
  <si>
    <t>(Note A)</t>
  </si>
  <si>
    <t>Section 6.19.7.2.2 Formula Rate Template</t>
  </si>
  <si>
    <t>In accordance with the NYISO OATT, Section 14.1.5, the gross receipts tax included in Schedule 19 Projects ATRR is as follows:</t>
  </si>
  <si>
    <t xml:space="preserve">Note A:  Includes Excess Deferred Income Tax Regulatory Assets or Liabilities and the associated amortization arising from income tax rate changes.  This sheet will be populated and replicated for changes in federal, state or local income tax rates impacting Schedule 19 Project ADITs. </t>
  </si>
  <si>
    <t>Schedule 19 Projects Included in Each Project Group</t>
  </si>
  <si>
    <t xml:space="preserve">ROE per New York State Public Service Commission, Case No. </t>
  </si>
  <si>
    <t>The Annual True-Up Adjustment ("ATU") component of the Formula Rate for each Year shall be determined as follows:</t>
  </si>
  <si>
    <t>O</t>
  </si>
  <si>
    <t>Note A:  The above common equity, preferred stock and long-term debt amounts are not used for capital structure purposes since the CSRA requires use of the NYPSC approved capital structure.</t>
  </si>
  <si>
    <t>Workpaper 3</t>
  </si>
  <si>
    <t>For future use.</t>
  </si>
  <si>
    <t>Interest Rate True-up  (Note 1)</t>
  </si>
  <si>
    <t xml:space="preserve">Corrected formula rate calculations will be provided to support any corrections. </t>
  </si>
  <si>
    <t>Line 1 * Composite Income Tax Rate</t>
  </si>
  <si>
    <t xml:space="preserve">  Transmission - Allocate</t>
  </si>
  <si>
    <t xml:space="preserve">  Plus:  Direct Assigned Regulatory Commission Expenses (Note E)</t>
  </si>
  <si>
    <t>336.1.d</t>
  </si>
  <si>
    <t>Workpaper</t>
  </si>
  <si>
    <t xml:space="preserve">        Other</t>
  </si>
  <si>
    <t>Workpaper 2a: Accumulated Deferred Income Taxes (ADIT) Workpaper - Current Year</t>
  </si>
  <si>
    <t>Workpaper 2b: Accumulated Deferred Income Taxes (ADIT) Workpaper - Prior Year</t>
  </si>
  <si>
    <t>Note B:  From Workpaper 2d-Prior Year ADIT Proration Actual</t>
  </si>
  <si>
    <t>is provided through a workpaper included in the filed Formula Rate Template, the inputs to the workpaper must meet this</t>
  </si>
  <si>
    <t>workpaper and input to the main body of the Formula Rate.</t>
  </si>
  <si>
    <t>Schedule 19 Projects (Col 3 * Col. 4)</t>
  </si>
  <si>
    <t>OPERATIONS AND MAINTENANCE EXPENSES (Note M)</t>
  </si>
  <si>
    <t>Schedule 19 Projects Cost of Capital</t>
  </si>
  <si>
    <t>N</t>
  </si>
  <si>
    <t>RG&amp;E either will direct assign O&amp;M expense that have been tracked for the Schedule 19 Projects or allocate transmission O&amp;M to the Schedule 19 Projects, but not both.</t>
  </si>
  <si>
    <t>262-263.8.l+262-263.16.l</t>
  </si>
  <si>
    <t>Note N</t>
  </si>
  <si>
    <t>transmission plant allocator (transmission plant as % of electric)</t>
  </si>
  <si>
    <t>AFUDC Equity Schedule 19 Projects</t>
  </si>
  <si>
    <t>Five Quarter Average</t>
  </si>
  <si>
    <t xml:space="preserve">Note 1:  Use Workpaper 7-True-up Adjustment to determine the ATU with actual interest rates and include the interest rate true-up with a subsequent ATU adjustment.  </t>
  </si>
  <si>
    <t>350.4</t>
  </si>
  <si>
    <t>Any transmission regulatory expenses allocated to Rate Schedule 19 Projects are determined after deducting any directly assigned regulatory expenses.</t>
  </si>
  <si>
    <t>CWIP</t>
  </si>
  <si>
    <t>Schedule 19 Projects - CWIP</t>
  </si>
  <si>
    <t>216 fn</t>
  </si>
  <si>
    <t>ABANDONED PLANT</t>
  </si>
  <si>
    <t>Schedule 19 Projects - Abandoned Plant</t>
  </si>
  <si>
    <t>230b, line TBD</t>
  </si>
  <si>
    <t xml:space="preserve">  Amortization of Abandoned Plant</t>
  </si>
  <si>
    <t>230a fn</t>
  </si>
  <si>
    <t>Abandoned Plant - Using Allocator</t>
  </si>
  <si>
    <r>
      <t>Worksheet</t>
    </r>
    <r>
      <rPr>
        <sz val="12"/>
        <rFont val="Arial"/>
        <family val="2"/>
      </rPr>
      <t xml:space="preserve"> </t>
    </r>
    <r>
      <rPr>
        <sz val="12"/>
        <color rgb="FF0000CC"/>
        <rFont val="Arial"/>
        <family val="2"/>
      </rPr>
      <t>Workpaper</t>
    </r>
    <r>
      <rPr>
        <sz val="12"/>
        <rFont val="Arial"/>
        <family val="2"/>
      </rPr>
      <t xml:space="preserve"> 2c, Line 14, Col. (r)</t>
    </r>
  </si>
  <si>
    <r>
      <rPr>
        <strike/>
        <sz val="12"/>
        <color rgb="FFFF0000"/>
        <rFont val="Arial"/>
        <family val="2"/>
      </rPr>
      <t xml:space="preserve">10.87% </t>
    </r>
    <r>
      <rPr>
        <sz val="12"/>
        <color rgb="FF0000CC"/>
        <rFont val="Arial"/>
        <family val="2"/>
      </rPr>
      <t>10.60%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</si>
</sst>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8">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name val="Arial"/>
      <family val="2"/>
    </font>
    <font>
      <sz val="12"/>
      <color theme="1"/>
      <name val="Arial"/>
      <family val="2"/>
    </font>
    <font>
      <b/>
      <u/>
      <sz val="12"/>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sz val="12"/>
      <color theme="1"/>
      <name val="Calibri"/>
      <family val="2"/>
      <scheme val="minor"/>
    </font>
    <font>
      <b/>
      <sz val="12"/>
      <color indexed="10"/>
      <name val="Arial"/>
      <family val="2"/>
    </font>
    <font>
      <i/>
      <sz val="12"/>
      <color rgb="FFFF0000"/>
      <name val="Arial"/>
      <family val="2"/>
    </font>
    <font>
      <strike/>
      <sz val="12"/>
      <name val="Arial"/>
      <family val="2"/>
    </font>
    <font>
      <sz val="12"/>
      <name val="Arial Narrow"/>
      <family val="2"/>
    </font>
    <font>
      <b/>
      <sz val="11"/>
      <color theme="1"/>
      <name val="Arial"/>
      <family val="2"/>
    </font>
    <font>
      <b/>
      <sz val="12"/>
      <color rgb="FFFF0000"/>
      <name val="Arial"/>
      <family val="2"/>
    </font>
    <font>
      <strike/>
      <sz val="12"/>
      <color rgb="FFFF0000"/>
      <name val="Arial"/>
      <family val="2"/>
    </font>
    <font>
      <sz val="12"/>
      <color rgb="FF0000CC"/>
      <name val="Arial"/>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3">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top style="double">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s>
  <cellStyleXfs count="50">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xf numFmtId="9" fontId="2" fillId="0" borderId="0" applyFont="0" applyFill="0" applyBorder="0" applyAlignment="0" applyProtection="0"/>
    <xf numFmtId="0" fontId="2" fillId="0" borderId="0"/>
    <xf numFmtId="0" fontId="2" fillId="0" borderId="0"/>
    <xf numFmtId="0" fontId="2" fillId="0" borderId="0"/>
  </cellStyleXfs>
  <cellXfs count="745">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37" fontId="2" fillId="0" borderId="4" xfId="7" applyNumberFormat="1" applyFont="1" applyBorder="1"/>
    <xf numFmtId="37" fontId="2" fillId="0" borderId="0" xfId="7" applyNumberFormat="1" applyFont="1"/>
    <xf numFmtId="43" fontId="2" fillId="0" borderId="0" xfId="1" applyFont="1" applyFill="1"/>
    <xf numFmtId="41" fontId="2" fillId="0" borderId="4" xfId="7" applyNumberFormat="1" applyFont="1" applyBorder="1"/>
    <xf numFmtId="0" fontId="2" fillId="0" borderId="0" xfId="7" applyFont="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18" fillId="0" borderId="0" xfId="0" applyNumberFormat="1" applyFont="1"/>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177" fontId="18" fillId="0" borderId="3" xfId="0" applyNumberFormat="1" applyFont="1" applyBorder="1"/>
    <xf numFmtId="177" fontId="9" fillId="0" borderId="0" xfId="0" applyNumberFormat="1" applyFont="1" applyAlignment="1">
      <alignment horizontal="center" wrapText="1"/>
    </xf>
    <xf numFmtId="177" fontId="10" fillId="0" borderId="0" xfId="0" applyNumberFormat="1" applyFont="1" applyAlignment="1">
      <alignment horizontal="center"/>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7" fillId="0" borderId="0" xfId="10" applyNumberFormat="1" applyFont="1" applyFill="1" applyBorder="1"/>
    <xf numFmtId="0" fontId="10" fillId="0" borderId="0" xfId="0" applyFont="1"/>
    <xf numFmtId="0" fontId="21"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2" fillId="0" borderId="0" xfId="0" applyFont="1" applyAlignment="1">
      <alignment horizontal="center"/>
    </xf>
    <xf numFmtId="0" fontId="21" fillId="0" borderId="0" xfId="36" applyFont="1" applyAlignment="1">
      <alignment horizontal="right" wrapText="1"/>
    </xf>
    <xf numFmtId="0" fontId="21" fillId="0" borderId="0" xfId="0" applyFont="1" applyAlignment="1">
      <alignment horizontal="right"/>
    </xf>
    <xf numFmtId="0" fontId="23" fillId="0" borderId="0" xfId="0" applyFont="1"/>
    <xf numFmtId="0" fontId="24"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2" fillId="0" borderId="0" xfId="0" applyFont="1"/>
    <xf numFmtId="37" fontId="10" fillId="0" borderId="0" xfId="0" applyNumberFormat="1" applyFont="1" applyAlignment="1">
      <alignment horizontal="left"/>
    </xf>
    <xf numFmtId="0" fontId="9" fillId="0" borderId="0" xfId="0" applyFont="1" applyAlignment="1">
      <alignment horizontal="center"/>
    </xf>
    <xf numFmtId="0" fontId="22"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0" fillId="0" borderId="0" xfId="0" applyFont="1" applyAlignment="1">
      <alignment horizontal="centerContinuous"/>
    </xf>
    <xf numFmtId="0" fontId="21" fillId="0" borderId="0" xfId="0" applyFont="1" applyAlignment="1">
      <alignment horizontal="centerContinuous"/>
    </xf>
    <xf numFmtId="0" fontId="21" fillId="0" borderId="0" xfId="0" applyFont="1" applyAlignment="1">
      <alignment horizontal="left"/>
    </xf>
    <xf numFmtId="0" fontId="26" fillId="0" borderId="0" xfId="0" applyFont="1"/>
    <xf numFmtId="0" fontId="21"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2" fillId="0" borderId="0" xfId="0" applyFont="1" applyAlignment="1">
      <alignment horizontal="left" wrapText="1"/>
    </xf>
    <xf numFmtId="0" fontId="10" fillId="3" borderId="18" xfId="36" applyFont="1" applyFill="1" applyBorder="1" applyAlignment="1">
      <alignment wrapText="1"/>
    </xf>
    <xf numFmtId="0" fontId="22" fillId="0" borderId="0" xfId="0" applyFont="1" applyAlignment="1">
      <alignment horizontal="center" wrapText="1"/>
    </xf>
    <xf numFmtId="0" fontId="9" fillId="0" borderId="0" xfId="0" applyFont="1" applyAlignment="1">
      <alignment horizontal="center" wrapText="1"/>
    </xf>
    <xf numFmtId="0" fontId="22" fillId="0" borderId="0" xfId="0" applyFont="1" applyAlignment="1">
      <alignment wrapText="1"/>
    </xf>
    <xf numFmtId="3" fontId="25"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0"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7"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29" fillId="0" borderId="0" xfId="34" applyFont="1"/>
    <xf numFmtId="0" fontId="29"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1" fillId="0" borderId="22" xfId="34" applyFont="1" applyBorder="1" applyAlignment="1">
      <alignment horizontal="center" vertical="center" wrapText="1"/>
    </xf>
    <xf numFmtId="0" fontId="31"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1" fillId="0" borderId="0" xfId="38" applyNumberFormat="1" applyFont="1" applyAlignment="1">
      <alignment vertical="center" wrapText="1"/>
    </xf>
    <xf numFmtId="3" fontId="31" fillId="0" borderId="0" xfId="38" applyNumberFormat="1" applyFont="1" applyFill="1" applyAlignment="1">
      <alignment vertical="center" wrapText="1"/>
    </xf>
    <xf numFmtId="3" fontId="31" fillId="0" borderId="0" xfId="39" applyNumberFormat="1" applyFont="1" applyFill="1" applyAlignment="1">
      <alignment vertical="center" wrapText="1"/>
    </xf>
    <xf numFmtId="0" fontId="18" fillId="0" borderId="29" xfId="34" applyFont="1" applyBorder="1" applyAlignment="1">
      <alignment vertical="center" wrapText="1"/>
    </xf>
    <xf numFmtId="169" fontId="18" fillId="0" borderId="29" xfId="34" applyNumberFormat="1" applyFont="1" applyBorder="1" applyAlignment="1">
      <alignment vertical="center" wrapText="1"/>
    </xf>
    <xf numFmtId="0" fontId="18" fillId="0" borderId="29" xfId="34" applyFont="1" applyBorder="1" applyAlignment="1">
      <alignment horizontal="right" vertical="center" wrapText="1"/>
    </xf>
    <xf numFmtId="3" fontId="18" fillId="0" borderId="29" xfId="38" applyNumberFormat="1" applyFont="1" applyBorder="1" applyAlignment="1">
      <alignment vertical="center" wrapText="1"/>
    </xf>
    <xf numFmtId="3" fontId="18" fillId="0" borderId="29" xfId="34" applyNumberFormat="1" applyFont="1" applyBorder="1" applyAlignment="1">
      <alignment horizontal="right" vertical="center" wrapText="1"/>
    </xf>
    <xf numFmtId="3" fontId="18" fillId="0" borderId="29" xfId="38" applyNumberFormat="1" applyFont="1" applyFill="1" applyBorder="1" applyAlignment="1">
      <alignment vertical="center" wrapText="1"/>
    </xf>
    <xf numFmtId="3" fontId="31" fillId="0" borderId="29"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7" fillId="0" borderId="0" xfId="0" applyFont="1"/>
    <xf numFmtId="0" fontId="27"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2" xfId="36" applyFont="1" applyFill="1" applyBorder="1" applyAlignment="1">
      <alignment wrapText="1"/>
    </xf>
    <xf numFmtId="0" fontId="10" fillId="3" borderId="33" xfId="36" applyFont="1" applyFill="1" applyBorder="1" applyAlignment="1">
      <alignment wrapText="1"/>
    </xf>
    <xf numFmtId="3" fontId="10" fillId="0" borderId="6" xfId="19" applyNumberFormat="1" applyFont="1" applyFill="1" applyBorder="1"/>
    <xf numFmtId="3" fontId="9" fillId="0" borderId="34"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5"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8" fillId="0" borderId="0" xfId="1" applyNumberFormat="1" applyFont="1"/>
    <xf numFmtId="0" fontId="32"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7" fillId="3" borderId="0" xfId="35" applyNumberFormat="1" applyFont="1" applyFill="1"/>
    <xf numFmtId="3" fontId="27" fillId="0" borderId="0" xfId="35" applyNumberFormat="1" applyFont="1" applyFill="1"/>
    <xf numFmtId="0" fontId="31" fillId="0" borderId="0" xfId="0" applyFont="1" applyAlignment="1">
      <alignment wrapText="1"/>
    </xf>
    <xf numFmtId="3" fontId="10" fillId="0" borderId="0" xfId="35" applyNumberFormat="1" applyFont="1"/>
    <xf numFmtId="41" fontId="10" fillId="0" borderId="0" xfId="35" applyFont="1"/>
    <xf numFmtId="0" fontId="30" fillId="0" borderId="0" xfId="0" applyFont="1" applyAlignment="1">
      <alignment wrapText="1"/>
    </xf>
    <xf numFmtId="3" fontId="28" fillId="0" borderId="0" xfId="35" applyNumberFormat="1" applyFont="1"/>
    <xf numFmtId="3" fontId="27" fillId="0" borderId="0" xfId="35" applyNumberFormat="1" applyFont="1"/>
    <xf numFmtId="0" fontId="10" fillId="3" borderId="0" xfId="0" applyFont="1" applyFill="1" applyAlignment="1">
      <alignment wrapText="1"/>
    </xf>
    <xf numFmtId="3" fontId="27" fillId="3" borderId="0" xfId="0" applyNumberFormat="1" applyFont="1" applyFill="1"/>
    <xf numFmtId="0" fontId="31" fillId="3" borderId="0" xfId="0" applyFont="1" applyFill="1" applyAlignment="1">
      <alignment wrapText="1"/>
    </xf>
    <xf numFmtId="3" fontId="10" fillId="0" borderId="0" xfId="35" applyNumberFormat="1" applyFont="1" applyBorder="1"/>
    <xf numFmtId="3" fontId="28" fillId="0" borderId="0" xfId="35"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0" borderId="3"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9" fillId="0" borderId="0" xfId="36" applyFont="1" applyAlignment="1">
      <alignment horizontal="center"/>
    </xf>
    <xf numFmtId="0" fontId="10" fillId="0" borderId="0" xfId="36" applyFont="1" applyAlignment="1">
      <alignment horizontal="center"/>
    </xf>
    <xf numFmtId="0" fontId="33"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4" fillId="0" borderId="0" xfId="36" applyFont="1" applyAlignment="1">
      <alignment horizontal="center"/>
    </xf>
    <xf numFmtId="0" fontId="35" fillId="0" borderId="0" xfId="36" applyFont="1" applyAlignment="1">
      <alignment horizontal="center"/>
    </xf>
    <xf numFmtId="0" fontId="36" fillId="0" borderId="0" xfId="36" applyFont="1"/>
    <xf numFmtId="0" fontId="27" fillId="0" borderId="0" xfId="36" applyFont="1" applyAlignment="1">
      <alignment horizontal="center"/>
    </xf>
    <xf numFmtId="3" fontId="10" fillId="3" borderId="0" xfId="39" applyNumberFormat="1" applyFont="1" applyFill="1"/>
    <xf numFmtId="3" fontId="27" fillId="2" borderId="0" xfId="39" applyNumberFormat="1" applyFont="1" applyFill="1" applyProtection="1">
      <protection locked="0"/>
    </xf>
    <xf numFmtId="3" fontId="10" fillId="0" borderId="0" xfId="39" applyNumberFormat="1" applyFont="1" applyFill="1" applyProtection="1">
      <protection locked="0"/>
    </xf>
    <xf numFmtId="167" fontId="27" fillId="0" borderId="0" xfId="39" applyNumberFormat="1" applyFont="1" applyFill="1"/>
    <xf numFmtId="175" fontId="37" fillId="0" borderId="0" xfId="40" applyNumberFormat="1" applyFont="1" applyFill="1"/>
    <xf numFmtId="43" fontId="2" fillId="0" borderId="0" xfId="39" applyFont="1" applyFill="1"/>
    <xf numFmtId="43" fontId="37" fillId="0" borderId="0" xfId="39" applyFont="1" applyFill="1"/>
    <xf numFmtId="169" fontId="37" fillId="0" borderId="0" xfId="36" applyNumberFormat="1" applyFont="1"/>
    <xf numFmtId="169" fontId="37" fillId="0" borderId="0" xfId="19" applyNumberFormat="1" applyFont="1" applyFill="1"/>
    <xf numFmtId="0" fontId="37" fillId="0" borderId="0" xfId="36" applyFont="1" applyAlignment="1">
      <alignment horizontal="center"/>
    </xf>
    <xf numFmtId="169" fontId="32" fillId="0" borderId="0" xfId="39" applyNumberFormat="1" applyFont="1" applyFill="1" applyAlignment="1"/>
    <xf numFmtId="0" fontId="37" fillId="0" borderId="0" xfId="36" applyFont="1"/>
    <xf numFmtId="169" fontId="28" fillId="0" borderId="0" xfId="36" applyNumberFormat="1" applyFont="1" applyAlignment="1">
      <alignment horizontal="center"/>
    </xf>
    <xf numFmtId="0" fontId="0" fillId="0" borderId="0" xfId="0" applyAlignment="1">
      <alignment vertical="center" wrapText="1"/>
    </xf>
    <xf numFmtId="175" fontId="37"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169" fontId="10" fillId="0" borderId="0" xfId="39" applyNumberFormat="1" applyFont="1" applyFill="1"/>
    <xf numFmtId="10" fontId="0" fillId="0" borderId="0" xfId="0" applyNumberFormat="1"/>
    <xf numFmtId="10" fontId="2" fillId="0" borderId="0" xfId="21" applyNumberFormat="1" applyFont="1"/>
    <xf numFmtId="10" fontId="2" fillId="0" borderId="0" xfId="0" applyNumberFormat="1" applyFont="1"/>
    <xf numFmtId="0" fontId="27" fillId="0" borderId="0" xfId="41" applyFont="1"/>
    <xf numFmtId="0" fontId="27" fillId="0" borderId="0" xfId="41" applyFont="1" applyAlignment="1">
      <alignment horizontal="center"/>
    </xf>
    <xf numFmtId="10" fontId="10" fillId="0" borderId="0" xfId="0" applyNumberFormat="1" applyFont="1"/>
    <xf numFmtId="0" fontId="10" fillId="0" borderId="0" xfId="41" applyFont="1" applyAlignment="1">
      <alignment horizontal="center"/>
    </xf>
    <xf numFmtId="0" fontId="10" fillId="0" borderId="0" xfId="41" applyFont="1"/>
    <xf numFmtId="175" fontId="9" fillId="0" borderId="0" xfId="42" applyNumberFormat="1" applyFont="1" applyAlignment="1">
      <alignment horizontal="center"/>
    </xf>
    <xf numFmtId="9" fontId="10" fillId="0" borderId="0" xfId="21" applyFont="1"/>
    <xf numFmtId="10" fontId="10" fillId="0" borderId="0" xfId="41" applyNumberFormat="1" applyFont="1"/>
    <xf numFmtId="10" fontId="10" fillId="0" borderId="0" xfId="42" applyNumberFormat="1" applyFont="1"/>
    <xf numFmtId="0" fontId="10" fillId="0" borderId="0" xfId="41" applyFont="1" applyAlignment="1">
      <alignment horizontal="left"/>
    </xf>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38" fillId="3" borderId="0" xfId="39" applyNumberFormat="1" applyFont="1" applyFill="1"/>
    <xf numFmtId="3" fontId="38"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9"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29"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0" fillId="0" borderId="0" xfId="0" applyAlignment="1">
      <alignment wrapText="1"/>
    </xf>
    <xf numFmtId="0" fontId="0" fillId="0" borderId="3" xfId="0" applyBorder="1" applyAlignment="1">
      <alignment horizontal="center" wrapText="1"/>
    </xf>
    <xf numFmtId="0" fontId="0" fillId="0" borderId="3" xfId="0" applyBorder="1"/>
    <xf numFmtId="41" fontId="4" fillId="0" borderId="0" xfId="7" applyNumberFormat="1"/>
    <xf numFmtId="0" fontId="18" fillId="0" borderId="0" xfId="9" applyFont="1" applyAlignment="1">
      <alignment horizontal="center"/>
    </xf>
    <xf numFmtId="0" fontId="29" fillId="0" borderId="0" xfId="0" applyFont="1" applyAlignment="1">
      <alignment horizontal="center"/>
    </xf>
    <xf numFmtId="0" fontId="18" fillId="3" borderId="0" xfId="0" applyFont="1" applyFill="1" applyAlignment="1">
      <alignment wrapText="1"/>
    </xf>
    <xf numFmtId="0" fontId="20" fillId="0" borderId="0" xfId="36" applyFont="1"/>
    <xf numFmtId="0" fontId="29" fillId="0" borderId="0" xfId="0" applyFont="1" applyAlignment="1">
      <alignment horizontal="left"/>
    </xf>
    <xf numFmtId="3" fontId="10" fillId="0" borderId="0" xfId="23" applyNumberFormat="1" applyFont="1" applyFill="1" applyBorder="1"/>
    <xf numFmtId="0" fontId="8" fillId="3" borderId="0" xfId="7" applyFont="1" applyFill="1" applyAlignment="1">
      <alignment horizontal="center" vertical="center" wrapText="1"/>
    </xf>
    <xf numFmtId="0" fontId="8" fillId="3" borderId="0" xfId="7" applyFont="1" applyFill="1" applyAlignment="1">
      <alignment horizontal="center" vertical="center"/>
    </xf>
    <xf numFmtId="37" fontId="10" fillId="3" borderId="0" xfId="0" applyNumberFormat="1" applyFont="1" applyFill="1" applyAlignment="1">
      <alignment horizontal="center" vertical="top"/>
    </xf>
    <xf numFmtId="177" fontId="9" fillId="0" borderId="0" xfId="0" applyNumberFormat="1" applyFont="1" applyAlignment="1">
      <alignment horizontal="center"/>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169" fontId="2" fillId="3" borderId="0" xfId="39" applyNumberFormat="1" applyFont="1" applyFill="1" applyAlignment="1">
      <alignment horizontal="right"/>
    </xf>
    <xf numFmtId="169" fontId="2" fillId="0" borderId="0" xfId="39" applyNumberFormat="1" applyFont="1" applyFill="1" applyAlignment="1">
      <alignment horizontal="right"/>
    </xf>
    <xf numFmtId="169" fontId="2" fillId="0" borderId="2" xfId="39" applyNumberFormat="1" applyFont="1" applyFill="1" applyBorder="1" applyAlignment="1">
      <alignment horizontal="right"/>
    </xf>
    <xf numFmtId="0" fontId="8" fillId="0" borderId="3" xfId="7" applyFont="1" applyBorder="1"/>
    <xf numFmtId="10" fontId="10" fillId="0" borderId="0" xfId="2" applyNumberFormat="1" applyFont="1" applyAlignment="1">
      <alignment horizontal="center"/>
    </xf>
    <xf numFmtId="10" fontId="10" fillId="0" borderId="0" xfId="2" applyNumberFormat="1" applyFont="1" applyFill="1" applyAlignment="1">
      <alignment horizontal="center"/>
    </xf>
    <xf numFmtId="10" fontId="10" fillId="0" borderId="0" xfId="2" applyNumberFormat="1" applyFont="1"/>
    <xf numFmtId="49" fontId="10" fillId="0" borderId="0" xfId="39" applyNumberFormat="1" applyFont="1" applyAlignment="1">
      <alignment horizontal="left"/>
    </xf>
    <xf numFmtId="49" fontId="27" fillId="0" borderId="0" xfId="39" applyNumberFormat="1" applyFont="1" applyAlignment="1">
      <alignment horizontal="left"/>
    </xf>
    <xf numFmtId="0" fontId="39" fillId="0" borderId="0" xfId="0" applyFont="1"/>
    <xf numFmtId="49" fontId="10" fillId="0" borderId="0" xfId="41" applyNumberFormat="1" applyFont="1" applyAlignment="1">
      <alignment horizontal="left"/>
    </xf>
    <xf numFmtId="0" fontId="10" fillId="0" borderId="3" xfId="41" applyFont="1" applyBorder="1" applyAlignment="1">
      <alignment horizontal="center" wrapText="1"/>
    </xf>
    <xf numFmtId="177" fontId="9" fillId="3" borderId="0" xfId="0" applyNumberFormat="1" applyFont="1" applyFill="1" applyAlignment="1">
      <alignment horizontal="center"/>
    </xf>
    <xf numFmtId="3" fontId="10" fillId="4" borderId="29" xfId="39" applyNumberFormat="1" applyFont="1" applyFill="1" applyBorder="1"/>
    <xf numFmtId="3" fontId="10" fillId="3" borderId="0" xfId="19" applyNumberFormat="1" applyFont="1" applyFill="1"/>
    <xf numFmtId="0" fontId="2" fillId="3" borderId="0" xfId="0" applyFont="1" applyFill="1" applyAlignment="1">
      <alignment horizontal="center"/>
    </xf>
    <xf numFmtId="0" fontId="18" fillId="0" borderId="0" xfId="0" applyFont="1" applyAlignment="1">
      <alignment horizontal="center"/>
    </xf>
    <xf numFmtId="170" fontId="10" fillId="0" borderId="3" xfId="21" applyNumberFormat="1" applyFont="1" applyFill="1" applyBorder="1"/>
    <xf numFmtId="0" fontId="10" fillId="3" borderId="0" xfId="19" applyNumberFormat="1" applyFont="1" applyFill="1" applyAlignment="1">
      <alignment horizontal="center"/>
    </xf>
    <xf numFmtId="169" fontId="18" fillId="0" borderId="3" xfId="38" applyNumberFormat="1" applyFont="1" applyBorder="1" applyAlignment="1">
      <alignment vertical="center" wrapText="1"/>
    </xf>
    <xf numFmtId="3" fontId="27"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31" xfId="37" applyFont="1" applyBorder="1" applyAlignment="1">
      <alignment horizontal="center"/>
    </xf>
    <xf numFmtId="0" fontId="8" fillId="0" borderId="0" xfId="0" applyFont="1" applyAlignment="1">
      <alignment horizontal="center"/>
    </xf>
    <xf numFmtId="0" fontId="10" fillId="3" borderId="0" xfId="0" applyFont="1" applyFill="1" applyAlignment="1">
      <alignment horizontal="center" wrapText="1"/>
    </xf>
    <xf numFmtId="3" fontId="10" fillId="0" borderId="3" xfId="35" applyNumberFormat="1" applyFont="1" applyFill="1" applyBorder="1"/>
    <xf numFmtId="3" fontId="10" fillId="3" borderId="3" xfId="35" applyNumberFormat="1" applyFont="1" applyFill="1" applyBorder="1"/>
    <xf numFmtId="3" fontId="10" fillId="0" borderId="3" xfId="0" applyNumberFormat="1" applyFont="1" applyBorder="1"/>
    <xf numFmtId="3" fontId="10" fillId="3" borderId="3" xfId="0" applyNumberFormat="1" applyFont="1" applyFill="1" applyBorder="1"/>
    <xf numFmtId="3" fontId="10" fillId="3" borderId="3" xfId="23" applyNumberFormat="1" applyFont="1" applyFill="1" applyBorder="1"/>
    <xf numFmtId="3" fontId="10" fillId="3" borderId="0" xfId="35" applyNumberFormat="1" applyFont="1" applyFill="1" applyBorder="1"/>
    <xf numFmtId="3" fontId="10" fillId="3" borderId="0" xfId="23" applyNumberFormat="1" applyFont="1" applyFill="1" applyBorder="1"/>
    <xf numFmtId="3" fontId="10" fillId="3" borderId="3" xfId="35" applyNumberFormat="1" applyFont="1" applyFill="1" applyBorder="1" applyAlignment="1">
      <alignment horizontal="center"/>
    </xf>
    <xf numFmtId="3" fontId="10" fillId="0" borderId="6" xfId="23" applyNumberFormat="1" applyFont="1" applyBorder="1"/>
    <xf numFmtId="0" fontId="2" fillId="0" borderId="0" xfId="16"/>
    <xf numFmtId="174" fontId="2" fillId="0" borderId="0" xfId="23" applyNumberFormat="1" applyFont="1" applyFill="1" applyBorder="1" applyAlignment="1">
      <alignment horizontal="center" wrapText="1"/>
    </xf>
    <xf numFmtId="0" fontId="18" fillId="0" borderId="6" xfId="0" applyFont="1" applyBorder="1" applyAlignment="1">
      <alignment horizontal="center" wrapText="1"/>
    </xf>
    <xf numFmtId="0" fontId="18" fillId="0" borderId="3" xfId="0" applyFont="1" applyBorder="1" applyAlignment="1">
      <alignment horizontal="center"/>
    </xf>
    <xf numFmtId="0" fontId="18" fillId="0" borderId="3" xfId="0" applyFont="1" applyBorder="1" applyAlignment="1">
      <alignment horizontal="center" wrapText="1"/>
    </xf>
    <xf numFmtId="169" fontId="18" fillId="3" borderId="3" xfId="39" applyNumberFormat="1" applyFont="1" applyFill="1" applyBorder="1"/>
    <xf numFmtId="10" fontId="18" fillId="0" borderId="3" xfId="2" applyNumberFormat="1" applyFont="1" applyBorder="1"/>
    <xf numFmtId="169" fontId="18" fillId="0" borderId="3" xfId="39" applyNumberFormat="1" applyFont="1" applyBorder="1"/>
    <xf numFmtId="169" fontId="18" fillId="0" borderId="3" xfId="39" applyNumberFormat="1" applyFont="1" applyFill="1" applyBorder="1"/>
    <xf numFmtId="0" fontId="18" fillId="3" borderId="3" xfId="0" applyFont="1" applyFill="1" applyBorder="1"/>
    <xf numFmtId="183" fontId="18" fillId="0" borderId="0" xfId="39" applyNumberFormat="1" applyFont="1" applyBorder="1"/>
    <xf numFmtId="169" fontId="18" fillId="0" borderId="3" xfId="0" applyNumberFormat="1" applyFont="1" applyBorder="1"/>
    <xf numFmtId="10" fontId="18" fillId="3" borderId="0" xfId="2" applyNumberFormat="1" applyFont="1" applyFill="1" applyBorder="1"/>
    <xf numFmtId="0" fontId="18" fillId="0" borderId="3" xfId="0" applyFont="1" applyBorder="1" applyAlignment="1">
      <alignment wrapText="1"/>
    </xf>
    <xf numFmtId="1" fontId="18" fillId="0" borderId="3" xfId="1" applyNumberFormat="1" applyFont="1" applyBorder="1"/>
    <xf numFmtId="0" fontId="18" fillId="0" borderId="3" xfId="0" applyFont="1" applyBorder="1" applyAlignment="1">
      <alignment horizontal="center" vertical="center" wrapText="1"/>
    </xf>
    <xf numFmtId="0" fontId="18" fillId="0" borderId="0" xfId="0" applyFont="1" applyAlignment="1">
      <alignment horizontal="center" wrapText="1"/>
    </xf>
    <xf numFmtId="3" fontId="10" fillId="0" borderId="10" xfId="45" applyNumberFormat="1" applyFont="1" applyBorder="1" applyAlignment="1">
      <alignment horizontal="center" wrapText="1"/>
    </xf>
    <xf numFmtId="0" fontId="18" fillId="0" borderId="11" xfId="0" applyFont="1" applyBorder="1"/>
    <xf numFmtId="0" fontId="18" fillId="0" borderId="12" xfId="0" applyFont="1" applyBorder="1"/>
    <xf numFmtId="0" fontId="18" fillId="0" borderId="9" xfId="0" applyFont="1" applyBorder="1"/>
    <xf numFmtId="0" fontId="18" fillId="0" borderId="37" xfId="0" applyFont="1" applyBorder="1" applyAlignment="1">
      <alignment horizontal="center" wrapText="1"/>
    </xf>
    <xf numFmtId="3" fontId="10" fillId="0" borderId="0" xfId="45" applyNumberFormat="1" applyFont="1" applyAlignment="1">
      <alignment horizontal="center" wrapText="1"/>
    </xf>
    <xf numFmtId="0" fontId="18" fillId="3" borderId="9" xfId="0" applyFont="1" applyFill="1" applyBorder="1" applyAlignment="1">
      <alignment wrapText="1"/>
    </xf>
    <xf numFmtId="169" fontId="18" fillId="0" borderId="0" xfId="39" applyNumberFormat="1" applyFont="1" applyBorder="1"/>
    <xf numFmtId="1" fontId="18" fillId="0" borderId="0" xfId="1" applyNumberFormat="1" applyFont="1" applyBorder="1"/>
    <xf numFmtId="169" fontId="18" fillId="0" borderId="10" xfId="39" applyNumberFormat="1" applyFont="1" applyBorder="1"/>
    <xf numFmtId="0" fontId="18" fillId="4" borderId="9" xfId="0" applyFont="1" applyFill="1" applyBorder="1"/>
    <xf numFmtId="169" fontId="18" fillId="0" borderId="37" xfId="39" applyNumberFormat="1" applyFont="1" applyBorder="1"/>
    <xf numFmtId="0" fontId="18" fillId="0" borderId="8" xfId="0" applyFont="1" applyBorder="1"/>
    <xf numFmtId="0" fontId="18" fillId="0" borderId="1" xfId="0" applyFont="1" applyBorder="1"/>
    <xf numFmtId="10" fontId="18" fillId="0" borderId="1" xfId="2" applyNumberFormat="1" applyFont="1" applyBorder="1"/>
    <xf numFmtId="0" fontId="18" fillId="0" borderId="1" xfId="0" applyFont="1" applyBorder="1" applyAlignment="1">
      <alignment horizontal="center" wrapText="1"/>
    </xf>
    <xf numFmtId="0" fontId="18" fillId="0" borderId="7" xfId="0" applyFont="1" applyBorder="1"/>
    <xf numFmtId="0" fontId="18" fillId="0" borderId="35" xfId="0" applyFont="1" applyBorder="1" applyAlignment="1">
      <alignment horizontal="center"/>
    </xf>
    <xf numFmtId="0" fontId="18" fillId="0" borderId="35" xfId="0" applyFont="1" applyBorder="1" applyAlignment="1">
      <alignment horizontal="center" wrapText="1"/>
    </xf>
    <xf numFmtId="0" fontId="18" fillId="0" borderId="12" xfId="0" applyFont="1" applyBorder="1" applyAlignment="1">
      <alignment horizontal="center" wrapText="1"/>
    </xf>
    <xf numFmtId="0" fontId="18" fillId="0" borderId="40"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0" borderId="1" xfId="0" applyNumberFormat="1" applyFont="1" applyBorder="1"/>
    <xf numFmtId="169" fontId="18" fillId="0" borderId="7" xfId="0" applyNumberFormat="1" applyFont="1" applyBorder="1"/>
    <xf numFmtId="0" fontId="18" fillId="3" borderId="37"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177" fontId="9" fillId="0" borderId="11" xfId="0" applyNumberFormat="1" applyFont="1" applyBorder="1"/>
    <xf numFmtId="177" fontId="9" fillId="0" borderId="12" xfId="0" applyNumberFormat="1" applyFont="1" applyBorder="1"/>
    <xf numFmtId="0" fontId="19" fillId="0" borderId="9" xfId="15" applyFont="1" applyBorder="1"/>
    <xf numFmtId="0" fontId="10" fillId="0" borderId="41"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37"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0" fontId="10" fillId="0" borderId="12" xfId="32" applyFont="1" applyBorder="1" applyAlignment="1" applyProtection="1">
      <alignment wrapText="1"/>
      <protection locked="0"/>
    </xf>
    <xf numFmtId="177" fontId="29" fillId="0" borderId="0" xfId="0" applyNumberFormat="1" applyFont="1" applyAlignment="1">
      <alignment horizontal="center"/>
    </xf>
    <xf numFmtId="177" fontId="10" fillId="3" borderId="0" xfId="0" applyNumberFormat="1" applyFont="1" applyFill="1" applyAlignment="1">
      <alignment horizontal="center"/>
    </xf>
    <xf numFmtId="0" fontId="19" fillId="0" borderId="0" xfId="15" applyFont="1" applyAlignment="1">
      <alignment horizontal="center"/>
    </xf>
    <xf numFmtId="169" fontId="18" fillId="0" borderId="0" xfId="10" applyNumberFormat="1" applyFont="1" applyBorder="1"/>
    <xf numFmtId="178" fontId="18" fillId="0" borderId="0" xfId="0" applyNumberFormat="1" applyFont="1"/>
    <xf numFmtId="177" fontId="18" fillId="0" borderId="13" xfId="0" applyNumberFormat="1" applyFont="1" applyBorder="1"/>
    <xf numFmtId="0" fontId="10" fillId="0" borderId="9" xfId="5" applyNumberFormat="1" applyFont="1" applyBorder="1" applyProtection="1">
      <protection locked="0"/>
    </xf>
    <xf numFmtId="3" fontId="10"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39"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7"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39" applyNumberFormat="1" applyFont="1" applyBorder="1" applyAlignment="1" applyProtection="1">
      <protection locked="0"/>
    </xf>
    <xf numFmtId="3" fontId="10" fillId="0" borderId="8" xfId="5" applyNumberFormat="1" applyFont="1" applyBorder="1" applyProtection="1">
      <protection locked="0"/>
    </xf>
    <xf numFmtId="0" fontId="10" fillId="0" borderId="7" xfId="39" applyNumberFormat="1" applyFont="1" applyBorder="1" applyAlignment="1" applyProtection="1">
      <protection locked="0"/>
    </xf>
    <xf numFmtId="0" fontId="10" fillId="3" borderId="0" xfId="0" applyFont="1" applyFill="1" applyAlignment="1">
      <alignment horizontal="center"/>
    </xf>
    <xf numFmtId="0" fontId="10" fillId="0" borderId="0" xfId="32" applyFont="1" applyAlignment="1" applyProtection="1">
      <alignment horizontal="right"/>
      <protection locked="0"/>
    </xf>
    <xf numFmtId="0" fontId="23" fillId="0" borderId="0" xfId="32" applyFont="1" applyAlignment="1" applyProtection="1">
      <alignment vertical="center" wrapText="1"/>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0" fontId="10" fillId="0" borderId="0" xfId="32" applyFont="1" applyAlignment="1" applyProtection="1">
      <alignment vertical="center" wrapText="1"/>
      <protection locked="0"/>
    </xf>
    <xf numFmtId="3" fontId="17"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17"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17"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170" fontId="10" fillId="0" borderId="7" xfId="32" applyNumberFormat="1" applyFont="1" applyBorder="1" applyAlignment="1">
      <alignment horizontal="center"/>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3" fontId="10" fillId="0" borderId="0" xfId="5" applyNumberFormat="1" applyFont="1" applyAlignment="1" applyProtection="1">
      <alignment wrapText="1"/>
      <protection locked="0"/>
    </xf>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3" fontId="10" fillId="0" borderId="0" xfId="5" applyNumberFormat="1" applyFont="1" applyAlignment="1" applyProtection="1">
      <alignment horizontal="fill"/>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0" fontId="10" fillId="0" borderId="0" xfId="5" applyNumberFormat="1" applyFont="1" applyAlignment="1" applyProtection="1">
      <alignment horizontal="fill"/>
      <protection locked="0"/>
    </xf>
    <xf numFmtId="1" fontId="10" fillId="0" borderId="0" xfId="1" applyNumberFormat="1" applyFont="1" applyAlignment="1" applyProtection="1"/>
    <xf numFmtId="3" fontId="10" fillId="0" borderId="0" xfId="5" applyNumberFormat="1" applyFont="1" applyAlignment="1" applyProtection="1">
      <alignment horizontal="center"/>
    </xf>
    <xf numFmtId="170" fontId="10" fillId="0" borderId="0" xfId="2" applyNumberFormat="1" applyFont="1" applyBorder="1" applyAlignment="1" applyProtection="1"/>
    <xf numFmtId="0" fontId="9" fillId="0" borderId="0" xfId="5" applyNumberFormat="1" applyFont="1" applyProtection="1">
      <protection locked="0"/>
    </xf>
    <xf numFmtId="3" fontId="17" fillId="0" borderId="0" xfId="0" applyNumberFormat="1" applyFont="1" applyAlignment="1">
      <alignment horizontal="center" wrapText="1"/>
    </xf>
    <xf numFmtId="3" fontId="10" fillId="0" borderId="0" xfId="32" applyNumberFormat="1" applyFont="1" applyAlignment="1">
      <alignment horizontal="center"/>
    </xf>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1" fontId="10" fillId="4" borderId="0" xfId="1" applyNumberFormat="1" applyFont="1" applyFill="1" applyAlignment="1" applyProtection="1">
      <protection locked="0"/>
    </xf>
    <xf numFmtId="3" fontId="10" fillId="4" borderId="0" xfId="5" applyNumberFormat="1" applyFont="1" applyFill="1" applyProtection="1">
      <protection locked="0"/>
    </xf>
    <xf numFmtId="3" fontId="10" fillId="2" borderId="0" xfId="5" applyNumberFormat="1" applyFont="1" applyFill="1"/>
    <xf numFmtId="3" fontId="10" fillId="2" borderId="3" xfId="5" applyNumberFormat="1" applyFont="1" applyFill="1" applyBorder="1"/>
    <xf numFmtId="0" fontId="10" fillId="0" borderId="0" xfId="3" applyFont="1"/>
    <xf numFmtId="169" fontId="10" fillId="0" borderId="0" xfId="1" applyNumberFormat="1" applyFont="1" applyBorder="1"/>
    <xf numFmtId="169" fontId="10" fillId="0" borderId="0" xfId="3" applyNumberFormat="1" applyFont="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0" fontId="10" fillId="0" borderId="0" xfId="5" quotePrefix="1" applyNumberFormat="1" applyFont="1" applyAlignment="1" applyProtection="1">
      <alignment horizontal="left"/>
      <protection locked="0"/>
    </xf>
    <xf numFmtId="170" fontId="10" fillId="0" borderId="0" xfId="2" applyNumberFormat="1" applyFont="1" applyFill="1" applyAlignment="1" applyProtection="1">
      <alignment horizontal="right"/>
      <protection locked="0"/>
    </xf>
    <xf numFmtId="3" fontId="10" fillId="2" borderId="0" xfId="5" applyNumberFormat="1" applyFont="1" applyFill="1" applyAlignment="1">
      <alignment horizontal="center"/>
    </xf>
    <xf numFmtId="3" fontId="10" fillId="3" borderId="0" xfId="5" applyNumberFormat="1" applyFont="1" applyFill="1" applyProtection="1">
      <protection locked="0"/>
    </xf>
    <xf numFmtId="170" fontId="10" fillId="3" borderId="0" xfId="2" applyNumberFormat="1" applyFont="1" applyFill="1" applyAlignment="1" applyProtection="1"/>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3" fontId="10" fillId="0" borderId="0" xfId="1" applyNumberFormat="1" applyFont="1" applyFill="1" applyAlignment="1">
      <alignment horizontal="center"/>
    </xf>
    <xf numFmtId="1" fontId="10" fillId="3" borderId="0" xfId="1" applyNumberFormat="1" applyFont="1" applyFill="1" applyAlignment="1" applyProtection="1">
      <protection locked="0"/>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3" fontId="41" fillId="0" borderId="0" xfId="5" applyNumberFormat="1" applyFont="1" applyAlignment="1">
      <alignment horizontal="center"/>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right"/>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169" fontId="10" fillId="0" borderId="3" xfId="1" applyNumberFormat="1" applyFont="1" applyBorder="1" applyAlignment="1" applyProtection="1"/>
    <xf numFmtId="3" fontId="10" fillId="0" borderId="0" xfId="32" applyNumberFormat="1" applyFont="1" applyAlignment="1" applyProtection="1">
      <alignment horizontal="center"/>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6"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17"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0" fontId="10" fillId="0" borderId="9" xfId="5" applyNumberFormat="1" applyFont="1" applyBorder="1" applyAlignment="1" applyProtection="1">
      <alignment wrapText="1"/>
      <protection locked="0"/>
    </xf>
    <xf numFmtId="0" fontId="10" fillId="0" borderId="0" xfId="32" applyFont="1" applyAlignment="1" applyProtection="1">
      <alignment horizontal="left"/>
      <protection locked="0"/>
    </xf>
    <xf numFmtId="10" fontId="10" fillId="0" borderId="0" xfId="2" applyNumberFormat="1" applyFont="1" applyFill="1" applyBorder="1" applyAlignment="1" applyProtection="1">
      <protection locked="0"/>
    </xf>
    <xf numFmtId="0" fontId="10" fillId="0" borderId="10" xfId="5" applyNumberFormat="1" applyFont="1" applyBorder="1" applyAlignment="1" applyProtection="1">
      <alignment horizontal="center"/>
      <protection locked="0"/>
    </xf>
    <xf numFmtId="170" fontId="10" fillId="0" borderId="10" xfId="2" applyNumberFormat="1" applyFont="1" applyBorder="1" applyAlignment="1" applyProtection="1"/>
    <xf numFmtId="165" fontId="10" fillId="0" borderId="0" xfId="5" applyNumberFormat="1" applyFont="1" applyProtection="1"/>
    <xf numFmtId="3" fontId="10" fillId="3" borderId="3" xfId="5" applyNumberFormat="1" applyFont="1" applyFill="1" applyBorder="1"/>
    <xf numFmtId="3" fontId="17" fillId="0" borderId="1" xfId="0" applyNumberFormat="1" applyFont="1" applyBorder="1" applyAlignment="1">
      <alignment horizontal="center" wrapText="1"/>
    </xf>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0" fontId="10" fillId="0" borderId="0" xfId="32" applyFont="1" applyAlignment="1" applyProtection="1">
      <alignment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173" fontId="10" fillId="0" borderId="0" xfId="5" applyNumberFormat="1" applyFont="1" applyAlignment="1" applyProtection="1">
      <alignment horizontal="right"/>
    </xf>
    <xf numFmtId="0" fontId="10" fillId="0" borderId="0" xfId="5" applyNumberFormat="1" applyFont="1" applyAlignment="1" applyProtection="1">
      <alignment horizontal="left" vertical="top"/>
      <protection locked="0"/>
    </xf>
    <xf numFmtId="0" fontId="10" fillId="0" borderId="0" xfId="5" applyNumberFormat="1" applyFont="1" applyAlignment="1" applyProtection="1">
      <alignment horizontal="center" vertical="top" wrapText="1"/>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10" fontId="42" fillId="0" borderId="0" xfId="5" applyNumberFormat="1" applyFont="1" applyProtection="1">
      <protection locked="0"/>
    </xf>
    <xf numFmtId="0" fontId="10" fillId="0" borderId="10" xfId="32" applyFont="1" applyBorder="1" applyProtection="1">
      <protection locked="0"/>
    </xf>
    <xf numFmtId="0" fontId="20" fillId="0" borderId="0" xfId="0" applyFont="1" applyAlignment="1">
      <alignment horizontal="center"/>
    </xf>
    <xf numFmtId="0" fontId="2" fillId="0" borderId="0" xfId="11" applyFont="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0" fontId="18" fillId="0" borderId="39" xfId="0" applyFont="1" applyBorder="1"/>
    <xf numFmtId="0" fontId="8" fillId="0" borderId="3" xfId="11" applyFont="1" applyBorder="1" applyAlignment="1">
      <alignment horizontal="center" wrapText="1"/>
    </xf>
    <xf numFmtId="0" fontId="10" fillId="0" borderId="0" xfId="32" applyFont="1" applyAlignment="1" applyProtection="1">
      <alignment horizontal="center" vertical="top"/>
      <protection locked="0"/>
    </xf>
    <xf numFmtId="0" fontId="10" fillId="0" borderId="9" xfId="32" applyFont="1" applyBorder="1" applyAlignment="1" applyProtection="1">
      <alignment horizontal="right"/>
      <protection locked="0"/>
    </xf>
    <xf numFmtId="0" fontId="10" fillId="0" borderId="8" xfId="32" applyFont="1" applyBorder="1" applyProtection="1">
      <protection locked="0"/>
    </xf>
    <xf numFmtId="169" fontId="2" fillId="3" borderId="0" xfId="1" applyNumberFormat="1" applyFont="1" applyFill="1"/>
    <xf numFmtId="0" fontId="9" fillId="0" borderId="3" xfId="15" applyFont="1" applyBorder="1" applyAlignment="1">
      <alignment horizontal="center"/>
    </xf>
    <xf numFmtId="0" fontId="9" fillId="0" borderId="3" xfId="15" applyFont="1" applyBorder="1" applyAlignment="1">
      <alignment horizontal="center" wrapText="1"/>
    </xf>
    <xf numFmtId="0" fontId="9" fillId="0" borderId="3" xfId="15" quotePrefix="1" applyFont="1" applyBorder="1" applyAlignment="1">
      <alignment horizontal="center" wrapText="1"/>
    </xf>
    <xf numFmtId="170" fontId="9" fillId="0" borderId="3" xfId="15" applyNumberFormat="1" applyFont="1" applyBorder="1" applyAlignment="1">
      <alignment horizontal="center" wrapText="1"/>
    </xf>
    <xf numFmtId="177" fontId="9" fillId="0" borderId="3" xfId="0" applyNumberFormat="1" applyFont="1" applyBorder="1" applyAlignment="1">
      <alignment horizontal="center" wrapText="1"/>
    </xf>
    <xf numFmtId="177" fontId="9" fillId="0" borderId="37" xfId="0" applyNumberFormat="1" applyFont="1" applyBorder="1" applyAlignment="1">
      <alignment horizontal="center" wrapText="1"/>
    </xf>
    <xf numFmtId="3" fontId="10" fillId="3" borderId="13" xfId="5" applyNumberFormat="1" applyFont="1" applyFill="1" applyBorder="1" applyProtection="1">
      <protection locked="0"/>
    </xf>
    <xf numFmtId="49" fontId="9" fillId="0" borderId="0" xfId="7" applyNumberFormat="1" applyFont="1"/>
    <xf numFmtId="10" fontId="10" fillId="0" borderId="0" xfId="41" applyNumberFormat="1" applyFont="1" applyAlignment="1">
      <alignment wrapText="1"/>
    </xf>
    <xf numFmtId="37" fontId="10" fillId="3" borderId="0" xfId="0" applyNumberFormat="1" applyFont="1" applyFill="1"/>
    <xf numFmtId="37" fontId="10" fillId="3" borderId="3" xfId="0" applyNumberFormat="1" applyFont="1" applyFill="1" applyBorder="1"/>
    <xf numFmtId="37" fontId="9" fillId="0" borderId="3" xfId="0" applyNumberFormat="1" applyFont="1" applyBorder="1"/>
    <xf numFmtId="37" fontId="9" fillId="3" borderId="3" xfId="0" applyNumberFormat="1" applyFont="1" applyFill="1" applyBorder="1"/>
    <xf numFmtId="169" fontId="10" fillId="3" borderId="0" xfId="39" applyNumberFormat="1" applyFont="1" applyFill="1" applyBorder="1" applyAlignment="1" applyProtection="1"/>
    <xf numFmtId="169" fontId="10" fillId="3" borderId="37" xfId="1" applyNumberFormat="1" applyFont="1" applyFill="1" applyBorder="1" applyProtection="1">
      <protection locked="0"/>
    </xf>
    <xf numFmtId="0" fontId="8" fillId="0" borderId="3" xfId="7" applyFont="1" applyBorder="1" applyAlignment="1">
      <alignment horizontal="center" vertical="center"/>
    </xf>
    <xf numFmtId="0" fontId="8" fillId="0" borderId="3" xfId="7" applyFont="1" applyBorder="1" applyAlignment="1">
      <alignment horizontal="center"/>
    </xf>
    <xf numFmtId="177" fontId="9" fillId="0" borderId="35" xfId="0" applyNumberFormat="1" applyFont="1" applyBorder="1" applyAlignment="1">
      <alignment horizontal="center"/>
    </xf>
    <xf numFmtId="177" fontId="9" fillId="0" borderId="40" xfId="0" applyNumberFormat="1" applyFont="1" applyBorder="1" applyAlignment="1">
      <alignment horizontal="center"/>
    </xf>
    <xf numFmtId="3" fontId="10" fillId="0" borderId="3" xfId="19" applyNumberFormat="1" applyFont="1" applyFill="1" applyBorder="1"/>
    <xf numFmtId="0" fontId="8" fillId="0" borderId="3" xfId="7" applyFont="1" applyBorder="1" applyAlignment="1">
      <alignment vertical="center"/>
    </xf>
    <xf numFmtId="0" fontId="8" fillId="0" borderId="3" xfId="7" applyFont="1" applyBorder="1" applyAlignment="1">
      <alignment horizontal="center" vertical="center" wrapText="1"/>
    </xf>
    <xf numFmtId="49" fontId="2" fillId="0" borderId="0" xfId="7" quotePrefix="1" applyNumberFormat="1" applyFont="1" applyAlignment="1">
      <alignment horizontal="center"/>
    </xf>
    <xf numFmtId="49" fontId="2" fillId="3" borderId="0" xfId="7" quotePrefix="1" applyNumberFormat="1" applyFont="1" applyFill="1" applyAlignment="1">
      <alignment horizontal="center"/>
    </xf>
    <xf numFmtId="49" fontId="2" fillId="3" borderId="0" xfId="7" applyNumberFormat="1" applyFont="1" applyFill="1" applyAlignment="1">
      <alignment horizontal="center"/>
    </xf>
    <xf numFmtId="0" fontId="8" fillId="0" borderId="0" xfId="7" applyFont="1"/>
    <xf numFmtId="37" fontId="43" fillId="0" borderId="0" xfId="3" applyNumberFormat="1" applyFont="1" applyAlignment="1">
      <alignment horizontal="left" wrapText="1"/>
    </xf>
    <xf numFmtId="0" fontId="10" fillId="0" borderId="14" xfId="36" applyFont="1" applyBorder="1"/>
    <xf numFmtId="177" fontId="9" fillId="0" borderId="35" xfId="0" applyNumberFormat="1" applyFont="1" applyBorder="1"/>
    <xf numFmtId="177" fontId="18" fillId="0" borderId="3" xfId="0" applyNumberFormat="1" applyFont="1" applyBorder="1" applyAlignment="1">
      <alignment horizontal="center"/>
    </xf>
    <xf numFmtId="49" fontId="4" fillId="0" borderId="0" xfId="7" applyNumberFormat="1" applyAlignment="1">
      <alignment horizontal="center"/>
    </xf>
    <xf numFmtId="177" fontId="18" fillId="0" borderId="12" xfId="0" applyNumberFormat="1" applyFont="1" applyBorder="1"/>
    <xf numFmtId="49" fontId="18" fillId="3" borderId="0" xfId="0" applyNumberFormat="1" applyFont="1" applyFill="1" applyAlignment="1">
      <alignment horizontal="center"/>
    </xf>
    <xf numFmtId="169" fontId="10" fillId="0" borderId="6" xfId="10" applyNumberFormat="1" applyFont="1" applyBorder="1" applyAlignment="1">
      <alignment horizontal="center"/>
    </xf>
    <xf numFmtId="0" fontId="10" fillId="0" borderId="6" xfId="15" applyFont="1" applyBorder="1" applyAlignment="1">
      <alignment horizontal="center"/>
    </xf>
    <xf numFmtId="169" fontId="10" fillId="0" borderId="6" xfId="10" applyNumberFormat="1" applyFont="1" applyBorder="1" applyAlignment="1">
      <alignment horizontal="center" wrapText="1"/>
    </xf>
    <xf numFmtId="170" fontId="10" fillId="0" borderId="6" xfId="2" applyNumberFormat="1" applyFont="1" applyBorder="1" applyAlignment="1">
      <alignment horizontal="center"/>
    </xf>
    <xf numFmtId="10" fontId="10" fillId="0" borderId="6" xfId="2" applyNumberFormat="1" applyFont="1" applyBorder="1" applyAlignment="1">
      <alignment horizontal="center"/>
    </xf>
    <xf numFmtId="177" fontId="10" fillId="0" borderId="6" xfId="0" applyNumberFormat="1" applyFont="1" applyBorder="1" applyAlignment="1">
      <alignment horizontal="center"/>
    </xf>
    <xf numFmtId="169" fontId="10" fillId="0" borderId="42" xfId="10" applyNumberFormat="1" applyFont="1" applyBorder="1" applyAlignment="1">
      <alignment horizontal="center" wrapText="1"/>
    </xf>
    <xf numFmtId="0" fontId="9" fillId="0" borderId="0" xfId="5" applyNumberFormat="1" applyFont="1" applyAlignment="1" applyProtection="1">
      <alignment horizontal="center" wrapText="1"/>
      <protection locked="0"/>
    </xf>
    <xf numFmtId="164" fontId="10" fillId="0" borderId="0" xfId="5" applyFont="1" applyAlignment="1" applyProtection="1">
      <alignment wrapText="1"/>
      <protection locked="0"/>
    </xf>
    <xf numFmtId="0" fontId="10" fillId="3" borderId="0" xfId="32" applyFont="1" applyFill="1" applyProtection="1">
      <protection locked="0"/>
    </xf>
    <xf numFmtId="10" fontId="10" fillId="3" borderId="10" xfId="2" applyNumberFormat="1" applyFont="1" applyFill="1" applyBorder="1" applyAlignment="1" applyProtection="1">
      <protection locked="0"/>
    </xf>
    <xf numFmtId="0" fontId="6" fillId="0" borderId="0" xfId="0" applyFont="1"/>
    <xf numFmtId="169" fontId="4" fillId="0" borderId="0" xfId="1" applyNumberFormat="1" applyFill="1"/>
    <xf numFmtId="177" fontId="45" fillId="0" borderId="0" xfId="0" applyNumberFormat="1" applyFont="1"/>
    <xf numFmtId="49" fontId="9" fillId="0" borderId="0" xfId="5" applyNumberFormat="1" applyFont="1" applyAlignment="1" applyProtection="1">
      <alignment horizontal="center"/>
    </xf>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49" fontId="9" fillId="0" borderId="0" xfId="5" applyNumberFormat="1" applyFont="1" applyProtection="1"/>
    <xf numFmtId="0" fontId="44" fillId="0" borderId="0" xfId="0" applyFont="1"/>
    <xf numFmtId="169" fontId="10" fillId="0" borderId="0" xfId="32" applyNumberFormat="1" applyFont="1" applyProtection="1">
      <protection locked="0"/>
    </xf>
    <xf numFmtId="10" fontId="10" fillId="2" borderId="0" xfId="5" applyNumberFormat="1" applyFont="1" applyFill="1" applyProtection="1">
      <protection locked="0"/>
    </xf>
    <xf numFmtId="181" fontId="10" fillId="3" borderId="0" xfId="32" applyNumberFormat="1" applyFont="1" applyFill="1" applyProtection="1">
      <protection locked="0"/>
    </xf>
    <xf numFmtId="43" fontId="10" fillId="0" borderId="0" xfId="32" applyNumberFormat="1" applyFont="1" applyProtection="1">
      <protection locked="0"/>
    </xf>
    <xf numFmtId="169" fontId="10" fillId="3" borderId="0" xfId="32" applyNumberFormat="1" applyFont="1" applyFill="1" applyProtection="1">
      <protection locked="0"/>
    </xf>
    <xf numFmtId="0" fontId="8" fillId="0" borderId="0" xfId="7" applyFont="1" applyAlignment="1">
      <alignment vertical="center"/>
    </xf>
    <xf numFmtId="0" fontId="18" fillId="0" borderId="40" xfId="0" applyFont="1" applyBorder="1"/>
    <xf numFmtId="3" fontId="18" fillId="0" borderId="0" xfId="0" applyNumberFormat="1" applyFont="1"/>
    <xf numFmtId="0" fontId="2" fillId="0" borderId="0" xfId="0" applyFont="1" applyAlignment="1">
      <alignment horizontal="center" wrapText="1"/>
    </xf>
    <xf numFmtId="0" fontId="10" fillId="0" borderId="0" xfId="0" applyFont="1" applyAlignment="1">
      <alignment horizontal="left" wrapText="1"/>
    </xf>
    <xf numFmtId="0" fontId="8" fillId="0" borderId="29" xfId="7" applyFont="1" applyBorder="1" applyAlignment="1">
      <alignment horizontal="center" vertical="center"/>
    </xf>
    <xf numFmtId="169" fontId="2" fillId="0" borderId="0" xfId="7" applyNumberFormat="1" applyFont="1"/>
    <xf numFmtId="41" fontId="10" fillId="0" borderId="0" xfId="0" applyNumberFormat="1" applyFont="1" applyAlignment="1">
      <alignment horizontal="left" wrapText="1"/>
    </xf>
    <xf numFmtId="0" fontId="19" fillId="0" borderId="0" xfId="0" applyFont="1" applyAlignment="1">
      <alignment horizontal="center"/>
    </xf>
    <xf numFmtId="0" fontId="18" fillId="0" borderId="35" xfId="0" applyFont="1" applyBorder="1"/>
    <xf numFmtId="169" fontId="10" fillId="0" borderId="0" xfId="39" applyNumberFormat="1" applyFont="1" applyFill="1" applyBorder="1"/>
    <xf numFmtId="169" fontId="10" fillId="3" borderId="3" xfId="39" applyNumberFormat="1" applyFont="1" applyFill="1" applyBorder="1"/>
    <xf numFmtId="0" fontId="10" fillId="0" borderId="1" xfId="0" applyFont="1" applyBorder="1" applyAlignment="1">
      <alignment horizontal="center" wrapText="1"/>
    </xf>
    <xf numFmtId="0" fontId="4" fillId="3" borderId="0" xfId="7" applyFill="1"/>
    <xf numFmtId="3" fontId="10" fillId="2" borderId="3" xfId="5" applyNumberFormat="1" applyFont="1" applyFill="1" applyBorder="1" applyAlignment="1">
      <alignment horizontal="center"/>
    </xf>
    <xf numFmtId="3" fontId="10" fillId="3" borderId="3" xfId="32" applyNumberFormat="1" applyFont="1" applyFill="1" applyBorder="1"/>
    <xf numFmtId="0" fontId="10" fillId="0" borderId="2" xfId="32" applyFont="1" applyBorder="1"/>
    <xf numFmtId="0" fontId="18" fillId="0" borderId="0" xfId="39" applyNumberFormat="1" applyFont="1" applyBorder="1"/>
    <xf numFmtId="0" fontId="46" fillId="3" borderId="5" xfId="36" applyFont="1" applyFill="1" applyBorder="1" applyAlignment="1">
      <alignment wrapText="1"/>
    </xf>
    <xf numFmtId="0" fontId="46" fillId="0" borderId="17" xfId="35" applyNumberFormat="1" applyFont="1" applyFill="1" applyBorder="1" applyAlignment="1">
      <alignment wrapText="1"/>
    </xf>
    <xf numFmtId="0" fontId="29" fillId="0" borderId="0" xfId="0" applyFont="1" applyAlignment="1">
      <alignment horizontal="center"/>
    </xf>
    <xf numFmtId="0" fontId="9" fillId="0" borderId="0" xfId="0" applyFont="1" applyAlignment="1">
      <alignment horizontal="center"/>
    </xf>
    <xf numFmtId="0" fontId="29" fillId="3" borderId="0" xfId="0" applyFont="1" applyFill="1" applyAlignment="1">
      <alignment horizontal="center"/>
    </xf>
    <xf numFmtId="0" fontId="10" fillId="0" borderId="9" xfId="32" applyFont="1" applyBorder="1" applyAlignment="1" applyProtection="1">
      <alignment horizontal="left"/>
      <protection locked="0"/>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10" fillId="2" borderId="0" xfId="32" applyFont="1" applyFill="1" applyAlignment="1" applyProtection="1">
      <alignment horizontal="center"/>
      <protection locked="0"/>
    </xf>
    <xf numFmtId="0" fontId="9" fillId="0" borderId="3" xfId="5" applyNumberFormat="1" applyFont="1" applyBorder="1" applyAlignment="1" applyProtection="1">
      <alignment horizontal="center"/>
      <protection locked="0"/>
    </xf>
    <xf numFmtId="170" fontId="10" fillId="0" borderId="0" xfId="5" applyNumberFormat="1" applyFont="1" applyAlignment="1" applyProtection="1">
      <alignment horizontal="left" wrapText="1"/>
      <protection locked="0"/>
    </xf>
    <xf numFmtId="0" fontId="44" fillId="0" borderId="0" xfId="0" applyFont="1" applyAlignment="1">
      <alignment horizontal="center"/>
    </xf>
    <xf numFmtId="49" fontId="9" fillId="0" borderId="0" xfId="5" applyNumberFormat="1" applyFont="1" applyAlignment="1" applyProtection="1">
      <alignment horizontal="center"/>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8" fillId="0" borderId="3" xfId="7" applyFont="1" applyBorder="1" applyAlignment="1">
      <alignment horizontal="center"/>
    </xf>
    <xf numFmtId="0" fontId="8" fillId="0" borderId="38" xfId="7" applyFont="1" applyBorder="1" applyAlignment="1">
      <alignment horizontal="center" wrapText="1"/>
    </xf>
    <xf numFmtId="0" fontId="9" fillId="0" borderId="0" xfId="7" applyFont="1" applyAlignment="1">
      <alignment horizontal="center"/>
    </xf>
    <xf numFmtId="49" fontId="9" fillId="0" borderId="0" xfId="7" applyNumberFormat="1" applyFont="1" applyAlignment="1">
      <alignment horizontal="center"/>
    </xf>
    <xf numFmtId="0" fontId="9" fillId="3" borderId="0" xfId="7" applyFont="1" applyFill="1" applyAlignment="1">
      <alignment horizontal="center"/>
    </xf>
    <xf numFmtId="0" fontId="8" fillId="0" borderId="3" xfId="7" applyFont="1" applyBorder="1" applyAlignment="1">
      <alignment horizontal="center" vertical="center"/>
    </xf>
    <xf numFmtId="0" fontId="8" fillId="0" borderId="6" xfId="7" applyFont="1" applyBorder="1" applyAlignment="1">
      <alignment horizontal="center" vertical="center" wrapText="1"/>
    </xf>
    <xf numFmtId="0" fontId="8" fillId="0" borderId="6" xfId="7" applyFont="1" applyBorder="1" applyAlignment="1">
      <alignment horizontal="center" vertical="center"/>
    </xf>
    <xf numFmtId="0" fontId="20" fillId="0" borderId="0" xfId="0" applyFont="1" applyAlignment="1">
      <alignment horizontal="center"/>
    </xf>
    <xf numFmtId="0" fontId="9" fillId="0" borderId="0" xfId="36" applyFont="1" applyAlignment="1">
      <alignment horizontal="center"/>
    </xf>
    <xf numFmtId="0" fontId="10" fillId="0" borderId="0" xfId="0" applyFont="1" applyAlignment="1">
      <alignment wrapText="1"/>
    </xf>
    <xf numFmtId="0" fontId="21" fillId="0" borderId="0" xfId="0" applyFont="1"/>
    <xf numFmtId="0" fontId="9" fillId="3" borderId="0" xfId="0" applyFont="1" applyFill="1" applyAlignment="1">
      <alignment horizontal="center"/>
    </xf>
    <xf numFmtId="0" fontId="9" fillId="0" borderId="0" xfId="37" applyFont="1" applyAlignment="1">
      <alignment horizontal="center"/>
    </xf>
    <xf numFmtId="0" fontId="29" fillId="0" borderId="28" xfId="34" applyFont="1" applyBorder="1" applyAlignment="1">
      <alignment horizontal="center" vertical="center"/>
    </xf>
    <xf numFmtId="0" fontId="29" fillId="0" borderId="29" xfId="34" applyFont="1" applyBorder="1" applyAlignment="1">
      <alignment horizontal="center" vertical="center"/>
    </xf>
    <xf numFmtId="0" fontId="29" fillId="0" borderId="30" xfId="34" applyFont="1" applyBorder="1" applyAlignment="1">
      <alignment horizontal="center" vertical="center"/>
    </xf>
    <xf numFmtId="0" fontId="29" fillId="0" borderId="20" xfId="34" applyFont="1" applyBorder="1" applyAlignment="1">
      <alignment horizontal="center" vertical="center" wrapText="1"/>
    </xf>
    <xf numFmtId="0" fontId="29" fillId="0" borderId="6" xfId="34" applyFont="1" applyBorder="1" applyAlignment="1">
      <alignment horizontal="center" vertical="center" wrapText="1"/>
    </xf>
    <xf numFmtId="0" fontId="29" fillId="0" borderId="19" xfId="34" applyFont="1" applyBorder="1" applyAlignment="1">
      <alignment horizontal="center" vertical="center" wrapText="1"/>
    </xf>
    <xf numFmtId="0" fontId="30" fillId="0" borderId="20" xfId="34" applyFont="1" applyBorder="1" applyAlignment="1">
      <alignment horizontal="center" vertical="center"/>
    </xf>
    <xf numFmtId="0" fontId="30" fillId="0" borderId="6" xfId="34" applyFont="1" applyBorder="1" applyAlignment="1">
      <alignment horizontal="center" vertical="center"/>
    </xf>
    <xf numFmtId="0" fontId="10" fillId="3" borderId="0" xfId="0" applyFont="1" applyFill="1" applyAlignment="1">
      <alignment horizontal="left"/>
    </xf>
    <xf numFmtId="0" fontId="10" fillId="0" borderId="0" xfId="0" applyFont="1" applyAlignment="1">
      <alignment horizontal="left" wrapText="1"/>
    </xf>
    <xf numFmtId="0" fontId="9" fillId="0" borderId="0" xfId="16" applyFont="1" applyAlignment="1">
      <alignment horizontal="center"/>
    </xf>
    <xf numFmtId="0" fontId="9" fillId="3" borderId="0" xfId="11" applyFont="1" applyFill="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10" fillId="0" borderId="13" xfId="0" applyFont="1" applyBorder="1" applyAlignment="1">
      <alignment horizontal="center"/>
    </xf>
    <xf numFmtId="177" fontId="9" fillId="3" borderId="0" xfId="0" applyNumberFormat="1" applyFont="1" applyFill="1" applyAlignment="1">
      <alignment horizontal="center"/>
    </xf>
    <xf numFmtId="0" fontId="18" fillId="0" borderId="35" xfId="0" applyFont="1" applyBorder="1" applyAlignment="1">
      <alignment horizontal="center"/>
    </xf>
    <xf numFmtId="0" fontId="9" fillId="3" borderId="0" xfId="16" applyFont="1" applyFill="1" applyAlignment="1">
      <alignment horizontal="center"/>
    </xf>
    <xf numFmtId="0" fontId="18" fillId="0" borderId="0" xfId="0" applyFont="1" applyAlignment="1">
      <alignment horizontal="left" vertical="top" wrapText="1"/>
    </xf>
    <xf numFmtId="0" fontId="9" fillId="3" borderId="0" xfId="36" applyFont="1" applyFill="1" applyAlignment="1">
      <alignment horizontal="center"/>
    </xf>
    <xf numFmtId="0" fontId="2" fillId="0" borderId="0" xfId="0" applyFont="1" applyAlignment="1">
      <alignment horizontal="center"/>
    </xf>
    <xf numFmtId="10" fontId="2" fillId="0" borderId="0" xfId="21" applyNumberFormat="1" applyFont="1" applyAlignment="1">
      <alignment horizontal="center"/>
    </xf>
    <xf numFmtId="182" fontId="9" fillId="3" borderId="0" xfId="0" applyNumberFormat="1" applyFont="1" applyFill="1" applyAlignment="1">
      <alignment horizontal="center"/>
    </xf>
    <xf numFmtId="0" fontId="18" fillId="0" borderId="0" xfId="0" applyFont="1" applyAlignment="1">
      <alignment horizontal="left"/>
    </xf>
    <xf numFmtId="10" fontId="9" fillId="0" borderId="0" xfId="21" applyNumberFormat="1" applyFont="1" applyAlignment="1">
      <alignment horizontal="center"/>
    </xf>
    <xf numFmtId="0" fontId="10" fillId="0" borderId="0" xfId="0" applyFont="1" applyAlignment="1">
      <alignment horizontal="left" vertical="top" wrapText="1"/>
    </xf>
  </cellXfs>
  <cellStyles count="50">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4 2" xfId="47" xr:uid="{483491A3-E852-4A73-9319-5D4726B83C5C}"/>
    <cellStyle name="Normal 5" xfId="11" xr:uid="{00000000-0005-0000-0000-000014000000}"/>
    <cellStyle name="Normal 5 2" xfId="16" xr:uid="{00000000-0005-0000-0000-000015000000}"/>
    <cellStyle name="Normal 6" xfId="32" xr:uid="{F8D904F5-72F3-4C29-AA5F-74F2B48B4D84}"/>
    <cellStyle name="Normal 6 2" xfId="48" xr:uid="{0FE63B7D-54E5-49E3-BCC6-62E8652EAD22}"/>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 8 2" xfId="49" xr:uid="{DED76A1E-39D5-4DD6-97AC-30578CC53E7F}"/>
    <cellStyle name="Normal_21 Exh B" xfId="45" xr:uid="{6DDE11DA-039C-4D22-AA58-744C62D229B6}"/>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2 2" xfId="46" xr:uid="{74D5D671-A1C8-48D8-9C54-68CEA2EB7F1D}"/>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0000CC"/>
      <color rgb="FFFFFF99"/>
      <color rgb="FF00FFFF"/>
      <color rgb="FF6666FF"/>
      <color rgb="FF666699"/>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4"/>
  <sheetViews>
    <sheetView tabSelected="1" topLeftCell="A4" zoomScaleNormal="100" workbookViewId="0">
      <selection activeCell="D32" sqref="D32"/>
    </sheetView>
  </sheetViews>
  <sheetFormatPr defaultRowHeight="14.4"/>
  <cols>
    <col min="1" max="1" width="6.109375" customWidth="1"/>
    <col min="2" max="2" width="11.5546875" customWidth="1"/>
    <col min="3" max="3" width="25.6640625" customWidth="1"/>
    <col min="4" max="4" width="68.88671875" customWidth="1"/>
  </cols>
  <sheetData>
    <row r="1" spans="1:10" ht="15.6">
      <c r="A1" s="652" t="s">
        <v>632</v>
      </c>
    </row>
    <row r="3" spans="1:10" ht="15.6">
      <c r="A3" s="685" t="s">
        <v>535</v>
      </c>
      <c r="B3" s="685"/>
      <c r="C3" s="685"/>
      <c r="D3" s="685"/>
      <c r="E3" s="297"/>
      <c r="F3" s="297"/>
      <c r="G3" s="297"/>
      <c r="H3" s="297"/>
      <c r="I3" s="297"/>
    </row>
    <row r="4" spans="1:10" ht="15.6">
      <c r="A4" s="685" t="s">
        <v>332</v>
      </c>
      <c r="B4" s="685"/>
      <c r="C4" s="685"/>
      <c r="D4" s="685"/>
      <c r="E4" s="297"/>
      <c r="F4" s="297"/>
      <c r="G4" s="297"/>
      <c r="H4" s="297"/>
      <c r="I4" s="297"/>
    </row>
    <row r="5" spans="1:10" ht="15.6">
      <c r="A5" s="686" t="s">
        <v>440</v>
      </c>
      <c r="B5" s="686"/>
      <c r="C5" s="686"/>
      <c r="D5" s="686"/>
      <c r="E5" s="297"/>
      <c r="F5" s="297"/>
      <c r="G5" s="297"/>
      <c r="H5" s="297"/>
      <c r="I5" s="297"/>
      <c r="J5" s="285"/>
    </row>
    <row r="6" spans="1:10" ht="15.6">
      <c r="A6" s="687" t="str">
        <f>+'Appendix A'!H3</f>
        <v>Actual for the 12 Months Ended 12/31/2021</v>
      </c>
      <c r="B6" s="687"/>
      <c r="C6" s="687"/>
      <c r="D6" s="687"/>
      <c r="E6" s="294"/>
      <c r="F6" s="294"/>
      <c r="G6" s="294"/>
      <c r="H6" s="294"/>
      <c r="I6" s="294"/>
      <c r="J6" s="285"/>
    </row>
    <row r="7" spans="1:10" ht="15.6">
      <c r="A7" s="685" t="s">
        <v>333</v>
      </c>
      <c r="B7" s="685"/>
      <c r="C7" s="685"/>
      <c r="D7" s="685"/>
      <c r="E7" s="285"/>
      <c r="F7" s="285"/>
      <c r="G7" s="285"/>
      <c r="H7" s="285"/>
      <c r="I7" s="285"/>
    </row>
    <row r="9" spans="1:10">
      <c r="B9" s="290" t="s">
        <v>648</v>
      </c>
      <c r="C9" s="291" t="s">
        <v>337</v>
      </c>
      <c r="D9" s="291" t="s">
        <v>230</v>
      </c>
    </row>
    <row r="10" spans="1:10">
      <c r="B10" s="112" t="s">
        <v>36</v>
      </c>
      <c r="C10" t="s">
        <v>413</v>
      </c>
      <c r="D10" t="s">
        <v>506</v>
      </c>
    </row>
    <row r="11" spans="1:10">
      <c r="B11" s="112"/>
    </row>
    <row r="12" spans="1:10">
      <c r="B12" s="112">
        <v>1</v>
      </c>
      <c r="C12" t="s">
        <v>119</v>
      </c>
      <c r="D12" t="s">
        <v>627</v>
      </c>
    </row>
    <row r="13" spans="1:10">
      <c r="B13" s="112"/>
    </row>
    <row r="14" spans="1:10">
      <c r="B14" s="112" t="s">
        <v>414</v>
      </c>
      <c r="C14" t="s">
        <v>338</v>
      </c>
      <c r="D14" t="s">
        <v>360</v>
      </c>
    </row>
    <row r="15" spans="1:10">
      <c r="B15" s="112"/>
    </row>
    <row r="16" spans="1:10">
      <c r="B16" s="112" t="s">
        <v>415</v>
      </c>
      <c r="C16" t="s">
        <v>416</v>
      </c>
      <c r="D16" t="s">
        <v>361</v>
      </c>
    </row>
    <row r="17" spans="2:4">
      <c r="B17" s="112"/>
    </row>
    <row r="18" spans="2:4">
      <c r="B18" s="112" t="s">
        <v>417</v>
      </c>
      <c r="C18" t="s">
        <v>339</v>
      </c>
      <c r="D18" t="s">
        <v>340</v>
      </c>
    </row>
    <row r="19" spans="2:4">
      <c r="B19" s="112"/>
    </row>
    <row r="20" spans="2:4">
      <c r="B20" s="112" t="s">
        <v>418</v>
      </c>
      <c r="C20" t="s">
        <v>341</v>
      </c>
      <c r="D20" t="s">
        <v>342</v>
      </c>
    </row>
    <row r="21" spans="2:4">
      <c r="B21" s="112"/>
    </row>
    <row r="22" spans="2:4">
      <c r="B22" s="112">
        <v>3</v>
      </c>
      <c r="C22" t="s">
        <v>210</v>
      </c>
      <c r="D22" t="s">
        <v>343</v>
      </c>
    </row>
    <row r="23" spans="2:4">
      <c r="B23" s="112"/>
    </row>
    <row r="24" spans="2:4">
      <c r="B24" s="112">
        <v>4</v>
      </c>
      <c r="C24" t="s">
        <v>344</v>
      </c>
      <c r="D24" t="s">
        <v>364</v>
      </c>
    </row>
    <row r="25" spans="2:4">
      <c r="B25" s="112"/>
    </row>
    <row r="26" spans="2:4">
      <c r="B26" s="112">
        <f>+B24+1</f>
        <v>5</v>
      </c>
      <c r="C26" t="s">
        <v>378</v>
      </c>
      <c r="D26" t="s">
        <v>587</v>
      </c>
    </row>
    <row r="27" spans="2:4">
      <c r="B27" s="112"/>
    </row>
    <row r="28" spans="2:4">
      <c r="B28" s="112">
        <f>+B26+1</f>
        <v>6</v>
      </c>
      <c r="C28" t="s">
        <v>411</v>
      </c>
      <c r="D28" s="289" t="s">
        <v>657</v>
      </c>
    </row>
    <row r="29" spans="2:4">
      <c r="B29" s="112"/>
    </row>
    <row r="30" spans="2:4">
      <c r="B30" s="112">
        <f>+B28+1</f>
        <v>7</v>
      </c>
      <c r="C30" t="s">
        <v>419</v>
      </c>
      <c r="D30" t="s">
        <v>345</v>
      </c>
    </row>
    <row r="31" spans="2:4">
      <c r="B31" s="112"/>
    </row>
    <row r="32" spans="2:4" ht="28.8">
      <c r="B32" s="112">
        <f>+B30+1</f>
        <v>8</v>
      </c>
      <c r="C32" t="s">
        <v>346</v>
      </c>
      <c r="D32" s="289" t="s">
        <v>588</v>
      </c>
    </row>
    <row r="33" spans="2:4">
      <c r="B33" s="112"/>
    </row>
    <row r="34" spans="2:4">
      <c r="B34" s="112">
        <f>+B32+1</f>
        <v>9</v>
      </c>
      <c r="C34" t="s">
        <v>347</v>
      </c>
      <c r="D34" t="s">
        <v>589</v>
      </c>
    </row>
  </sheetData>
  <mergeCells count="5">
    <mergeCell ref="A3:D3"/>
    <mergeCell ref="A4:D4"/>
    <mergeCell ref="A5:D5"/>
    <mergeCell ref="A6:D6"/>
    <mergeCell ref="A7:D7"/>
  </mergeCells>
  <pageMargins left="0.7" right="0.7" top="0.75" bottom="0.75" header="0.3" footer="0.3"/>
  <pageSetup scale="69" orientation="portrait" r:id="rId1"/>
  <headerFoot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184EB-26D1-412D-8804-CB8F27429A93}">
  <sheetPr>
    <pageSetUpPr fitToPage="1"/>
  </sheetPr>
  <dimension ref="A1:S106"/>
  <sheetViews>
    <sheetView topLeftCell="F1" zoomScale="90" zoomScaleNormal="90" zoomScalePageLayoutView="90" workbookViewId="0">
      <selection activeCell="N8" sqref="N8"/>
    </sheetView>
  </sheetViews>
  <sheetFormatPr defaultColWidth="9.109375" defaultRowHeight="15"/>
  <cols>
    <col min="1" max="1" width="7.44140625" style="45" bestFit="1" customWidth="1"/>
    <col min="2" max="2" width="12.33203125" style="45" customWidth="1"/>
    <col min="3" max="3" width="8.33203125" style="45" bestFit="1" customWidth="1"/>
    <col min="4" max="4" width="17.5546875" style="45" bestFit="1" customWidth="1"/>
    <col min="5" max="5" width="14.5546875" style="45" customWidth="1"/>
    <col min="6" max="6" width="15.44140625" style="45" bestFit="1" customWidth="1"/>
    <col min="7" max="7" width="5.88671875" style="45" customWidth="1"/>
    <col min="8" max="8" width="17.5546875" style="45" bestFit="1" customWidth="1"/>
    <col min="9" max="9" width="7.109375" style="45" customWidth="1"/>
    <col min="10" max="10" width="16.109375" style="45" bestFit="1" customWidth="1"/>
    <col min="11" max="11" width="12.88671875" style="45" bestFit="1" customWidth="1"/>
    <col min="12" max="12" width="14.33203125" style="45" bestFit="1" customWidth="1"/>
    <col min="13" max="13" width="16.88671875" style="45" bestFit="1" customWidth="1"/>
    <col min="14" max="14" width="19" style="45" customWidth="1"/>
    <col min="15" max="15" width="14.6640625" style="45" bestFit="1" customWidth="1"/>
    <col min="16" max="16" width="19.6640625" style="45" customWidth="1"/>
    <col min="17" max="17" width="14.88671875" style="45" bestFit="1" customWidth="1"/>
    <col min="18" max="18" width="17.44140625" style="45" customWidth="1"/>
    <col min="19" max="19" width="17.5546875" style="45" bestFit="1" customWidth="1"/>
    <col min="20" max="16384" width="9.109375" style="45"/>
  </cols>
  <sheetData>
    <row r="1" spans="1:19" ht="15.6">
      <c r="A1" s="322"/>
      <c r="B1" s="708" t="s">
        <v>535</v>
      </c>
      <c r="C1" s="708"/>
      <c r="D1" s="708"/>
      <c r="E1" s="708"/>
      <c r="F1" s="708"/>
      <c r="G1" s="708"/>
      <c r="H1" s="708"/>
      <c r="I1" s="708"/>
      <c r="J1" s="708"/>
      <c r="K1" s="708"/>
      <c r="L1" s="708"/>
      <c r="M1" s="708"/>
      <c r="N1" s="708"/>
      <c r="O1" s="708"/>
      <c r="P1" s="708"/>
      <c r="Q1" s="708"/>
      <c r="R1" s="708"/>
      <c r="S1" s="708"/>
    </row>
    <row r="2" spans="1:19" ht="15.6">
      <c r="A2" s="322"/>
      <c r="B2" s="729" t="s">
        <v>629</v>
      </c>
      <c r="C2" s="729"/>
      <c r="D2" s="729"/>
      <c r="E2" s="729"/>
      <c r="F2" s="729"/>
      <c r="G2" s="729"/>
      <c r="H2" s="729"/>
      <c r="I2" s="729"/>
      <c r="J2" s="729"/>
      <c r="K2" s="729"/>
      <c r="L2" s="729"/>
      <c r="M2" s="729"/>
      <c r="N2" s="729"/>
      <c r="O2" s="729"/>
      <c r="P2" s="729"/>
      <c r="Q2" s="729"/>
      <c r="R2" s="729"/>
      <c r="S2" s="729"/>
    </row>
    <row r="3" spans="1:19" ht="15.6">
      <c r="A3" s="322"/>
      <c r="B3" s="734" t="str">
        <f>+'Appendix A'!H3</f>
        <v>Actual for the 12 Months Ended 12/31/2021</v>
      </c>
      <c r="C3" s="734"/>
      <c r="D3" s="734"/>
      <c r="E3" s="734"/>
      <c r="F3" s="734"/>
      <c r="G3" s="734"/>
      <c r="H3" s="734"/>
      <c r="I3" s="734"/>
      <c r="J3" s="734"/>
      <c r="K3" s="734"/>
      <c r="L3" s="734"/>
      <c r="M3" s="734"/>
      <c r="N3" s="734"/>
      <c r="O3" s="734"/>
      <c r="P3" s="734"/>
      <c r="Q3" s="734"/>
      <c r="R3" s="734"/>
      <c r="S3" s="734"/>
    </row>
    <row r="4" spans="1:19">
      <c r="A4" s="322"/>
    </row>
    <row r="5" spans="1:19">
      <c r="A5" s="322"/>
    </row>
    <row r="6" spans="1:19" ht="16.2" thickBot="1">
      <c r="A6" s="322"/>
      <c r="B6" s="73" t="s">
        <v>66</v>
      </c>
      <c r="C6" s="73"/>
      <c r="D6" s="73" t="s">
        <v>67</v>
      </c>
      <c r="E6" s="73" t="s">
        <v>68</v>
      </c>
      <c r="F6" s="73" t="s">
        <v>69</v>
      </c>
      <c r="G6" s="73"/>
      <c r="H6" s="73" t="s">
        <v>70</v>
      </c>
      <c r="I6" s="73"/>
      <c r="J6" s="73" t="s">
        <v>71</v>
      </c>
      <c r="K6" s="73" t="s">
        <v>72</v>
      </c>
      <c r="L6" s="73" t="s">
        <v>73</v>
      </c>
      <c r="M6" s="73" t="s">
        <v>89</v>
      </c>
      <c r="N6" s="73" t="s">
        <v>90</v>
      </c>
      <c r="O6" s="73" t="s">
        <v>94</v>
      </c>
      <c r="P6" s="73" t="s">
        <v>118</v>
      </c>
      <c r="Q6" s="73" t="s">
        <v>192</v>
      </c>
      <c r="R6" s="673" t="s">
        <v>193</v>
      </c>
      <c r="S6" s="673" t="s">
        <v>194</v>
      </c>
    </row>
    <row r="7" spans="1:19">
      <c r="A7" s="322"/>
      <c r="B7" s="359"/>
      <c r="C7" s="360"/>
      <c r="D7" s="735" t="s">
        <v>664</v>
      </c>
      <c r="E7" s="735"/>
      <c r="F7" s="735"/>
      <c r="G7" s="735"/>
      <c r="H7" s="735"/>
      <c r="I7" s="360"/>
      <c r="J7" s="735" t="s">
        <v>379</v>
      </c>
      <c r="K7" s="735"/>
      <c r="L7" s="735"/>
      <c r="M7" s="735"/>
      <c r="N7" s="735"/>
      <c r="O7" s="735"/>
      <c r="P7" s="735"/>
      <c r="Q7" s="674"/>
      <c r="R7" s="674"/>
      <c r="S7" s="666"/>
    </row>
    <row r="8" spans="1:19" ht="75">
      <c r="A8" s="344" t="s">
        <v>120</v>
      </c>
      <c r="B8" s="361"/>
      <c r="C8" s="322"/>
      <c r="D8" s="345" t="s">
        <v>381</v>
      </c>
      <c r="E8" s="343" t="s">
        <v>577</v>
      </c>
      <c r="F8" s="345" t="s">
        <v>61</v>
      </c>
      <c r="H8" s="345" t="s">
        <v>382</v>
      </c>
      <c r="J8" s="345" t="s">
        <v>578</v>
      </c>
      <c r="K8" s="356" t="s">
        <v>579</v>
      </c>
      <c r="L8" s="345" t="s">
        <v>580</v>
      </c>
      <c r="M8" s="165" t="s">
        <v>668</v>
      </c>
      <c r="N8" s="345" t="s">
        <v>676</v>
      </c>
      <c r="O8" s="345" t="s">
        <v>581</v>
      </c>
      <c r="P8" s="345" t="s">
        <v>582</v>
      </c>
      <c r="Q8" s="345" t="s">
        <v>583</v>
      </c>
      <c r="R8" s="345" t="s">
        <v>584</v>
      </c>
      <c r="S8" s="362" t="s">
        <v>585</v>
      </c>
    </row>
    <row r="9" spans="1:19" ht="44.25" customHeight="1">
      <c r="A9" s="322"/>
      <c r="B9" s="361" t="s">
        <v>498</v>
      </c>
      <c r="C9" s="322"/>
      <c r="D9" s="357" t="str">
        <f>"Workpaper 1, Line "&amp;'1-RB Items'!A17&amp;""</f>
        <v>Workpaper 1, Line 6</v>
      </c>
      <c r="E9" s="357" t="s">
        <v>497</v>
      </c>
      <c r="F9" s="357" t="str">
        <f>"Workpaper 1, Line "&amp;'1-RB Items'!A30&amp;""</f>
        <v>Workpaper 1, Line 12</v>
      </c>
      <c r="H9" s="363" t="str">
        <f>"Col. "&amp;D6&amp;" + Col. "&amp;F6&amp;""</f>
        <v>Col. (b) + Col. (d)</v>
      </c>
      <c r="J9" s="363" t="str">
        <f>"Line "&amp;A20&amp;" * Col. "&amp;E6&amp;""</f>
        <v>Line 6 * Col. (c)</v>
      </c>
      <c r="K9" s="363" t="str">
        <f>"Line "&amp;A20&amp;" * Col. "&amp;E6&amp;""</f>
        <v>Line 6 * Col. (c)</v>
      </c>
      <c r="L9" s="363" t="str">
        <f>"Line "&amp;A20&amp;" * Col. "&amp;E6&amp;""</f>
        <v>Line 6 * Col. (c)</v>
      </c>
      <c r="M9" s="363" t="str">
        <f>+M21</f>
        <v>Workpaper 1, Line 18</v>
      </c>
      <c r="N9" s="363" t="str">
        <f>+N21</f>
        <v>Workpaper 1, Line 18</v>
      </c>
      <c r="O9" s="363" t="str">
        <f>"Line "&amp;A20&amp;" * Col. "&amp;E6&amp;""</f>
        <v>Line 6 * Col. (c)</v>
      </c>
      <c r="P9" s="363" t="str">
        <f>"Line "&amp;A20&amp;" * Col. "&amp;E6&amp;""</f>
        <v>Line 6 * Col. (c)</v>
      </c>
      <c r="Q9" s="363" t="str">
        <f>"Line "&amp;A20&amp;" * Col. "&amp;E6&amp;""</f>
        <v>Line 6 * Col. (c)</v>
      </c>
      <c r="R9" s="363" t="str">
        <f>"Line "&amp;A20&amp;" * Col. "&amp;E6&amp;""</f>
        <v>Line 6 * Col. (c)</v>
      </c>
      <c r="S9" s="358" t="str">
        <f>"Sum of Col. "&amp;H6&amp;" through Col. "&amp;R6&amp;""</f>
        <v>Sum of Col. (e) through Col. (n)</v>
      </c>
    </row>
    <row r="10" spans="1:19" ht="30">
      <c r="A10" s="322">
        <v>1</v>
      </c>
      <c r="B10" s="364" t="s">
        <v>404</v>
      </c>
      <c r="D10" s="365">
        <f>+'1-RB Items'!J17</f>
        <v>0</v>
      </c>
      <c r="E10" s="43" t="e">
        <f>+D10/D20</f>
        <v>#DIV/0!</v>
      </c>
      <c r="F10" s="365">
        <f>+'1-RB Items'!J30</f>
        <v>0</v>
      </c>
      <c r="G10" s="365"/>
      <c r="H10" s="365">
        <f>+D10+F10</f>
        <v>0</v>
      </c>
      <c r="I10" s="365"/>
      <c r="J10" s="365" t="e">
        <f t="shared" ref="J10:L10" si="0">+J20*$E10</f>
        <v>#DIV/0!</v>
      </c>
      <c r="K10" s="365" t="e">
        <f t="shared" si="0"/>
        <v>#DIV/0!</v>
      </c>
      <c r="L10" s="365" t="e">
        <f t="shared" si="0"/>
        <v>#DIV/0!</v>
      </c>
      <c r="M10" s="675">
        <f>+'1-RB Items'!D43</f>
        <v>0</v>
      </c>
      <c r="N10" s="365" t="e">
        <f>+N20*$E10</f>
        <v>#DIV/0!</v>
      </c>
      <c r="O10" s="365" t="e">
        <f>+O20*$E10</f>
        <v>#DIV/0!</v>
      </c>
      <c r="P10" s="366" t="e">
        <f>+E10*P20</f>
        <v>#DIV/0!</v>
      </c>
      <c r="Q10" s="365" t="e">
        <f>+Q20*$E10</f>
        <v>#DIV/0!</v>
      </c>
      <c r="R10" s="365" t="e">
        <f>+R20*$E10</f>
        <v>#DIV/0!</v>
      </c>
      <c r="S10" s="367" t="e">
        <f>+SUM(H10:R10)</f>
        <v>#DIV/0!</v>
      </c>
    </row>
    <row r="11" spans="1:19">
      <c r="A11" s="322"/>
      <c r="B11" s="361"/>
      <c r="D11" s="365"/>
      <c r="E11" s="43"/>
      <c r="F11" s="365"/>
      <c r="G11" s="365"/>
      <c r="H11" s="365"/>
      <c r="I11" s="365"/>
      <c r="J11" s="365"/>
      <c r="K11" s="365"/>
      <c r="L11" s="365"/>
      <c r="M11" s="675"/>
      <c r="N11" s="365"/>
      <c r="O11" s="365"/>
      <c r="P11" s="366"/>
      <c r="Q11" s="365"/>
      <c r="R11" s="365"/>
      <c r="S11" s="367"/>
    </row>
    <row r="12" spans="1:19" ht="30">
      <c r="A12" s="322">
        <f>+A10+1</f>
        <v>2</v>
      </c>
      <c r="B12" s="364" t="s">
        <v>405</v>
      </c>
      <c r="D12" s="365">
        <f>+'1-RB Items'!K17</f>
        <v>0</v>
      </c>
      <c r="E12" s="43" t="e">
        <f>+D12/D20</f>
        <v>#DIV/0!</v>
      </c>
      <c r="F12" s="365">
        <f>+'1-RB Items'!K30</f>
        <v>0</v>
      </c>
      <c r="G12" s="365"/>
      <c r="H12" s="365">
        <f>+D12+F12</f>
        <v>0</v>
      </c>
      <c r="I12" s="365"/>
      <c r="J12" s="365" t="e">
        <f t="shared" ref="J12:L12" si="1">+J20*$E12</f>
        <v>#DIV/0!</v>
      </c>
      <c r="K12" s="365" t="e">
        <f t="shared" si="1"/>
        <v>#DIV/0!</v>
      </c>
      <c r="L12" s="365" t="e">
        <f t="shared" si="1"/>
        <v>#DIV/0!</v>
      </c>
      <c r="M12" s="675">
        <f>+'1-RB Items'!E43</f>
        <v>0</v>
      </c>
      <c r="N12" s="365" t="e">
        <f>+N20*$E12</f>
        <v>#DIV/0!</v>
      </c>
      <c r="O12" s="365" t="e">
        <f>+O20*$E12</f>
        <v>#DIV/0!</v>
      </c>
      <c r="P12" s="366" t="e">
        <f>+E12*P20</f>
        <v>#DIV/0!</v>
      </c>
      <c r="Q12" s="365" t="e">
        <f>+Q20*$E12</f>
        <v>#DIV/0!</v>
      </c>
      <c r="R12" s="365" t="e">
        <f>+R20*$E12</f>
        <v>#DIV/0!</v>
      </c>
      <c r="S12" s="367" t="e">
        <f>+SUM(H12:R12)</f>
        <v>#DIV/0!</v>
      </c>
    </row>
    <row r="13" spans="1:19">
      <c r="A13" s="322"/>
      <c r="B13" s="361"/>
      <c r="D13" s="365"/>
      <c r="E13" s="43"/>
      <c r="F13" s="365"/>
      <c r="G13" s="365"/>
      <c r="H13" s="365"/>
      <c r="I13" s="365"/>
      <c r="J13" s="365"/>
      <c r="K13" s="365"/>
      <c r="L13" s="365"/>
      <c r="M13" s="675"/>
      <c r="N13" s="365"/>
      <c r="O13" s="365"/>
      <c r="P13" s="366"/>
      <c r="Q13" s="365"/>
      <c r="R13" s="365"/>
      <c r="S13" s="367"/>
    </row>
    <row r="14" spans="1:19" ht="30">
      <c r="A14" s="322">
        <f>+A12+1</f>
        <v>3</v>
      </c>
      <c r="B14" s="364" t="s">
        <v>406</v>
      </c>
      <c r="D14" s="365">
        <f>+'1-RB Items'!L17</f>
        <v>0</v>
      </c>
      <c r="E14" s="43" t="e">
        <f>+D14/D20</f>
        <v>#DIV/0!</v>
      </c>
      <c r="F14" s="365">
        <f>+'1-RB Items'!L30</f>
        <v>0</v>
      </c>
      <c r="G14" s="365"/>
      <c r="H14" s="365">
        <f>+D14+F14</f>
        <v>0</v>
      </c>
      <c r="I14" s="365"/>
      <c r="J14" s="365" t="e">
        <f t="shared" ref="J14:L14" si="2">+J20*$E14</f>
        <v>#DIV/0!</v>
      </c>
      <c r="K14" s="365" t="e">
        <f t="shared" si="2"/>
        <v>#DIV/0!</v>
      </c>
      <c r="L14" s="365" t="e">
        <f t="shared" si="2"/>
        <v>#DIV/0!</v>
      </c>
      <c r="M14" s="675">
        <f>+'1-RB Items'!F43</f>
        <v>0</v>
      </c>
      <c r="N14" s="365" t="e">
        <f>+N20*$E14</f>
        <v>#DIV/0!</v>
      </c>
      <c r="O14" s="365" t="e">
        <f>+O20*$E14</f>
        <v>#DIV/0!</v>
      </c>
      <c r="P14" s="366" t="e">
        <f>+E14*P20</f>
        <v>#DIV/0!</v>
      </c>
      <c r="Q14" s="365" t="e">
        <f>+Q20*$E14</f>
        <v>#DIV/0!</v>
      </c>
      <c r="R14" s="365" t="e">
        <f>+R20*$E14</f>
        <v>#DIV/0!</v>
      </c>
      <c r="S14" s="367" t="e">
        <f>+SUM(H14:R14)</f>
        <v>#DIV/0!</v>
      </c>
    </row>
    <row r="15" spans="1:19">
      <c r="A15" s="322"/>
      <c r="B15" s="361"/>
      <c r="D15" s="365"/>
      <c r="E15" s="43"/>
      <c r="F15" s="365"/>
      <c r="G15" s="365"/>
      <c r="H15" s="365"/>
      <c r="I15" s="365"/>
      <c r="J15" s="365"/>
      <c r="K15" s="365"/>
      <c r="L15" s="365"/>
      <c r="M15" s="675"/>
      <c r="N15" s="365"/>
      <c r="O15" s="365"/>
      <c r="P15" s="366"/>
      <c r="Q15" s="365"/>
      <c r="R15" s="365"/>
      <c r="S15" s="367"/>
    </row>
    <row r="16" spans="1:19" ht="30">
      <c r="A16" s="322">
        <f>+A14+1</f>
        <v>4</v>
      </c>
      <c r="B16" s="364" t="s">
        <v>407</v>
      </c>
      <c r="D16" s="365">
        <f>+'1-RB Items'!M17</f>
        <v>0</v>
      </c>
      <c r="E16" s="43" t="e">
        <f>+D16/D20</f>
        <v>#DIV/0!</v>
      </c>
      <c r="F16" s="365">
        <f>+'1-RB Items'!M30</f>
        <v>0</v>
      </c>
      <c r="G16" s="365"/>
      <c r="H16" s="365">
        <f>+D16+F16</f>
        <v>0</v>
      </c>
      <c r="I16" s="365"/>
      <c r="J16" s="365" t="e">
        <f t="shared" ref="J16:L16" si="3">+$E16*J20</f>
        <v>#DIV/0!</v>
      </c>
      <c r="K16" s="365" t="e">
        <f t="shared" si="3"/>
        <v>#DIV/0!</v>
      </c>
      <c r="L16" s="365" t="e">
        <f t="shared" si="3"/>
        <v>#DIV/0!</v>
      </c>
      <c r="M16" s="675">
        <f>+'1-RB Items'!G43</f>
        <v>0</v>
      </c>
      <c r="N16" s="682" t="e">
        <f>+$E16*N20</f>
        <v>#DIV/0!</v>
      </c>
      <c r="O16" s="365" t="e">
        <f>+$E16*O20</f>
        <v>#DIV/0!</v>
      </c>
      <c r="P16" s="366" t="e">
        <f>+E16*P20</f>
        <v>#DIV/0!</v>
      </c>
      <c r="Q16" s="365" t="e">
        <f>+$E16*Q20</f>
        <v>#DIV/0!</v>
      </c>
      <c r="R16" s="365" t="e">
        <f>+$E16*R20</f>
        <v>#DIV/0!</v>
      </c>
      <c r="S16" s="367" t="e">
        <f>+SUM(H16:R16)</f>
        <v>#DIV/0!</v>
      </c>
    </row>
    <row r="17" spans="1:19">
      <c r="A17" s="322"/>
      <c r="B17" s="361"/>
      <c r="D17" s="365"/>
      <c r="E17" s="43"/>
      <c r="F17" s="365"/>
      <c r="G17" s="365"/>
      <c r="H17" s="365"/>
      <c r="I17" s="365"/>
      <c r="J17" s="365"/>
      <c r="K17" s="365"/>
      <c r="L17" s="365"/>
      <c r="M17" s="675"/>
      <c r="N17" s="365"/>
      <c r="O17" s="365"/>
      <c r="P17" s="366"/>
      <c r="Q17" s="365"/>
      <c r="R17" s="365"/>
      <c r="S17" s="367"/>
    </row>
    <row r="18" spans="1:19">
      <c r="A18" s="322">
        <f>+A16+1</f>
        <v>5</v>
      </c>
      <c r="B18" s="368"/>
      <c r="D18" s="346"/>
      <c r="E18" s="347" t="e">
        <f>+D18/D20</f>
        <v>#DIV/0!</v>
      </c>
      <c r="F18" s="346"/>
      <c r="G18" s="365"/>
      <c r="H18" s="348">
        <f>+D18+F18</f>
        <v>0</v>
      </c>
      <c r="I18" s="365"/>
      <c r="J18" s="349" t="e">
        <f t="shared" ref="J18:L18" si="4">+J20*$E18</f>
        <v>#DIV/0!</v>
      </c>
      <c r="K18" s="349" t="e">
        <f t="shared" si="4"/>
        <v>#DIV/0!</v>
      </c>
      <c r="L18" s="349" t="e">
        <f t="shared" si="4"/>
        <v>#DIV/0!</v>
      </c>
      <c r="M18" s="676"/>
      <c r="N18" s="349" t="e">
        <f>+N20*$E18</f>
        <v>#DIV/0!</v>
      </c>
      <c r="O18" s="349" t="e">
        <f>+O20*$E18</f>
        <v>#DIV/0!</v>
      </c>
      <c r="P18" s="355" t="e">
        <f>+E18*P20</f>
        <v>#DIV/0!</v>
      </c>
      <c r="Q18" s="349" t="e">
        <f>+Q20*$E18</f>
        <v>#DIV/0!</v>
      </c>
      <c r="R18" s="349" t="e">
        <f>+R20*$E18</f>
        <v>#DIV/0!</v>
      </c>
      <c r="S18" s="369" t="e">
        <f>+SUM(H18:R18)</f>
        <v>#DIV/0!</v>
      </c>
    </row>
    <row r="19" spans="1:19">
      <c r="A19" s="322"/>
      <c r="B19" s="361"/>
      <c r="D19" s="365"/>
      <c r="E19" s="43"/>
      <c r="F19" s="365"/>
      <c r="G19" s="365"/>
      <c r="H19" s="365"/>
      <c r="I19" s="365"/>
      <c r="M19" s="55"/>
      <c r="N19" s="365"/>
      <c r="O19" s="365"/>
      <c r="P19" s="366"/>
      <c r="Q19" s="365"/>
      <c r="R19" s="365"/>
      <c r="S19" s="367"/>
    </row>
    <row r="20" spans="1:19">
      <c r="A20" s="322">
        <f>A18+1</f>
        <v>6</v>
      </c>
      <c r="B20" s="361" t="s">
        <v>8</v>
      </c>
      <c r="D20" s="365">
        <f>+SUM(D10:D18)</f>
        <v>0</v>
      </c>
      <c r="E20" s="43" t="e">
        <f>+SUM(E10:E18)</f>
        <v>#DIV/0!</v>
      </c>
      <c r="F20" s="365">
        <f>+SUM(F10:F18)</f>
        <v>0</v>
      </c>
      <c r="G20" s="365"/>
      <c r="H20" s="365">
        <f>+SUM(H10:H18)</f>
        <v>0</v>
      </c>
      <c r="I20" s="365"/>
      <c r="J20" s="667" t="e">
        <f>+'Appendix A'!I36</f>
        <v>#DIV/0!</v>
      </c>
      <c r="K20" s="667" t="e">
        <f>+'Appendix A'!I37</f>
        <v>#DIV/0!</v>
      </c>
      <c r="L20" s="667" t="e">
        <f>+'Appendix A'!I38</f>
        <v>#DIV/0!</v>
      </c>
      <c r="M20" s="162">
        <f>+SUM(M10:M18)</f>
        <v>0</v>
      </c>
      <c r="N20" s="365">
        <f>+'Appendix A'!I43</f>
        <v>0</v>
      </c>
      <c r="O20" s="365" t="e">
        <f>+'Appendix A'!I46</f>
        <v>#DIV/0!</v>
      </c>
      <c r="P20" s="366">
        <f>+'Appendix A'!I47</f>
        <v>0</v>
      </c>
      <c r="Q20" s="365">
        <f>+'Appendix A'!I50</f>
        <v>0</v>
      </c>
      <c r="R20" s="365" t="e">
        <f>+'Appendix A'!I58</f>
        <v>#DIV/0!</v>
      </c>
      <c r="S20" s="367" t="e">
        <f>+SUM(S10:S18)</f>
        <v>#DIV/0!</v>
      </c>
    </row>
    <row r="21" spans="1:19" ht="30.6" thickBot="1">
      <c r="A21" s="322" t="s">
        <v>380</v>
      </c>
      <c r="B21" s="370"/>
      <c r="C21" s="371"/>
      <c r="D21" s="371"/>
      <c r="E21" s="372"/>
      <c r="F21" s="371"/>
      <c r="G21" s="371"/>
      <c r="H21" s="371"/>
      <c r="I21" s="371"/>
      <c r="J21" s="373" t="str">
        <f>"Appendix A, Line "&amp;'Appendix A'!A36&amp;""</f>
        <v>Appendix A, Line 19</v>
      </c>
      <c r="K21" s="373" t="str">
        <f>"Appendix A, Line "&amp;'Appendix A'!A37&amp;""</f>
        <v>Appendix A, Line 20</v>
      </c>
      <c r="L21" s="373" t="str">
        <f>"Appendix A, Line "&amp;'Appendix A'!A38&amp;""</f>
        <v>Appendix A, Line 21</v>
      </c>
      <c r="M21" s="677" t="str">
        <f>"Workpaper 1, Line "&amp;'1-RB Items'!A43&amp;""</f>
        <v>Workpaper 1, Line 18</v>
      </c>
      <c r="N21" s="677" t="str">
        <f>"Workpaper 1, Line "&amp;'1-RB Items'!A43&amp;""</f>
        <v>Workpaper 1, Line 18</v>
      </c>
      <c r="O21" s="373" t="str">
        <f>"Appendix A, Line "&amp;'Appendix A'!A46&amp;""</f>
        <v>Appendix A, Line 25</v>
      </c>
      <c r="P21" s="373" t="str">
        <f>"Appendix A, Line "&amp;'Appendix A'!A47&amp;""</f>
        <v>Appendix A, Line 26</v>
      </c>
      <c r="Q21" s="373" t="str">
        <f>"Appendix A, Line "&amp;'Appendix A'!A50&amp;""</f>
        <v>Appendix A, Line 28</v>
      </c>
      <c r="R21" s="373" t="str">
        <f>"Appendix A, Line "&amp;'Appendix A'!A58&amp;""</f>
        <v>Appendix A, Line 34</v>
      </c>
      <c r="S21" s="374"/>
    </row>
    <row r="22" spans="1:19" ht="15.6" thickBot="1">
      <c r="A22" s="322"/>
    </row>
    <row r="23" spans="1:19" ht="60">
      <c r="A23" s="322"/>
      <c r="B23" s="359"/>
      <c r="C23" s="360"/>
      <c r="D23" s="375" t="s">
        <v>383</v>
      </c>
      <c r="E23" s="375" t="s">
        <v>388</v>
      </c>
      <c r="F23" s="375" t="s">
        <v>389</v>
      </c>
      <c r="G23" s="360"/>
      <c r="H23" s="376" t="s">
        <v>569</v>
      </c>
      <c r="I23" s="360"/>
      <c r="J23" s="376" t="s">
        <v>390</v>
      </c>
      <c r="K23" s="377"/>
      <c r="L23" s="376" t="s">
        <v>570</v>
      </c>
      <c r="M23" s="378" t="s">
        <v>391</v>
      </c>
    </row>
    <row r="24" spans="1:19" ht="75">
      <c r="A24" s="322"/>
      <c r="B24" s="361" t="s">
        <v>498</v>
      </c>
      <c r="D24" s="363" t="str">
        <f>"Col. "&amp;Q6&amp;""</f>
        <v>Col. (m)</v>
      </c>
      <c r="E24" s="363" t="str">
        <f>"Workpaper 6, Line "&amp;'6-Project Cost of Capital'!A11&amp;", Line "&amp;'6-Project Cost of Capital'!A20&amp;", Line "&amp;'6-Project Cost of Capital'!A29&amp;", or Line "&amp;'6-Project Cost of Capital'!A38&amp;""</f>
        <v>Workpaper 6, Line 4, Line 8, Line 12, or Line 16</v>
      </c>
      <c r="F24" s="363" t="str">
        <f>"Col. "&amp;D6&amp;" * Col. "&amp;E6&amp;""</f>
        <v>Col. (b) * Col. (c)</v>
      </c>
      <c r="H24" s="363" t="s">
        <v>626</v>
      </c>
      <c r="J24" s="363" t="str">
        <f>"Col. "&amp;D6&amp;" * Col. "&amp;H6&amp;""</f>
        <v>Col. (b) * Col. (e)</v>
      </c>
      <c r="K24" s="357"/>
      <c r="L24" s="363" t="str">
        <f>"Workpaper 6, Line "&amp;'6-Project Cost of Capital'!A8&amp;", Line "&amp;'6-Project Cost of Capital'!A17&amp;", Line "&amp;'6-Project Cost of Capital'!A26&amp;" or Line "&amp;'6-Project Cost of Capital'!A35&amp;""</f>
        <v>Workpaper 6, Line 1, Line 5, Line 9 or Line 13</v>
      </c>
      <c r="M24" s="358" t="str">
        <f>"Col. "&amp;D6&amp;" * Col. "&amp;L6&amp;""</f>
        <v>Col. (b) * Col. (h)</v>
      </c>
    </row>
    <row r="25" spans="1:19" ht="30">
      <c r="A25" s="322">
        <f>+A20+1</f>
        <v>7</v>
      </c>
      <c r="B25" s="379" t="str">
        <f>+B10</f>
        <v>Project Grouping 1</v>
      </c>
      <c r="D25" s="380" t="e">
        <f>+S10</f>
        <v>#DIV/0!</v>
      </c>
      <c r="E25" s="381" t="e">
        <f>+'6-Project Cost of Capital'!G11</f>
        <v>#DIV/0!</v>
      </c>
      <c r="F25" s="365" t="e">
        <f>+D25*E25</f>
        <v>#DIV/0!</v>
      </c>
      <c r="H25" s="43">
        <f>+'6-Project Cost of Capital'!G9+'6-Project Cost of Capital'!G10</f>
        <v>0</v>
      </c>
      <c r="J25" s="365" t="e">
        <f>+D25*H25</f>
        <v>#DIV/0!</v>
      </c>
      <c r="K25" s="351"/>
      <c r="L25" s="43" t="e">
        <f>+'6-Project Cost of Capital'!G8</f>
        <v>#DIV/0!</v>
      </c>
      <c r="M25" s="367" t="e">
        <f>+D25*L25</f>
        <v>#DIV/0!</v>
      </c>
    </row>
    <row r="26" spans="1:19">
      <c r="A26" s="322"/>
      <c r="B26" s="361"/>
      <c r="H26" s="43"/>
      <c r="K26" s="351"/>
      <c r="L26" s="43"/>
      <c r="M26" s="382"/>
    </row>
    <row r="27" spans="1:19" ht="30">
      <c r="A27" s="322">
        <f>+A25+1</f>
        <v>8</v>
      </c>
      <c r="B27" s="379" t="str">
        <f t="shared" ref="B27:B31" si="5">+B12</f>
        <v>Project Grouping 2</v>
      </c>
      <c r="D27" s="380" t="e">
        <f>+S12</f>
        <v>#DIV/0!</v>
      </c>
      <c r="E27" s="381" t="e">
        <f>+'6-Project Cost of Capital'!G20</f>
        <v>#DIV/0!</v>
      </c>
      <c r="F27" s="365" t="e">
        <f>+D27*E27</f>
        <v>#DIV/0!</v>
      </c>
      <c r="H27" s="43">
        <f>+'6-Project Cost of Capital'!G18+'6-Project Cost of Capital'!G19</f>
        <v>0</v>
      </c>
      <c r="J27" s="365" t="e">
        <f>+D27*H27</f>
        <v>#DIV/0!</v>
      </c>
      <c r="K27" s="351"/>
      <c r="L27" s="43" t="e">
        <f>+'6-Project Cost of Capital'!G17</f>
        <v>#DIV/0!</v>
      </c>
      <c r="M27" s="367" t="e">
        <f>+D27*L27</f>
        <v>#DIV/0!</v>
      </c>
    </row>
    <row r="28" spans="1:19">
      <c r="A28" s="322"/>
      <c r="B28" s="361"/>
      <c r="H28" s="43"/>
      <c r="K28" s="351"/>
      <c r="L28" s="43"/>
      <c r="M28" s="382"/>
    </row>
    <row r="29" spans="1:19" ht="30">
      <c r="A29" s="322">
        <f>+A27+1</f>
        <v>9</v>
      </c>
      <c r="B29" s="379" t="str">
        <f t="shared" si="5"/>
        <v>Project Grouping 3</v>
      </c>
      <c r="D29" s="380" t="e">
        <f>+S14</f>
        <v>#DIV/0!</v>
      </c>
      <c r="E29" s="381" t="e">
        <f>+'6-Project Cost of Capital'!G29</f>
        <v>#DIV/0!</v>
      </c>
      <c r="F29" s="365" t="e">
        <f>+D29*E29</f>
        <v>#DIV/0!</v>
      </c>
      <c r="H29" s="43">
        <f>+'6-Project Cost of Capital'!G27+'6-Project Cost of Capital'!G28</f>
        <v>0</v>
      </c>
      <c r="J29" s="365" t="e">
        <f>+D29*H29</f>
        <v>#DIV/0!</v>
      </c>
      <c r="K29" s="351"/>
      <c r="L29" s="43" t="e">
        <f>+'6-Project Cost of Capital'!G26</f>
        <v>#DIV/0!</v>
      </c>
      <c r="M29" s="367" t="e">
        <f>+D29*L29</f>
        <v>#DIV/0!</v>
      </c>
    </row>
    <row r="30" spans="1:19">
      <c r="A30" s="322"/>
      <c r="B30" s="361"/>
      <c r="H30" s="43"/>
      <c r="K30" s="351"/>
      <c r="L30" s="43"/>
      <c r="M30" s="382"/>
    </row>
    <row r="31" spans="1:19" ht="30">
      <c r="A31" s="322">
        <f>A29+1</f>
        <v>10</v>
      </c>
      <c r="B31" s="379" t="str">
        <f t="shared" si="5"/>
        <v>Project Grouping 4</v>
      </c>
      <c r="D31" s="380" t="e">
        <f>+S16</f>
        <v>#DIV/0!</v>
      </c>
      <c r="E31" s="381" t="e">
        <f>+'6-Project Cost of Capital'!G38</f>
        <v>#DIV/0!</v>
      </c>
      <c r="F31" s="365" t="e">
        <f>+D31*E31</f>
        <v>#DIV/0!</v>
      </c>
      <c r="H31" s="43">
        <f>+'6-Project Cost of Capital'!G36+'6-Project Cost of Capital'!G37</f>
        <v>0</v>
      </c>
      <c r="J31" s="365" t="e">
        <f>+D31*H31</f>
        <v>#DIV/0!</v>
      </c>
      <c r="K31" s="351"/>
      <c r="L31" s="43" t="e">
        <f>+'6-Project Cost of Capital'!G35</f>
        <v>#DIV/0!</v>
      </c>
      <c r="M31" s="367" t="e">
        <f>+D31*L31</f>
        <v>#DIV/0!</v>
      </c>
    </row>
    <row r="32" spans="1:19">
      <c r="A32" s="322"/>
      <c r="B32" s="361"/>
      <c r="H32" s="43"/>
      <c r="K32" s="351"/>
      <c r="L32" s="43"/>
      <c r="M32" s="382"/>
    </row>
    <row r="33" spans="1:13">
      <c r="A33" s="322">
        <f>+A31+1</f>
        <v>11</v>
      </c>
      <c r="B33" s="383"/>
      <c r="D33" s="352" t="e">
        <f>+S18</f>
        <v>#DIV/0!</v>
      </c>
      <c r="E33" s="188"/>
      <c r="F33" s="348" t="e">
        <f>+D33*E33</f>
        <v>#DIV/0!</v>
      </c>
      <c r="H33" s="353"/>
      <c r="J33" s="348" t="e">
        <f>+D33*H33</f>
        <v>#DIV/0!</v>
      </c>
      <c r="K33" s="351"/>
      <c r="L33" s="353"/>
      <c r="M33" s="369" t="e">
        <f>+D33*L33</f>
        <v>#DIV/0!</v>
      </c>
    </row>
    <row r="34" spans="1:13">
      <c r="A34" s="322"/>
      <c r="B34" s="361"/>
      <c r="M34" s="382"/>
    </row>
    <row r="35" spans="1:13" ht="15.6" thickBot="1">
      <c r="A35" s="322">
        <f>+A33+1</f>
        <v>12</v>
      </c>
      <c r="B35" s="370" t="s">
        <v>8</v>
      </c>
      <c r="C35" s="371"/>
      <c r="D35" s="384" t="e">
        <f>+SUM(D25:D33)</f>
        <v>#DIV/0!</v>
      </c>
      <c r="E35" s="371"/>
      <c r="F35" s="384" t="e">
        <f>+SUM(F25:F33)</f>
        <v>#DIV/0!</v>
      </c>
      <c r="G35" s="371"/>
      <c r="H35" s="371"/>
      <c r="I35" s="371"/>
      <c r="J35" s="384" t="e">
        <f>+SUM(J25:J33)</f>
        <v>#DIV/0!</v>
      </c>
      <c r="K35" s="371"/>
      <c r="L35" s="384"/>
      <c r="M35" s="385" t="e">
        <f>+SUM(M25:M33)</f>
        <v>#DIV/0!</v>
      </c>
    </row>
    <row r="38" spans="1:13" ht="15.6" thickBot="1"/>
    <row r="39" spans="1:13">
      <c r="B39" s="731" t="s">
        <v>635</v>
      </c>
      <c r="C39" s="732"/>
      <c r="D39" s="732"/>
      <c r="E39" s="732"/>
      <c r="F39" s="732"/>
      <c r="G39" s="732"/>
      <c r="H39" s="732"/>
      <c r="I39" s="732"/>
      <c r="J39" s="733"/>
    </row>
    <row r="40" spans="1:13" ht="30">
      <c r="B40" s="379"/>
      <c r="C40" s="354" t="s">
        <v>408</v>
      </c>
      <c r="D40" s="354" t="s">
        <v>409</v>
      </c>
      <c r="E40" s="354" t="s">
        <v>410</v>
      </c>
      <c r="F40" s="350"/>
      <c r="G40" s="350"/>
      <c r="H40" s="350"/>
      <c r="I40" s="350"/>
      <c r="J40" s="386"/>
    </row>
    <row r="41" spans="1:13" ht="30">
      <c r="A41" s="188"/>
      <c r="B41" s="379" t="str">
        <f>+B10</f>
        <v>Project Grouping 1</v>
      </c>
      <c r="C41" s="188"/>
      <c r="D41" s="188"/>
      <c r="E41" s="188"/>
      <c r="F41" s="188"/>
      <c r="G41" s="188"/>
      <c r="H41" s="188"/>
      <c r="I41" s="188"/>
      <c r="J41" s="387"/>
    </row>
    <row r="42" spans="1:13">
      <c r="A42" s="188"/>
      <c r="B42" s="361"/>
      <c r="C42" s="188"/>
      <c r="D42" s="188"/>
      <c r="E42" s="188"/>
      <c r="F42" s="188"/>
      <c r="G42" s="188"/>
      <c r="H42" s="188"/>
      <c r="I42" s="188"/>
      <c r="J42" s="387"/>
    </row>
    <row r="43" spans="1:13">
      <c r="A43" s="188"/>
      <c r="B43" s="361"/>
      <c r="C43" s="188"/>
      <c r="D43" s="188"/>
      <c r="E43" s="188"/>
      <c r="F43" s="188"/>
      <c r="G43" s="188"/>
      <c r="H43" s="188"/>
      <c r="I43" s="188"/>
      <c r="J43" s="387"/>
    </row>
    <row r="44" spans="1:13">
      <c r="A44" s="188"/>
      <c r="B44" s="361"/>
      <c r="C44" s="188"/>
      <c r="D44" s="188"/>
      <c r="E44" s="188"/>
      <c r="F44" s="188"/>
      <c r="G44" s="188"/>
      <c r="H44" s="188"/>
      <c r="I44" s="188"/>
      <c r="J44" s="387"/>
    </row>
    <row r="45" spans="1:13">
      <c r="A45" s="188"/>
      <c r="B45" s="361"/>
      <c r="C45" s="188"/>
      <c r="D45" s="188"/>
      <c r="E45" s="188"/>
      <c r="F45" s="188"/>
      <c r="G45" s="188"/>
      <c r="H45" s="188"/>
      <c r="I45" s="188"/>
      <c r="J45" s="387"/>
    </row>
    <row r="46" spans="1:13">
      <c r="A46" s="188"/>
      <c r="B46" s="361"/>
      <c r="C46" s="188"/>
      <c r="D46" s="188"/>
      <c r="E46" s="188"/>
      <c r="F46" s="188"/>
      <c r="G46" s="188"/>
      <c r="H46" s="188"/>
      <c r="I46" s="188"/>
      <c r="J46" s="387"/>
    </row>
    <row r="47" spans="1:13">
      <c r="A47" s="188"/>
      <c r="B47" s="361"/>
      <c r="C47" s="188"/>
      <c r="D47" s="188"/>
      <c r="E47" s="188"/>
      <c r="F47" s="188"/>
      <c r="G47" s="188"/>
      <c r="H47" s="188"/>
      <c r="I47" s="188"/>
      <c r="J47" s="387"/>
    </row>
    <row r="48" spans="1:13">
      <c r="A48" s="188"/>
      <c r="B48" s="361"/>
      <c r="C48" s="188"/>
      <c r="D48" s="188"/>
      <c r="E48" s="188"/>
      <c r="F48" s="188"/>
      <c r="G48" s="188"/>
      <c r="H48" s="188"/>
      <c r="I48" s="188"/>
      <c r="J48" s="387"/>
    </row>
    <row r="49" spans="1:10">
      <c r="A49" s="188"/>
      <c r="B49" s="361"/>
      <c r="C49" s="188"/>
      <c r="D49" s="188"/>
      <c r="E49" s="188"/>
      <c r="F49" s="188"/>
      <c r="G49" s="188"/>
      <c r="H49" s="188"/>
      <c r="I49" s="188"/>
      <c r="J49" s="387"/>
    </row>
    <row r="50" spans="1:10">
      <c r="B50" s="361"/>
      <c r="J50" s="382"/>
    </row>
    <row r="51" spans="1:10">
      <c r="B51" s="361"/>
      <c r="J51" s="382"/>
    </row>
    <row r="52" spans="1:10" ht="30">
      <c r="B52" s="379" t="str">
        <f>+B12</f>
        <v>Project Grouping 2</v>
      </c>
      <c r="C52" s="188"/>
      <c r="D52" s="188"/>
      <c r="E52" s="188"/>
      <c r="F52" s="188"/>
      <c r="G52" s="188"/>
      <c r="H52" s="188"/>
      <c r="I52" s="188"/>
      <c r="J52" s="387"/>
    </row>
    <row r="53" spans="1:10">
      <c r="A53" s="188"/>
      <c r="B53" s="361"/>
      <c r="C53" s="188"/>
      <c r="D53" s="188"/>
      <c r="E53" s="188"/>
      <c r="F53" s="188"/>
      <c r="G53" s="188"/>
      <c r="H53" s="188"/>
      <c r="I53" s="188"/>
      <c r="J53" s="387"/>
    </row>
    <row r="54" spans="1:10">
      <c r="A54" s="188"/>
      <c r="B54" s="361"/>
      <c r="C54" s="188"/>
      <c r="D54" s="188"/>
      <c r="E54" s="188"/>
      <c r="F54" s="188"/>
      <c r="G54" s="188"/>
      <c r="H54" s="188"/>
      <c r="I54" s="188"/>
      <c r="J54" s="387"/>
    </row>
    <row r="55" spans="1:10">
      <c r="A55" s="188"/>
      <c r="B55" s="361"/>
      <c r="C55" s="188"/>
      <c r="D55" s="188"/>
      <c r="E55" s="188"/>
      <c r="F55" s="188"/>
      <c r="G55" s="188"/>
      <c r="H55" s="188"/>
      <c r="I55" s="188"/>
      <c r="J55" s="387"/>
    </row>
    <row r="56" spans="1:10">
      <c r="A56" s="188"/>
      <c r="B56" s="361"/>
      <c r="C56" s="188"/>
      <c r="D56" s="188"/>
      <c r="E56" s="188"/>
      <c r="F56" s="188"/>
      <c r="G56" s="188"/>
      <c r="H56" s="188"/>
      <c r="I56" s="188"/>
      <c r="J56" s="387"/>
    </row>
    <row r="57" spans="1:10">
      <c r="A57" s="188"/>
      <c r="B57" s="361"/>
      <c r="C57" s="188"/>
      <c r="D57" s="188"/>
      <c r="E57" s="188"/>
      <c r="F57" s="188"/>
      <c r="G57" s="188"/>
      <c r="H57" s="188"/>
      <c r="I57" s="188"/>
      <c r="J57" s="387"/>
    </row>
    <row r="58" spans="1:10">
      <c r="A58" s="188"/>
      <c r="B58" s="361"/>
      <c r="C58" s="188"/>
      <c r="D58" s="188"/>
      <c r="E58" s="188"/>
      <c r="F58" s="188"/>
      <c r="G58" s="188"/>
      <c r="H58" s="188"/>
      <c r="I58" s="188"/>
      <c r="J58" s="387"/>
    </row>
    <row r="59" spans="1:10">
      <c r="A59" s="188"/>
      <c r="B59" s="361"/>
      <c r="C59" s="188"/>
      <c r="D59" s="188"/>
      <c r="E59" s="188"/>
      <c r="F59" s="188"/>
      <c r="G59" s="188"/>
      <c r="H59" s="188"/>
      <c r="I59" s="188"/>
      <c r="J59" s="387"/>
    </row>
    <row r="60" spans="1:10">
      <c r="A60" s="188"/>
      <c r="B60" s="361"/>
      <c r="C60" s="188"/>
      <c r="D60" s="188"/>
      <c r="E60" s="188"/>
      <c r="F60" s="188"/>
      <c r="G60" s="188"/>
      <c r="H60" s="188"/>
      <c r="I60" s="188"/>
      <c r="J60" s="387"/>
    </row>
    <row r="61" spans="1:10">
      <c r="A61" s="188"/>
      <c r="B61" s="361"/>
      <c r="C61" s="188"/>
      <c r="D61" s="188"/>
      <c r="E61" s="188"/>
      <c r="F61" s="188"/>
      <c r="G61" s="188"/>
      <c r="H61" s="188"/>
      <c r="I61" s="188"/>
      <c r="J61" s="387"/>
    </row>
    <row r="62" spans="1:10">
      <c r="A62" s="188"/>
      <c r="B62" s="361"/>
      <c r="C62" s="188"/>
      <c r="D62" s="188"/>
      <c r="E62" s="188"/>
      <c r="F62" s="188"/>
      <c r="G62" s="188"/>
      <c r="H62" s="188"/>
      <c r="I62" s="188"/>
      <c r="J62" s="387"/>
    </row>
    <row r="63" spans="1:10">
      <c r="B63" s="361"/>
      <c r="J63" s="382"/>
    </row>
    <row r="64" spans="1:10">
      <c r="B64" s="361"/>
      <c r="J64" s="382"/>
    </row>
    <row r="65" spans="1:10" ht="30">
      <c r="A65" s="188"/>
      <c r="B65" s="379" t="str">
        <f>+B29</f>
        <v>Project Grouping 3</v>
      </c>
      <c r="C65" s="188"/>
      <c r="D65" s="188"/>
      <c r="E65" s="188"/>
      <c r="F65" s="188"/>
      <c r="G65" s="188"/>
      <c r="H65" s="188"/>
      <c r="I65" s="188"/>
      <c r="J65" s="387"/>
    </row>
    <row r="66" spans="1:10">
      <c r="A66" s="188"/>
      <c r="B66" s="361"/>
      <c r="C66" s="188"/>
      <c r="D66" s="188"/>
      <c r="E66" s="188"/>
      <c r="F66" s="188"/>
      <c r="G66" s="188"/>
      <c r="H66" s="188"/>
      <c r="I66" s="188"/>
      <c r="J66" s="387"/>
    </row>
    <row r="67" spans="1:10">
      <c r="A67" s="188"/>
      <c r="B67" s="361"/>
      <c r="C67" s="188"/>
      <c r="D67" s="188"/>
      <c r="E67" s="188"/>
      <c r="F67" s="188"/>
      <c r="G67" s="188"/>
      <c r="H67" s="188"/>
      <c r="I67" s="188"/>
      <c r="J67" s="387"/>
    </row>
    <row r="68" spans="1:10">
      <c r="A68" s="188"/>
      <c r="B68" s="361"/>
      <c r="C68" s="188"/>
      <c r="D68" s="188"/>
      <c r="E68" s="188"/>
      <c r="F68" s="188"/>
      <c r="G68" s="188"/>
      <c r="H68" s="188"/>
      <c r="I68" s="188"/>
      <c r="J68" s="387"/>
    </row>
    <row r="69" spans="1:10">
      <c r="A69" s="188"/>
      <c r="B69" s="361"/>
      <c r="C69" s="188"/>
      <c r="D69" s="188"/>
      <c r="E69" s="188"/>
      <c r="F69" s="188"/>
      <c r="G69" s="188"/>
      <c r="H69" s="188"/>
      <c r="I69" s="188"/>
      <c r="J69" s="387"/>
    </row>
    <row r="70" spans="1:10">
      <c r="A70" s="188"/>
      <c r="B70" s="361"/>
      <c r="C70" s="188"/>
      <c r="D70" s="188"/>
      <c r="E70" s="188"/>
      <c r="F70" s="188"/>
      <c r="G70" s="188"/>
      <c r="H70" s="188"/>
      <c r="I70" s="188"/>
      <c r="J70" s="387"/>
    </row>
    <row r="71" spans="1:10">
      <c r="A71" s="188"/>
      <c r="B71" s="361"/>
      <c r="C71" s="188"/>
      <c r="D71" s="188"/>
      <c r="E71" s="188"/>
      <c r="F71" s="188"/>
      <c r="G71" s="188"/>
      <c r="H71" s="188"/>
      <c r="I71" s="188"/>
      <c r="J71" s="387"/>
    </row>
    <row r="72" spans="1:10">
      <c r="A72" s="188"/>
      <c r="B72" s="361"/>
      <c r="C72" s="188"/>
      <c r="D72" s="188"/>
      <c r="E72" s="188"/>
      <c r="F72" s="188"/>
      <c r="G72" s="188"/>
      <c r="H72" s="188"/>
      <c r="I72" s="188"/>
      <c r="J72" s="387"/>
    </row>
    <row r="73" spans="1:10">
      <c r="A73" s="188"/>
      <c r="B73" s="361"/>
      <c r="C73" s="188"/>
      <c r="D73" s="188"/>
      <c r="E73" s="188"/>
      <c r="F73" s="188"/>
      <c r="G73" s="188"/>
      <c r="H73" s="188"/>
      <c r="I73" s="188"/>
      <c r="J73" s="387"/>
    </row>
    <row r="74" spans="1:10">
      <c r="A74" s="188"/>
      <c r="B74" s="361"/>
      <c r="C74" s="188"/>
      <c r="D74" s="188"/>
      <c r="E74" s="188"/>
      <c r="F74" s="188"/>
      <c r="G74" s="188"/>
      <c r="H74" s="188"/>
      <c r="I74" s="188"/>
      <c r="J74" s="387"/>
    </row>
    <row r="75" spans="1:10">
      <c r="A75" s="188"/>
      <c r="B75" s="361"/>
      <c r="C75" s="188"/>
      <c r="D75" s="188"/>
      <c r="E75" s="188"/>
      <c r="F75" s="188"/>
      <c r="G75" s="188"/>
      <c r="H75" s="188"/>
      <c r="I75" s="188"/>
      <c r="J75" s="387"/>
    </row>
    <row r="76" spans="1:10">
      <c r="A76" s="188"/>
      <c r="B76" s="361"/>
      <c r="C76" s="188"/>
      <c r="D76" s="188"/>
      <c r="E76" s="188"/>
      <c r="F76" s="188"/>
      <c r="G76" s="188"/>
      <c r="H76" s="188"/>
      <c r="I76" s="188"/>
      <c r="J76" s="387"/>
    </row>
    <row r="77" spans="1:10">
      <c r="A77" s="188"/>
      <c r="B77" s="361"/>
      <c r="C77" s="188"/>
      <c r="D77" s="188"/>
      <c r="E77" s="188"/>
      <c r="F77" s="188"/>
      <c r="G77" s="188"/>
      <c r="H77" s="188"/>
      <c r="I77" s="188"/>
      <c r="J77" s="387"/>
    </row>
    <row r="78" spans="1:10">
      <c r="B78" s="361"/>
      <c r="J78" s="382"/>
    </row>
    <row r="79" spans="1:10">
      <c r="B79" s="361"/>
      <c r="J79" s="382"/>
    </row>
    <row r="80" spans="1:10" ht="30">
      <c r="A80" s="188"/>
      <c r="B80" s="379" t="str">
        <f>+B16</f>
        <v>Project Grouping 4</v>
      </c>
      <c r="C80" s="188"/>
      <c r="D80" s="188"/>
      <c r="E80" s="188"/>
      <c r="F80" s="188"/>
      <c r="G80" s="188"/>
      <c r="H80" s="188"/>
      <c r="I80" s="188"/>
      <c r="J80" s="387"/>
    </row>
    <row r="81" spans="1:10">
      <c r="A81" s="188"/>
      <c r="B81" s="361"/>
      <c r="C81" s="188"/>
      <c r="D81" s="188"/>
      <c r="E81" s="188"/>
      <c r="F81" s="188"/>
      <c r="G81" s="188"/>
      <c r="H81" s="188"/>
      <c r="I81" s="188"/>
      <c r="J81" s="387"/>
    </row>
    <row r="82" spans="1:10">
      <c r="A82" s="188"/>
      <c r="B82" s="361"/>
      <c r="C82" s="188"/>
      <c r="D82" s="188"/>
      <c r="E82" s="188"/>
      <c r="F82" s="188"/>
      <c r="G82" s="188"/>
      <c r="H82" s="188"/>
      <c r="I82" s="188"/>
      <c r="J82" s="387"/>
    </row>
    <row r="83" spans="1:10">
      <c r="A83" s="188"/>
      <c r="B83" s="361"/>
      <c r="C83" s="188"/>
      <c r="D83" s="188"/>
      <c r="E83" s="188"/>
      <c r="F83" s="188"/>
      <c r="G83" s="188"/>
      <c r="H83" s="188"/>
      <c r="I83" s="188"/>
      <c r="J83" s="387"/>
    </row>
    <row r="84" spans="1:10">
      <c r="A84" s="188"/>
      <c r="B84" s="361"/>
      <c r="C84" s="188"/>
      <c r="D84" s="188"/>
      <c r="E84" s="188"/>
      <c r="F84" s="188"/>
      <c r="G84" s="188"/>
      <c r="H84" s="188"/>
      <c r="I84" s="188"/>
      <c r="J84" s="387"/>
    </row>
    <row r="85" spans="1:10">
      <c r="A85" s="188"/>
      <c r="B85" s="361"/>
      <c r="C85" s="188"/>
      <c r="D85" s="188"/>
      <c r="E85" s="188"/>
      <c r="F85" s="188"/>
      <c r="G85" s="188"/>
      <c r="H85" s="188"/>
      <c r="I85" s="188"/>
      <c r="J85" s="387"/>
    </row>
    <row r="86" spans="1:10">
      <c r="A86" s="188"/>
      <c r="B86" s="361"/>
      <c r="C86" s="188"/>
      <c r="D86" s="188"/>
      <c r="E86" s="188"/>
      <c r="F86" s="188"/>
      <c r="G86" s="188"/>
      <c r="H86" s="188"/>
      <c r="I86" s="188"/>
      <c r="J86" s="387"/>
    </row>
    <row r="87" spans="1:10">
      <c r="A87" s="188"/>
      <c r="B87" s="361"/>
      <c r="C87" s="188"/>
      <c r="D87" s="188"/>
      <c r="E87" s="188"/>
      <c r="F87" s="188"/>
      <c r="G87" s="188"/>
      <c r="H87" s="188"/>
      <c r="I87" s="188"/>
      <c r="J87" s="387"/>
    </row>
    <row r="88" spans="1:10">
      <c r="A88" s="188"/>
      <c r="B88" s="361"/>
      <c r="C88" s="188"/>
      <c r="D88" s="188"/>
      <c r="E88" s="188"/>
      <c r="F88" s="188"/>
      <c r="G88" s="188"/>
      <c r="H88" s="188"/>
      <c r="I88" s="188"/>
      <c r="J88" s="387"/>
    </row>
    <row r="89" spans="1:10">
      <c r="A89" s="188"/>
      <c r="B89" s="361"/>
      <c r="C89" s="188"/>
      <c r="D89" s="188"/>
      <c r="E89" s="188"/>
      <c r="F89" s="188"/>
      <c r="G89" s="188"/>
      <c r="H89" s="188"/>
      <c r="I89" s="188"/>
      <c r="J89" s="387"/>
    </row>
    <row r="90" spans="1:10">
      <c r="A90" s="188"/>
      <c r="B90" s="361"/>
      <c r="C90" s="188"/>
      <c r="D90" s="188"/>
      <c r="E90" s="188"/>
      <c r="F90" s="188"/>
      <c r="G90" s="188"/>
      <c r="H90" s="188"/>
      <c r="I90" s="188"/>
      <c r="J90" s="387"/>
    </row>
    <row r="91" spans="1:10">
      <c r="A91" s="188"/>
      <c r="B91" s="361"/>
      <c r="C91" s="188"/>
      <c r="D91" s="188"/>
      <c r="E91" s="188"/>
      <c r="F91" s="188"/>
      <c r="G91" s="188"/>
      <c r="H91" s="188"/>
      <c r="I91" s="188"/>
      <c r="J91" s="387"/>
    </row>
    <row r="92" spans="1:10">
      <c r="A92" s="188"/>
      <c r="B92" s="361"/>
      <c r="C92" s="188"/>
      <c r="D92" s="188"/>
      <c r="E92" s="188"/>
      <c r="F92" s="188"/>
      <c r="G92" s="188"/>
      <c r="H92" s="188"/>
      <c r="I92" s="188"/>
      <c r="J92" s="387"/>
    </row>
    <row r="93" spans="1:10">
      <c r="B93" s="361"/>
      <c r="J93" s="382"/>
    </row>
    <row r="94" spans="1:10">
      <c r="B94" s="361"/>
      <c r="J94" s="382"/>
    </row>
    <row r="95" spans="1:10">
      <c r="A95" s="188"/>
      <c r="B95" s="383"/>
      <c r="C95" s="188"/>
      <c r="D95" s="188"/>
      <c r="E95" s="188"/>
      <c r="F95" s="188"/>
      <c r="G95" s="188"/>
      <c r="H95" s="188"/>
      <c r="I95" s="188"/>
      <c r="J95" s="387"/>
    </row>
    <row r="96" spans="1:10">
      <c r="A96" s="188"/>
      <c r="B96" s="361"/>
      <c r="C96" s="188"/>
      <c r="D96" s="188"/>
      <c r="E96" s="188"/>
      <c r="F96" s="188"/>
      <c r="G96" s="188"/>
      <c r="H96" s="188"/>
      <c r="I96" s="188"/>
      <c r="J96" s="387"/>
    </row>
    <row r="97" spans="1:10">
      <c r="A97" s="188"/>
      <c r="B97" s="361"/>
      <c r="C97" s="188"/>
      <c r="D97" s="188"/>
      <c r="E97" s="188"/>
      <c r="F97" s="188"/>
      <c r="G97" s="188"/>
      <c r="H97" s="188"/>
      <c r="I97" s="188"/>
      <c r="J97" s="387"/>
    </row>
    <row r="98" spans="1:10">
      <c r="A98" s="188"/>
      <c r="B98" s="361"/>
      <c r="C98" s="188"/>
      <c r="D98" s="188"/>
      <c r="E98" s="188"/>
      <c r="F98" s="188"/>
      <c r="G98" s="188"/>
      <c r="H98" s="188"/>
      <c r="I98" s="188"/>
      <c r="J98" s="387"/>
    </row>
    <row r="99" spans="1:10">
      <c r="A99" s="188"/>
      <c r="B99" s="361"/>
      <c r="C99" s="188"/>
      <c r="D99" s="188"/>
      <c r="E99" s="188"/>
      <c r="F99" s="188"/>
      <c r="G99" s="188"/>
      <c r="H99" s="188"/>
      <c r="I99" s="188"/>
      <c r="J99" s="387"/>
    </row>
    <row r="100" spans="1:10">
      <c r="A100" s="188"/>
      <c r="B100" s="361"/>
      <c r="C100" s="188"/>
      <c r="D100" s="188"/>
      <c r="E100" s="188"/>
      <c r="F100" s="188"/>
      <c r="G100" s="188"/>
      <c r="H100" s="188"/>
      <c r="I100" s="188"/>
      <c r="J100" s="387"/>
    </row>
    <row r="101" spans="1:10">
      <c r="A101" s="188"/>
      <c r="B101" s="361"/>
      <c r="C101" s="188"/>
      <c r="D101" s="188"/>
      <c r="E101" s="188"/>
      <c r="F101" s="188"/>
      <c r="G101" s="188"/>
      <c r="H101" s="188"/>
      <c r="I101" s="188"/>
      <c r="J101" s="387"/>
    </row>
    <row r="102" spans="1:10">
      <c r="A102" s="188"/>
      <c r="B102" s="361"/>
      <c r="C102" s="188"/>
      <c r="D102" s="188"/>
      <c r="E102" s="188"/>
      <c r="F102" s="188"/>
      <c r="G102" s="188"/>
      <c r="H102" s="188"/>
      <c r="I102" s="188"/>
      <c r="J102" s="387"/>
    </row>
    <row r="103" spans="1:10">
      <c r="A103" s="188"/>
      <c r="B103" s="361"/>
      <c r="C103" s="188"/>
      <c r="D103" s="188"/>
      <c r="E103" s="188"/>
      <c r="F103" s="188"/>
      <c r="G103" s="188"/>
      <c r="H103" s="188"/>
      <c r="I103" s="188"/>
      <c r="J103" s="387"/>
    </row>
    <row r="104" spans="1:10">
      <c r="A104" s="188"/>
      <c r="B104" s="361"/>
      <c r="C104" s="188"/>
      <c r="D104" s="188"/>
      <c r="E104" s="188"/>
      <c r="F104" s="188"/>
      <c r="G104" s="188"/>
      <c r="H104" s="188"/>
      <c r="I104" s="188"/>
      <c r="J104" s="387"/>
    </row>
    <row r="105" spans="1:10">
      <c r="A105" s="188"/>
      <c r="B105" s="361"/>
      <c r="C105" s="188"/>
      <c r="D105" s="188"/>
      <c r="E105" s="188"/>
      <c r="F105" s="188"/>
      <c r="G105" s="188"/>
      <c r="H105" s="188"/>
      <c r="I105" s="188"/>
      <c r="J105" s="387"/>
    </row>
    <row r="106" spans="1:10" ht="15.6" thickBot="1">
      <c r="A106" s="188"/>
      <c r="B106" s="370"/>
      <c r="C106" s="388"/>
      <c r="D106" s="388"/>
      <c r="E106" s="388"/>
      <c r="F106" s="388"/>
      <c r="G106" s="388"/>
      <c r="H106" s="388"/>
      <c r="I106" s="388"/>
      <c r="J106" s="389"/>
    </row>
  </sheetData>
  <mergeCells count="6">
    <mergeCell ref="B39:J39"/>
    <mergeCell ref="B1:S1"/>
    <mergeCell ref="B2:S2"/>
    <mergeCell ref="B3:S3"/>
    <mergeCell ref="D7:H7"/>
    <mergeCell ref="J7:P7"/>
  </mergeCells>
  <pageMargins left="0.7" right="0.7" top="0.75" bottom="0.75" header="0.3" footer="0.3"/>
  <pageSetup scale="32" orientation="portrait" r:id="rId1"/>
  <headerFoot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95"/>
  <sheetViews>
    <sheetView zoomScale="90" zoomScaleNormal="90" zoomScaleSheetLayoutView="100" workbookViewId="0">
      <selection activeCell="M36" sqref="M36"/>
    </sheetView>
  </sheetViews>
  <sheetFormatPr defaultColWidth="9.109375" defaultRowHeight="15"/>
  <cols>
    <col min="1" max="1" width="6.33203125" style="42" customWidth="1"/>
    <col min="2" max="2" width="30.44140625" style="38" customWidth="1"/>
    <col min="3" max="3" width="20.6640625" style="38" customWidth="1"/>
    <col min="4" max="4" width="17.88671875" style="38" customWidth="1"/>
    <col min="5" max="5" width="19.33203125" style="42" customWidth="1"/>
    <col min="6" max="6" width="17.88671875" style="38" customWidth="1"/>
    <col min="7" max="7" width="16.33203125" style="38" customWidth="1"/>
    <col min="8" max="8" width="18.33203125" style="38" customWidth="1"/>
    <col min="9" max="9" width="22.109375" style="38" customWidth="1"/>
    <col min="10" max="10" width="18.44140625" style="38" bestFit="1" customWidth="1"/>
    <col min="11" max="11" width="20" style="38" customWidth="1"/>
    <col min="12" max="12" width="19.6640625" style="38" bestFit="1" customWidth="1"/>
    <col min="13" max="13" width="16.6640625" style="38" bestFit="1" customWidth="1"/>
    <col min="14" max="14" width="16.33203125" style="38" customWidth="1"/>
    <col min="15" max="15" width="33.5546875" style="38" bestFit="1" customWidth="1"/>
    <col min="16" max="16384" width="9.109375" style="38"/>
  </cols>
  <sheetData>
    <row r="1" spans="1:18" ht="15.6">
      <c r="A1" s="708" t="s">
        <v>535</v>
      </c>
      <c r="B1" s="708"/>
      <c r="C1" s="708"/>
      <c r="D1" s="708"/>
      <c r="E1" s="708"/>
      <c r="F1" s="708"/>
      <c r="G1" s="708"/>
      <c r="H1" s="708"/>
      <c r="I1" s="708"/>
      <c r="J1" s="708"/>
      <c r="K1" s="708"/>
      <c r="L1" s="708"/>
      <c r="M1" s="708"/>
      <c r="N1" s="615"/>
      <c r="O1" s="615"/>
      <c r="P1" s="615"/>
      <c r="Q1" s="615"/>
      <c r="R1" s="615"/>
    </row>
    <row r="2" spans="1:18" ht="15.6">
      <c r="B2" s="729" t="s">
        <v>630</v>
      </c>
      <c r="C2" s="729"/>
      <c r="D2" s="729"/>
      <c r="E2" s="729"/>
      <c r="F2" s="729"/>
      <c r="G2" s="729"/>
      <c r="H2" s="729"/>
      <c r="I2" s="729"/>
      <c r="J2" s="729"/>
      <c r="K2" s="729"/>
      <c r="L2" s="729"/>
      <c r="M2" s="729"/>
    </row>
    <row r="3" spans="1:18" ht="15.6">
      <c r="A3" s="736" t="str">
        <f>+'Appendix A'!H3</f>
        <v>Actual for the 12 Months Ended 12/31/2021</v>
      </c>
      <c r="B3" s="736"/>
      <c r="C3" s="736"/>
      <c r="D3" s="736"/>
      <c r="E3" s="736"/>
      <c r="F3" s="736"/>
      <c r="G3" s="736"/>
      <c r="H3" s="736"/>
      <c r="I3" s="736"/>
      <c r="J3" s="736"/>
      <c r="K3" s="736"/>
      <c r="L3" s="736"/>
      <c r="M3" s="736"/>
    </row>
    <row r="4" spans="1:18" ht="15.6">
      <c r="A4" s="302"/>
      <c r="B4" s="302"/>
      <c r="C4" s="302"/>
      <c r="D4" s="302"/>
      <c r="E4" s="302"/>
      <c r="F4" s="302"/>
      <c r="G4" s="302"/>
      <c r="H4" s="302"/>
      <c r="I4" s="302"/>
      <c r="J4" s="302"/>
      <c r="K4" s="302"/>
      <c r="L4" s="302"/>
    </row>
    <row r="5" spans="1:18" ht="15.6">
      <c r="A5" s="50"/>
      <c r="B5" s="302"/>
      <c r="C5" s="302" t="s">
        <v>66</v>
      </c>
      <c r="D5" s="302" t="s">
        <v>67</v>
      </c>
      <c r="E5" s="302" t="s">
        <v>68</v>
      </c>
      <c r="F5" s="302" t="s">
        <v>69</v>
      </c>
      <c r="G5" s="302" t="s">
        <v>70</v>
      </c>
      <c r="H5" s="406" t="s">
        <v>71</v>
      </c>
      <c r="I5" s="406" t="s">
        <v>72</v>
      </c>
      <c r="J5" s="406" t="s">
        <v>73</v>
      </c>
      <c r="K5" s="406" t="s">
        <v>89</v>
      </c>
      <c r="L5" s="406" t="s">
        <v>90</v>
      </c>
      <c r="M5" s="406" t="s">
        <v>94</v>
      </c>
    </row>
    <row r="6" spans="1:18" ht="16.2" thickBot="1">
      <c r="A6" s="39" t="s">
        <v>120</v>
      </c>
      <c r="B6" s="318" t="s">
        <v>404</v>
      </c>
      <c r="C6" s="302"/>
      <c r="E6" s="302" t="s">
        <v>631</v>
      </c>
      <c r="F6" s="302"/>
      <c r="G6" s="302"/>
      <c r="H6" s="302"/>
      <c r="I6" s="302"/>
      <c r="J6" s="302"/>
      <c r="K6" s="302"/>
      <c r="L6" s="302"/>
    </row>
    <row r="7" spans="1:18" ht="15.6">
      <c r="A7" s="50"/>
      <c r="B7" s="303"/>
      <c r="C7" s="304"/>
      <c r="D7" s="304" t="s">
        <v>392</v>
      </c>
      <c r="E7" s="304" t="s">
        <v>393</v>
      </c>
      <c r="F7" s="304" t="s">
        <v>394</v>
      </c>
      <c r="G7" s="304" t="s">
        <v>388</v>
      </c>
      <c r="H7" s="304"/>
      <c r="I7" s="304"/>
      <c r="J7" s="304"/>
      <c r="K7" s="304"/>
      <c r="L7" s="304"/>
      <c r="M7" s="411"/>
    </row>
    <row r="8" spans="1:18">
      <c r="A8" s="50">
        <v>1</v>
      </c>
      <c r="B8" s="412" t="s">
        <v>141</v>
      </c>
      <c r="C8" s="413" t="str">
        <f>"Line "&amp;$A$50&amp;", Col. "&amp;$M$5&amp;""</f>
        <v>Line 22, Col. (k)</v>
      </c>
      <c r="D8" s="414">
        <f>+$M$50</f>
        <v>0</v>
      </c>
      <c r="E8" s="656">
        <v>0</v>
      </c>
      <c r="F8" s="415" t="e">
        <f>+$D$56</f>
        <v>#DIV/0!</v>
      </c>
      <c r="G8" s="416" t="e">
        <f>E8*F8</f>
        <v>#DIV/0!</v>
      </c>
      <c r="H8" s="417"/>
      <c r="I8" s="650" t="s">
        <v>636</v>
      </c>
      <c r="J8" s="650"/>
      <c r="K8" s="650"/>
      <c r="L8" s="650"/>
      <c r="M8" s="651">
        <v>0</v>
      </c>
    </row>
    <row r="9" spans="1:18" ht="15.6">
      <c r="A9" s="50">
        <f>+A8+1</f>
        <v>2</v>
      </c>
      <c r="B9" s="412" t="s">
        <v>142</v>
      </c>
      <c r="C9" s="413" t="str">
        <f>"Line "&amp;$A$50&amp;", Col. "&amp;$E$5&amp;""</f>
        <v>Line 22, Col. (c)</v>
      </c>
      <c r="D9" s="419">
        <f>+$E$50</f>
        <v>0</v>
      </c>
      <c r="E9" s="656">
        <v>0</v>
      </c>
      <c r="F9" s="420">
        <f>+$D$60</f>
        <v>0</v>
      </c>
      <c r="G9" s="416">
        <f>E9*F9</f>
        <v>0</v>
      </c>
      <c r="H9" s="417"/>
      <c r="I9" s="417" t="s">
        <v>145</v>
      </c>
      <c r="J9" s="417"/>
      <c r="K9" s="417"/>
      <c r="L9" s="417"/>
      <c r="M9" s="418" t="s">
        <v>678</v>
      </c>
      <c r="N9" s="654"/>
    </row>
    <row r="10" spans="1:18">
      <c r="A10" s="50">
        <f t="shared" ref="A10:A11" si="0">+A9+1</f>
        <v>3</v>
      </c>
      <c r="B10" s="412" t="s">
        <v>143</v>
      </c>
      <c r="C10" s="413" t="str">
        <f>"Line "&amp;$A$50&amp;", Col. "&amp;$G$5&amp;""</f>
        <v>Line 22, Col. (e)</v>
      </c>
      <c r="D10" s="421">
        <f>+$G$50</f>
        <v>0</v>
      </c>
      <c r="E10" s="657">
        <v>0</v>
      </c>
      <c r="F10" s="422">
        <f>+IF(M8&gt;M9,M9,M8)</f>
        <v>0</v>
      </c>
      <c r="G10" s="423">
        <f>E10*F10</f>
        <v>0</v>
      </c>
      <c r="H10" s="417"/>
      <c r="I10" s="417"/>
      <c r="J10" s="417"/>
      <c r="K10" s="417"/>
      <c r="L10" s="417"/>
      <c r="M10" s="418"/>
    </row>
    <row r="11" spans="1:18" ht="45.6" thickBot="1">
      <c r="A11" s="50">
        <f t="shared" si="0"/>
        <v>4</v>
      </c>
      <c r="B11" s="424" t="s">
        <v>144</v>
      </c>
      <c r="C11" s="425"/>
      <c r="D11" s="426">
        <f>SUM(D8:D10)</f>
        <v>0</v>
      </c>
      <c r="E11" s="427">
        <f>+SUM(E8:E10)</f>
        <v>0</v>
      </c>
      <c r="F11" s="390" t="str">
        <f>"(Line "&amp;$A$56&amp;", Col. "&amp;$D$5&amp;" or Lines "&amp;A8&amp;" or "&amp;A9&amp;", Col. "&amp;$M$5&amp;")"</f>
        <v>(Line 25, Col. (b) or Lines 1 or 2, Col. (k))</v>
      </c>
      <c r="G11" s="428" t="e">
        <f>SUM(G8:G10)</f>
        <v>#DIV/0!</v>
      </c>
      <c r="H11" s="429"/>
      <c r="I11" s="429"/>
      <c r="J11" s="429"/>
      <c r="K11" s="429"/>
      <c r="L11" s="429"/>
      <c r="M11" s="430"/>
    </row>
    <row r="12" spans="1:18" ht="15.6">
      <c r="A12" s="50"/>
      <c r="B12" s="302"/>
      <c r="C12" s="302"/>
      <c r="D12" s="302"/>
      <c r="E12" s="302"/>
      <c r="F12" s="302"/>
      <c r="G12" s="302"/>
      <c r="H12" s="302"/>
      <c r="I12" s="302"/>
      <c r="J12" s="302"/>
      <c r="K12" s="302"/>
      <c r="L12" s="302"/>
    </row>
    <row r="13" spans="1:18" ht="15.6">
      <c r="A13" s="50"/>
      <c r="B13" s="302"/>
      <c r="C13" s="302"/>
      <c r="D13" s="302"/>
      <c r="E13" s="302"/>
      <c r="F13" s="302"/>
      <c r="G13" s="302"/>
      <c r="H13" s="302"/>
      <c r="I13" s="302"/>
      <c r="J13" s="302"/>
      <c r="K13" s="302"/>
      <c r="L13" s="302"/>
    </row>
    <row r="14" spans="1:18" ht="15.6">
      <c r="A14" s="50"/>
      <c r="B14" s="302"/>
      <c r="C14" s="302"/>
      <c r="D14" s="302"/>
      <c r="E14" s="302"/>
      <c r="F14" s="302"/>
      <c r="G14" s="302"/>
      <c r="H14" s="302"/>
      <c r="I14" s="302"/>
      <c r="J14" s="302"/>
      <c r="K14" s="302"/>
      <c r="L14" s="302"/>
    </row>
    <row r="15" spans="1:18" ht="16.2" thickBot="1">
      <c r="A15" s="50"/>
      <c r="B15" s="318" t="s">
        <v>405</v>
      </c>
      <c r="C15" s="302"/>
      <c r="E15" s="302"/>
      <c r="F15" s="302"/>
      <c r="G15" s="302"/>
      <c r="H15" s="302"/>
      <c r="I15" s="302"/>
      <c r="J15" s="302"/>
      <c r="K15" s="302"/>
      <c r="L15" s="302"/>
    </row>
    <row r="16" spans="1:18" ht="15.6">
      <c r="A16" s="50"/>
      <c r="B16" s="303"/>
      <c r="C16" s="304"/>
      <c r="D16" s="304" t="s">
        <v>392</v>
      </c>
      <c r="E16" s="304" t="s">
        <v>393</v>
      </c>
      <c r="F16" s="304" t="s">
        <v>394</v>
      </c>
      <c r="G16" s="304" t="s">
        <v>388</v>
      </c>
      <c r="H16" s="304"/>
      <c r="I16" s="304"/>
      <c r="J16" s="304"/>
      <c r="K16" s="304"/>
      <c r="L16" s="304"/>
      <c r="M16" s="411"/>
    </row>
    <row r="17" spans="1:14">
      <c r="A17" s="50">
        <f>+A11+1</f>
        <v>5</v>
      </c>
      <c r="B17" s="412" t="s">
        <v>141</v>
      </c>
      <c r="C17" s="413" t="str">
        <f>"Line "&amp;$A$50&amp;", Col. "&amp;$M$5&amp;""</f>
        <v>Line 22, Col. (k)</v>
      </c>
      <c r="D17" s="414">
        <f>+$M$50</f>
        <v>0</v>
      </c>
      <c r="E17" s="656">
        <v>0</v>
      </c>
      <c r="F17" s="415" t="e">
        <f>+$D$56</f>
        <v>#DIV/0!</v>
      </c>
      <c r="G17" s="416" t="e">
        <f>E17*F17</f>
        <v>#DIV/0!</v>
      </c>
      <c r="H17" s="417"/>
      <c r="I17" s="650" t="s">
        <v>636</v>
      </c>
      <c r="J17" s="650"/>
      <c r="K17" s="650"/>
      <c r="L17" s="650"/>
      <c r="M17" s="651">
        <v>0</v>
      </c>
    </row>
    <row r="18" spans="1:14" ht="15.6">
      <c r="A18" s="50">
        <f>+A17+1</f>
        <v>6</v>
      </c>
      <c r="B18" s="412" t="s">
        <v>142</v>
      </c>
      <c r="C18" s="413" t="str">
        <f>"Line "&amp;$A$50&amp;", Col. "&amp;$E$5&amp;""</f>
        <v>Line 22, Col. (c)</v>
      </c>
      <c r="D18" s="419">
        <f>+$E$50</f>
        <v>0</v>
      </c>
      <c r="E18" s="656">
        <v>0</v>
      </c>
      <c r="F18" s="420">
        <f>+$D$60</f>
        <v>0</v>
      </c>
      <c r="G18" s="416">
        <f>E18*F18</f>
        <v>0</v>
      </c>
      <c r="H18" s="417"/>
      <c r="I18" s="417" t="s">
        <v>145</v>
      </c>
      <c r="J18" s="417"/>
      <c r="K18" s="417"/>
      <c r="L18" s="417"/>
      <c r="M18" s="418" t="s">
        <v>678</v>
      </c>
      <c r="N18" s="654"/>
    </row>
    <row r="19" spans="1:14">
      <c r="A19" s="50">
        <f t="shared" ref="A19:A20" si="1">+A18+1</f>
        <v>7</v>
      </c>
      <c r="B19" s="412" t="s">
        <v>143</v>
      </c>
      <c r="C19" s="413" t="str">
        <f>"Line "&amp;$A$50&amp;", Col. "&amp;$G$5&amp;""</f>
        <v>Line 22, Col. (e)</v>
      </c>
      <c r="D19" s="421">
        <f>+$G$50</f>
        <v>0</v>
      </c>
      <c r="E19" s="657">
        <v>0</v>
      </c>
      <c r="F19" s="422">
        <f>+IF(M17&gt;M18,M18,M17)</f>
        <v>0</v>
      </c>
      <c r="G19" s="423">
        <f>E19*F19</f>
        <v>0</v>
      </c>
      <c r="H19" s="417"/>
      <c r="I19" s="417"/>
      <c r="J19" s="417"/>
      <c r="K19" s="417"/>
      <c r="L19" s="417"/>
      <c r="M19" s="418"/>
    </row>
    <row r="20" spans="1:14" ht="45.6" thickBot="1">
      <c r="A20" s="50">
        <f t="shared" si="1"/>
        <v>8</v>
      </c>
      <c r="B20" s="424" t="s">
        <v>144</v>
      </c>
      <c r="C20" s="425"/>
      <c r="D20" s="426">
        <f>SUM(D17:D19)</f>
        <v>0</v>
      </c>
      <c r="E20" s="427">
        <f>+SUM(E17:E19)</f>
        <v>0</v>
      </c>
      <c r="F20" s="390" t="str">
        <f>"(Line "&amp;$A$56&amp;", Col. "&amp;$D$5&amp;" or Lines "&amp;A17&amp;" or "&amp;A18&amp;", Col. "&amp;$M$5&amp;")"</f>
        <v>(Line 25, Col. (b) or Lines 5 or 6, Col. (k))</v>
      </c>
      <c r="G20" s="428" t="e">
        <f>SUM(G17:G19)</f>
        <v>#DIV/0!</v>
      </c>
      <c r="H20" s="429"/>
      <c r="I20" s="429"/>
      <c r="J20" s="429"/>
      <c r="K20" s="429"/>
      <c r="L20" s="429"/>
      <c r="M20" s="430"/>
    </row>
    <row r="21" spans="1:14" ht="15.6">
      <c r="A21" s="50"/>
      <c r="B21" s="302"/>
      <c r="C21" s="302"/>
      <c r="D21" s="302"/>
      <c r="E21" s="302"/>
      <c r="F21" s="302"/>
      <c r="G21" s="302"/>
      <c r="H21" s="302"/>
      <c r="I21" s="302"/>
      <c r="J21" s="302"/>
      <c r="K21" s="302"/>
      <c r="L21" s="302"/>
    </row>
    <row r="22" spans="1:14" ht="15.6">
      <c r="A22" s="50"/>
      <c r="B22" s="302"/>
      <c r="C22" s="302"/>
      <c r="D22" s="302"/>
      <c r="E22" s="302"/>
      <c r="F22" s="302"/>
      <c r="G22" s="302"/>
      <c r="H22" s="302"/>
      <c r="I22" s="302"/>
      <c r="J22" s="302"/>
      <c r="K22" s="302"/>
      <c r="L22" s="302"/>
    </row>
    <row r="23" spans="1:14" ht="15.6">
      <c r="A23" s="50"/>
      <c r="B23" s="302"/>
      <c r="C23" s="302"/>
      <c r="D23" s="302"/>
      <c r="E23" s="302"/>
      <c r="F23" s="302"/>
      <c r="G23" s="302"/>
      <c r="H23" s="302"/>
      <c r="I23" s="302"/>
      <c r="J23" s="302"/>
      <c r="K23" s="302"/>
      <c r="L23" s="302"/>
    </row>
    <row r="24" spans="1:14" ht="16.2" thickBot="1">
      <c r="A24" s="50"/>
      <c r="B24" s="318" t="s">
        <v>406</v>
      </c>
      <c r="C24" s="302"/>
      <c r="E24" s="302"/>
      <c r="F24" s="302"/>
      <c r="G24" s="302"/>
      <c r="H24" s="302"/>
      <c r="I24" s="302"/>
      <c r="J24" s="302"/>
      <c r="K24" s="302"/>
      <c r="L24" s="302"/>
    </row>
    <row r="25" spans="1:14" ht="15.6">
      <c r="A25" s="50"/>
      <c r="B25" s="303"/>
      <c r="C25" s="304"/>
      <c r="D25" s="304" t="s">
        <v>392</v>
      </c>
      <c r="E25" s="304" t="s">
        <v>393</v>
      </c>
      <c r="F25" s="304" t="s">
        <v>394</v>
      </c>
      <c r="G25" s="304" t="s">
        <v>388</v>
      </c>
      <c r="H25" s="304"/>
      <c r="I25" s="304"/>
      <c r="J25" s="304"/>
      <c r="K25" s="304"/>
      <c r="L25" s="304"/>
      <c r="M25" s="411"/>
    </row>
    <row r="26" spans="1:14">
      <c r="A26" s="50">
        <f>+A20+1</f>
        <v>9</v>
      </c>
      <c r="B26" s="412" t="s">
        <v>141</v>
      </c>
      <c r="C26" s="413" t="str">
        <f>"Line "&amp;$A$50&amp;", Col. "&amp;$M$5&amp;""</f>
        <v>Line 22, Col. (k)</v>
      </c>
      <c r="D26" s="414">
        <f>+$M$50</f>
        <v>0</v>
      </c>
      <c r="E26" s="656">
        <v>0</v>
      </c>
      <c r="F26" s="415" t="e">
        <f>+$D$56</f>
        <v>#DIV/0!</v>
      </c>
      <c r="G26" s="416" t="e">
        <f>E26*F26</f>
        <v>#DIV/0!</v>
      </c>
      <c r="H26" s="417"/>
      <c r="I26" s="650" t="s">
        <v>636</v>
      </c>
      <c r="J26" s="650"/>
      <c r="K26" s="650"/>
      <c r="L26" s="650"/>
      <c r="M26" s="651">
        <v>0</v>
      </c>
    </row>
    <row r="27" spans="1:14" ht="15.6">
      <c r="A27" s="50">
        <f>+A26+1</f>
        <v>10</v>
      </c>
      <c r="B27" s="412" t="s">
        <v>142</v>
      </c>
      <c r="C27" s="413" t="str">
        <f>"Line "&amp;$A$50&amp;", Col. "&amp;$E$5&amp;""</f>
        <v>Line 22, Col. (c)</v>
      </c>
      <c r="D27" s="419">
        <f>+$E$50</f>
        <v>0</v>
      </c>
      <c r="E27" s="656">
        <v>0</v>
      </c>
      <c r="F27" s="420">
        <f>+$D$60</f>
        <v>0</v>
      </c>
      <c r="G27" s="416">
        <f>E27*F27</f>
        <v>0</v>
      </c>
      <c r="H27" s="417"/>
      <c r="I27" s="417" t="s">
        <v>145</v>
      </c>
      <c r="J27" s="417"/>
      <c r="K27" s="417"/>
      <c r="L27" s="417"/>
      <c r="M27" s="418" t="s">
        <v>678</v>
      </c>
      <c r="N27" s="654"/>
    </row>
    <row r="28" spans="1:14">
      <c r="A28" s="50">
        <f t="shared" ref="A28:A29" si="2">+A27+1</f>
        <v>11</v>
      </c>
      <c r="B28" s="412" t="s">
        <v>143</v>
      </c>
      <c r="C28" s="413" t="str">
        <f>"Line "&amp;$A$50&amp;", Col. "&amp;$G$5&amp;""</f>
        <v>Line 22, Col. (e)</v>
      </c>
      <c r="D28" s="421">
        <f>+$G$50</f>
        <v>0</v>
      </c>
      <c r="E28" s="657">
        <v>0</v>
      </c>
      <c r="F28" s="422">
        <f>+IF(M26&gt;M27,M27,M26)</f>
        <v>0</v>
      </c>
      <c r="G28" s="423">
        <f>E28*F28</f>
        <v>0</v>
      </c>
      <c r="H28" s="417"/>
      <c r="I28" s="417"/>
      <c r="J28" s="417"/>
      <c r="K28" s="417"/>
      <c r="L28" s="417"/>
      <c r="M28" s="418"/>
    </row>
    <row r="29" spans="1:14" ht="45.6" thickBot="1">
      <c r="A29" s="50">
        <f t="shared" si="2"/>
        <v>12</v>
      </c>
      <c r="B29" s="424" t="s">
        <v>144</v>
      </c>
      <c r="C29" s="425"/>
      <c r="D29" s="426">
        <f>SUM(D26:D28)</f>
        <v>0</v>
      </c>
      <c r="E29" s="427">
        <f>+SUM(E26:E28)</f>
        <v>0</v>
      </c>
      <c r="F29" s="390" t="str">
        <f>"(Line "&amp;$A$56&amp;", Col. "&amp;$D$5&amp;" or Lines "&amp;A26&amp;" or "&amp;A27&amp;", Col. "&amp;$M$5&amp;")"</f>
        <v>(Line 25, Col. (b) or Lines 9 or 10, Col. (k))</v>
      </c>
      <c r="G29" s="428" t="e">
        <f>SUM(G26:G28)</f>
        <v>#DIV/0!</v>
      </c>
      <c r="H29" s="429"/>
      <c r="I29" s="429"/>
      <c r="J29" s="429"/>
      <c r="K29" s="429"/>
      <c r="L29" s="429"/>
      <c r="M29" s="430"/>
    </row>
    <row r="30" spans="1:14" ht="15.6">
      <c r="A30" s="50"/>
      <c r="B30" s="302"/>
      <c r="C30" s="302"/>
      <c r="D30" s="302"/>
      <c r="E30" s="302"/>
      <c r="F30" s="302"/>
      <c r="G30" s="302"/>
      <c r="H30" s="302"/>
      <c r="I30" s="302"/>
      <c r="J30" s="302"/>
      <c r="K30" s="302"/>
      <c r="L30" s="302"/>
    </row>
    <row r="31" spans="1:14" ht="15.6">
      <c r="A31" s="50"/>
      <c r="B31" s="302"/>
      <c r="C31" s="302"/>
      <c r="D31" s="302"/>
      <c r="E31" s="302"/>
      <c r="F31" s="302"/>
      <c r="G31" s="302"/>
      <c r="H31" s="302"/>
      <c r="I31" s="302"/>
      <c r="J31" s="302"/>
      <c r="K31" s="302"/>
      <c r="L31" s="302"/>
    </row>
    <row r="32" spans="1:14" ht="15.6">
      <c r="A32" s="50"/>
      <c r="B32" s="302"/>
      <c r="C32" s="302"/>
      <c r="D32" s="302"/>
      <c r="E32" s="302"/>
      <c r="F32" s="302"/>
      <c r="G32" s="302"/>
      <c r="H32" s="302"/>
      <c r="I32" s="302"/>
      <c r="J32" s="302"/>
      <c r="K32" s="302"/>
      <c r="L32" s="302"/>
    </row>
    <row r="33" spans="1:23" ht="16.2" thickBot="1">
      <c r="A33" s="50"/>
      <c r="B33" s="318" t="s">
        <v>407</v>
      </c>
      <c r="C33" s="302"/>
      <c r="E33" s="302"/>
      <c r="F33" s="302"/>
      <c r="G33" s="302"/>
      <c r="H33" s="302"/>
      <c r="I33" s="302"/>
      <c r="J33" s="302"/>
      <c r="K33" s="302"/>
      <c r="L33" s="302"/>
    </row>
    <row r="34" spans="1:23" ht="15.6">
      <c r="A34" s="50"/>
      <c r="B34" s="303"/>
      <c r="C34" s="304"/>
      <c r="D34" s="304" t="s">
        <v>392</v>
      </c>
      <c r="E34" s="304" t="s">
        <v>393</v>
      </c>
      <c r="F34" s="304" t="s">
        <v>394</v>
      </c>
      <c r="G34" s="304" t="s">
        <v>388</v>
      </c>
      <c r="H34" s="304"/>
      <c r="I34" s="304"/>
      <c r="J34" s="304"/>
      <c r="K34" s="304"/>
      <c r="L34" s="304"/>
      <c r="M34" s="411"/>
    </row>
    <row r="35" spans="1:23">
      <c r="A35" s="50">
        <f>+A29+1</f>
        <v>13</v>
      </c>
      <c r="B35" s="412" t="s">
        <v>141</v>
      </c>
      <c r="C35" s="413" t="str">
        <f>"Line "&amp;$A$50&amp;", Col. "&amp;$M$5&amp;""</f>
        <v>Line 22, Col. (k)</v>
      </c>
      <c r="D35" s="414">
        <f>+$M$50</f>
        <v>0</v>
      </c>
      <c r="E35" s="656">
        <v>0</v>
      </c>
      <c r="F35" s="415" t="e">
        <f>+$D$56</f>
        <v>#DIV/0!</v>
      </c>
      <c r="G35" s="416" t="e">
        <f>E35*F35</f>
        <v>#DIV/0!</v>
      </c>
      <c r="H35" s="417"/>
      <c r="I35" s="650" t="s">
        <v>636</v>
      </c>
      <c r="J35" s="650"/>
      <c r="K35" s="650"/>
      <c r="L35" s="650"/>
      <c r="M35" s="651">
        <v>0</v>
      </c>
    </row>
    <row r="36" spans="1:23" ht="15.6">
      <c r="A36" s="50">
        <f>+A35+1</f>
        <v>14</v>
      </c>
      <c r="B36" s="412" t="s">
        <v>142</v>
      </c>
      <c r="C36" s="413" t="str">
        <f>"Line "&amp;$A$50&amp;", Col. "&amp;$E$5&amp;""</f>
        <v>Line 22, Col. (c)</v>
      </c>
      <c r="D36" s="419">
        <f>+$E$50</f>
        <v>0</v>
      </c>
      <c r="E36" s="656">
        <v>0</v>
      </c>
      <c r="F36" s="420">
        <f>+$D$60</f>
        <v>0</v>
      </c>
      <c r="G36" s="416">
        <f>E36*F36</f>
        <v>0</v>
      </c>
      <c r="H36" s="417"/>
      <c r="I36" s="417" t="s">
        <v>145</v>
      </c>
      <c r="J36" s="417"/>
      <c r="K36" s="417"/>
      <c r="L36" s="417"/>
      <c r="M36" s="418" t="s">
        <v>678</v>
      </c>
      <c r="N36" s="654"/>
    </row>
    <row r="37" spans="1:23">
      <c r="A37" s="50">
        <f t="shared" ref="A37:A38" si="3">+A36+1</f>
        <v>15</v>
      </c>
      <c r="B37" s="412" t="s">
        <v>143</v>
      </c>
      <c r="C37" s="413" t="str">
        <f>"Line "&amp;$A$50&amp;", Col. "&amp;$G$5&amp;""</f>
        <v>Line 22, Col. (e)</v>
      </c>
      <c r="D37" s="421">
        <f>+$G$50</f>
        <v>0</v>
      </c>
      <c r="E37" s="657">
        <v>0</v>
      </c>
      <c r="F37" s="422">
        <f>+IF(M35&gt;M36,M36,M35)</f>
        <v>0</v>
      </c>
      <c r="G37" s="423">
        <f>E37*F37</f>
        <v>0</v>
      </c>
      <c r="H37" s="417"/>
      <c r="I37" s="417"/>
      <c r="J37" s="417"/>
      <c r="K37" s="417"/>
      <c r="L37" s="417"/>
      <c r="M37" s="418"/>
    </row>
    <row r="38" spans="1:23" ht="45.6" thickBot="1">
      <c r="A38" s="50">
        <f t="shared" si="3"/>
        <v>16</v>
      </c>
      <c r="B38" s="424" t="s">
        <v>144</v>
      </c>
      <c r="C38" s="425"/>
      <c r="D38" s="426">
        <f>SUM(D35:D37)</f>
        <v>0</v>
      </c>
      <c r="E38" s="427">
        <f>+SUM(E35:E37)</f>
        <v>0</v>
      </c>
      <c r="F38" s="390" t="str">
        <f>"(Line "&amp;$A$56&amp;", Col. "&amp;$D$5&amp;" or Lines "&amp;A35&amp;" or "&amp;A36&amp;", Col. "&amp;$M$5&amp;")"</f>
        <v>(Line 25, Col. (b) or Lines 13 or 14, Col. (k))</v>
      </c>
      <c r="G38" s="428" t="e">
        <f>SUM(G35:G37)</f>
        <v>#DIV/0!</v>
      </c>
      <c r="H38" s="429"/>
      <c r="I38" s="429"/>
      <c r="J38" s="429"/>
      <c r="K38" s="429"/>
      <c r="L38" s="429"/>
      <c r="M38" s="430"/>
    </row>
    <row r="39" spans="1:23" ht="15.6">
      <c r="A39" s="50"/>
      <c r="B39" s="302"/>
      <c r="C39" s="302"/>
      <c r="D39" s="302"/>
      <c r="E39" s="302"/>
      <c r="F39" s="302"/>
      <c r="G39" s="302"/>
      <c r="H39" s="302"/>
      <c r="I39" s="302"/>
      <c r="J39" s="302"/>
      <c r="K39" s="302"/>
      <c r="L39" s="302"/>
    </row>
    <row r="40" spans="1:23" ht="15.6">
      <c r="A40" s="407"/>
      <c r="B40" s="318"/>
      <c r="C40" s="318"/>
      <c r="D40" s="318"/>
      <c r="E40" s="318"/>
      <c r="F40" s="318"/>
      <c r="G40" s="318"/>
      <c r="H40" s="318"/>
      <c r="I40" s="318"/>
      <c r="J40" s="318"/>
      <c r="K40" s="318"/>
      <c r="L40" s="318"/>
      <c r="M40" s="51"/>
    </row>
    <row r="41" spans="1:23" ht="16.2" thickBot="1">
      <c r="A41" s="302"/>
      <c r="B41" s="37"/>
      <c r="C41" s="37"/>
      <c r="D41" s="37"/>
      <c r="E41" s="302"/>
      <c r="F41" s="37"/>
      <c r="G41" s="37"/>
      <c r="H41" s="37"/>
      <c r="I41" s="37"/>
    </row>
    <row r="42" spans="1:23" ht="15.6">
      <c r="A42" s="302"/>
      <c r="B42" s="391"/>
      <c r="C42" s="639"/>
      <c r="D42" s="636" t="s">
        <v>121</v>
      </c>
      <c r="E42" s="636"/>
      <c r="F42" s="636"/>
      <c r="G42" s="636"/>
      <c r="H42" s="392"/>
      <c r="I42" s="625" t="s">
        <v>128</v>
      </c>
      <c r="J42" s="625"/>
      <c r="K42" s="625"/>
      <c r="L42" s="625"/>
      <c r="M42" s="626"/>
      <c r="N42" s="37"/>
      <c r="O42" s="37"/>
      <c r="P42" s="37"/>
      <c r="Q42" s="37"/>
      <c r="R42" s="37"/>
      <c r="S42" s="37"/>
      <c r="T42" s="37"/>
      <c r="U42" s="37"/>
      <c r="V42" s="37"/>
      <c r="W42" s="37"/>
    </row>
    <row r="43" spans="1:23" ht="78">
      <c r="A43" s="408"/>
      <c r="B43" s="393"/>
      <c r="D43" s="608" t="s">
        <v>8</v>
      </c>
      <c r="E43" s="609" t="s">
        <v>134</v>
      </c>
      <c r="F43" s="610" t="s">
        <v>126</v>
      </c>
      <c r="G43" s="609" t="s">
        <v>127</v>
      </c>
      <c r="H43" s="609"/>
      <c r="I43" s="609" t="s">
        <v>8</v>
      </c>
      <c r="J43" s="611" t="s">
        <v>129</v>
      </c>
      <c r="K43" s="609" t="s">
        <v>130</v>
      </c>
      <c r="L43" s="612" t="s">
        <v>131</v>
      </c>
      <c r="M43" s="613" t="s">
        <v>132</v>
      </c>
      <c r="N43" s="49"/>
      <c r="O43" s="37"/>
      <c r="P43" s="37"/>
      <c r="Q43" s="37"/>
      <c r="R43" s="37"/>
      <c r="S43" s="37"/>
      <c r="T43" s="37"/>
      <c r="U43" s="37"/>
      <c r="V43" s="37"/>
      <c r="W43" s="37"/>
    </row>
    <row r="44" spans="1:23" ht="45">
      <c r="A44" s="39"/>
      <c r="B44" s="394" t="s">
        <v>51</v>
      </c>
      <c r="C44" s="637" t="s">
        <v>198</v>
      </c>
      <c r="D44" s="641" t="s">
        <v>499</v>
      </c>
      <c r="E44" s="641" t="s">
        <v>500</v>
      </c>
      <c r="F44" s="642" t="s">
        <v>501</v>
      </c>
      <c r="G44" s="643" t="str">
        <f>"Col. "&amp;D5&amp;" - Col. "&amp;E5&amp;" - Col. "&amp;F5&amp;""</f>
        <v>Col. (b) - Col. (c) - Col. (d)</v>
      </c>
      <c r="H44" s="40"/>
      <c r="I44" s="641" t="s">
        <v>502</v>
      </c>
      <c r="J44" s="644" t="s">
        <v>503</v>
      </c>
      <c r="K44" s="645" t="s">
        <v>533</v>
      </c>
      <c r="L44" s="646" t="s">
        <v>534</v>
      </c>
      <c r="M44" s="647" t="str">
        <f>"Col. "&amp;I5&amp;" + Col. "&amp;J5&amp;" - Col. "&amp;K5&amp;" - "&amp;L5&amp;""</f>
        <v>Col. (g) + Col. (h) - Col. (i) - (j)</v>
      </c>
      <c r="N44" s="41"/>
      <c r="O44" s="41"/>
      <c r="P44" s="41"/>
      <c r="Q44" s="41"/>
      <c r="R44" s="41"/>
      <c r="S44" s="41"/>
      <c r="T44" s="41"/>
      <c r="U44" s="41"/>
      <c r="V44" s="41"/>
      <c r="W44" s="41"/>
    </row>
    <row r="45" spans="1:23">
      <c r="A45" s="42">
        <f>+A38+1</f>
        <v>17</v>
      </c>
      <c r="B45" s="395" t="s">
        <v>135</v>
      </c>
      <c r="C45" s="640">
        <v>2020</v>
      </c>
      <c r="D45" s="51">
        <v>0</v>
      </c>
      <c r="E45" s="52">
        <v>0</v>
      </c>
      <c r="F45" s="53">
        <v>0</v>
      </c>
      <c r="G45" s="38">
        <f>+D45-E45-F45</f>
        <v>0</v>
      </c>
      <c r="I45" s="51">
        <v>0</v>
      </c>
      <c r="J45" s="52">
        <v>0</v>
      </c>
      <c r="K45" s="52">
        <v>0</v>
      </c>
      <c r="L45" s="52">
        <v>0</v>
      </c>
      <c r="M45" s="396">
        <f>+I45+J45-K45-L45</f>
        <v>0</v>
      </c>
      <c r="N45" s="41"/>
      <c r="O45" s="41"/>
      <c r="P45" s="41"/>
      <c r="Q45" s="41"/>
      <c r="R45" s="41"/>
      <c r="S45" s="41"/>
      <c r="T45" s="41"/>
      <c r="U45" s="41"/>
      <c r="V45" s="41"/>
      <c r="W45" s="41"/>
    </row>
    <row r="46" spans="1:23">
      <c r="A46" s="42">
        <f>+A45+1</f>
        <v>18</v>
      </c>
      <c r="B46" s="397" t="s">
        <v>123</v>
      </c>
      <c r="C46" s="640">
        <v>2021</v>
      </c>
      <c r="D46" s="51">
        <v>0</v>
      </c>
      <c r="E46" s="52">
        <v>0</v>
      </c>
      <c r="F46" s="53">
        <v>0</v>
      </c>
      <c r="G46" s="38">
        <f>+D46-E46-F46</f>
        <v>0</v>
      </c>
      <c r="I46" s="51">
        <v>0</v>
      </c>
      <c r="J46" s="52">
        <v>0</v>
      </c>
      <c r="K46" s="52">
        <v>0</v>
      </c>
      <c r="L46" s="52">
        <v>0</v>
      </c>
      <c r="M46" s="396">
        <f t="shared" ref="M46:M49" si="4">+I46+J46-K46-L46</f>
        <v>0</v>
      </c>
    </row>
    <row r="47" spans="1:23">
      <c r="A47" s="42">
        <f t="shared" ref="A47:A49" si="5">+A46+1</f>
        <v>19</v>
      </c>
      <c r="B47" s="397" t="s">
        <v>56</v>
      </c>
      <c r="C47" s="640">
        <v>2021</v>
      </c>
      <c r="D47" s="51">
        <v>0</v>
      </c>
      <c r="E47" s="52">
        <v>0</v>
      </c>
      <c r="F47" s="53">
        <v>0</v>
      </c>
      <c r="G47" s="38">
        <f t="shared" ref="G47:G49" si="6">+D47-E47-F47</f>
        <v>0</v>
      </c>
      <c r="I47" s="51">
        <v>0</v>
      </c>
      <c r="J47" s="52">
        <v>0</v>
      </c>
      <c r="K47" s="52">
        <v>0</v>
      </c>
      <c r="L47" s="52">
        <v>0</v>
      </c>
      <c r="M47" s="396">
        <f t="shared" si="4"/>
        <v>0</v>
      </c>
    </row>
    <row r="48" spans="1:23">
      <c r="A48" s="42">
        <f t="shared" si="5"/>
        <v>20</v>
      </c>
      <c r="B48" s="397" t="s">
        <v>58</v>
      </c>
      <c r="C48" s="640">
        <v>2021</v>
      </c>
      <c r="D48" s="51">
        <v>0</v>
      </c>
      <c r="E48" s="52">
        <v>0</v>
      </c>
      <c r="F48" s="53">
        <v>0</v>
      </c>
      <c r="G48" s="38">
        <f t="shared" si="6"/>
        <v>0</v>
      </c>
      <c r="H48" s="43"/>
      <c r="I48" s="51">
        <v>0</v>
      </c>
      <c r="J48" s="52">
        <v>0</v>
      </c>
      <c r="K48" s="52">
        <v>0</v>
      </c>
      <c r="L48" s="52">
        <v>0</v>
      </c>
      <c r="M48" s="396">
        <f t="shared" si="4"/>
        <v>0</v>
      </c>
      <c r="O48" s="45"/>
      <c r="P48" s="45"/>
      <c r="Q48" s="44"/>
    </row>
    <row r="49" spans="1:17">
      <c r="A49" s="42">
        <f t="shared" si="5"/>
        <v>21</v>
      </c>
      <c r="B49" s="397" t="s">
        <v>125</v>
      </c>
      <c r="C49" s="640">
        <v>2021</v>
      </c>
      <c r="D49" s="51">
        <v>0</v>
      </c>
      <c r="E49" s="52">
        <v>0</v>
      </c>
      <c r="F49" s="53">
        <v>0</v>
      </c>
      <c r="G49" s="48">
        <f t="shared" si="6"/>
        <v>0</v>
      </c>
      <c r="H49" s="43"/>
      <c r="I49" s="51">
        <v>0</v>
      </c>
      <c r="J49" s="52">
        <v>0</v>
      </c>
      <c r="K49" s="52">
        <v>0</v>
      </c>
      <c r="L49" s="52">
        <v>0</v>
      </c>
      <c r="M49" s="398">
        <f t="shared" si="4"/>
        <v>0</v>
      </c>
      <c r="O49" s="45"/>
      <c r="P49" s="45"/>
      <c r="Q49" s="44"/>
    </row>
    <row r="50" spans="1:17" ht="15.6" thickBot="1">
      <c r="A50" s="42">
        <f>+A49+1</f>
        <v>22</v>
      </c>
      <c r="B50" s="399" t="s">
        <v>74</v>
      </c>
      <c r="C50" s="400"/>
      <c r="D50" s="400"/>
      <c r="E50" s="401">
        <f>+AVERAGE(E45:E49)</f>
        <v>0</v>
      </c>
      <c r="F50" s="402"/>
      <c r="G50" s="400">
        <f>+AVERAGE(G45:G49)</f>
        <v>0</v>
      </c>
      <c r="H50" s="372"/>
      <c r="I50" s="400"/>
      <c r="J50" s="372"/>
      <c r="K50" s="403"/>
      <c r="L50" s="400"/>
      <c r="M50" s="404">
        <f>+AVERAGE(M45:M49)</f>
        <v>0</v>
      </c>
      <c r="O50" s="45"/>
      <c r="P50" s="45"/>
      <c r="Q50" s="44"/>
    </row>
    <row r="51" spans="1:17">
      <c r="G51" s="43"/>
      <c r="I51" s="43"/>
      <c r="J51" s="44"/>
      <c r="O51" s="45"/>
      <c r="P51" s="45"/>
      <c r="Q51" s="44"/>
    </row>
    <row r="52" spans="1:17">
      <c r="G52" s="43"/>
      <c r="I52" s="43"/>
      <c r="J52" s="44"/>
      <c r="O52" s="45"/>
      <c r="P52" s="45"/>
      <c r="Q52" s="44"/>
    </row>
    <row r="53" spans="1:17" ht="15.6" thickBot="1">
      <c r="C53" s="305"/>
      <c r="G53" s="43"/>
      <c r="I53" s="43"/>
      <c r="J53" s="44"/>
      <c r="O53" s="45"/>
      <c r="P53" s="45"/>
      <c r="Q53" s="44"/>
    </row>
    <row r="54" spans="1:17" ht="45">
      <c r="A54" s="42">
        <f>+A50+1</f>
        <v>23</v>
      </c>
      <c r="B54" s="431" t="s">
        <v>136</v>
      </c>
      <c r="C54" s="405" t="s">
        <v>504</v>
      </c>
      <c r="D54" s="614">
        <v>0</v>
      </c>
      <c r="G54" s="43"/>
      <c r="I54" s="43"/>
      <c r="J54" s="44"/>
      <c r="O54" s="45"/>
      <c r="P54" s="45"/>
      <c r="Q54" s="44"/>
    </row>
    <row r="55" spans="1:17">
      <c r="A55" s="42">
        <f>+A54+1</f>
        <v>24</v>
      </c>
      <c r="B55" s="432" t="s">
        <v>138</v>
      </c>
      <c r="C55" s="413" t="str">
        <f>"(Line "&amp;A50&amp;", Col. "&amp;M5&amp;")"</f>
        <v>(Line 22, Col. (k))</v>
      </c>
      <c r="D55" s="433">
        <f>+M50</f>
        <v>0</v>
      </c>
      <c r="G55" s="43"/>
      <c r="I55" s="43"/>
      <c r="J55" s="44"/>
      <c r="O55" s="45"/>
      <c r="P55" s="45"/>
      <c r="Q55" s="44"/>
    </row>
    <row r="56" spans="1:17">
      <c r="A56" s="42">
        <f>+A55+1</f>
        <v>25</v>
      </c>
      <c r="B56" s="412" t="s">
        <v>139</v>
      </c>
      <c r="C56" s="413" t="str">
        <f>"(Line "&amp;A54&amp;" / Line "&amp;A55&amp;")"</f>
        <v>(Line 23 / Line 24)</v>
      </c>
      <c r="D56" s="434" t="e">
        <f>+D54/D55</f>
        <v>#DIV/0!</v>
      </c>
      <c r="G56" s="43"/>
      <c r="I56" s="43"/>
      <c r="J56" s="44"/>
      <c r="O56" s="45"/>
      <c r="P56" s="45"/>
      <c r="Q56" s="44"/>
    </row>
    <row r="57" spans="1:17">
      <c r="B57" s="412"/>
      <c r="C57" s="435"/>
      <c r="D57" s="433"/>
      <c r="G57" s="43"/>
      <c r="I57" s="43"/>
      <c r="J57" s="44"/>
      <c r="O57" s="45"/>
      <c r="P57" s="45"/>
      <c r="Q57" s="44"/>
    </row>
    <row r="58" spans="1:17">
      <c r="A58" s="42">
        <f>+A56+1</f>
        <v>26</v>
      </c>
      <c r="B58" s="432" t="s">
        <v>137</v>
      </c>
      <c r="C58" s="436" t="s">
        <v>505</v>
      </c>
      <c r="D58" s="437">
        <v>0</v>
      </c>
      <c r="G58" s="43"/>
      <c r="I58" s="43"/>
      <c r="J58" s="44"/>
      <c r="O58" s="45"/>
      <c r="P58" s="45"/>
      <c r="Q58" s="44"/>
    </row>
    <row r="59" spans="1:17">
      <c r="A59" s="42">
        <f>+A58+1</f>
        <v>27</v>
      </c>
      <c r="B59" s="432" t="s">
        <v>133</v>
      </c>
      <c r="C59" s="413" t="str">
        <f>"(Line "&amp;A50&amp;" , Col. "&amp;E5&amp;")"</f>
        <v>(Line 22 , Col. (c))</v>
      </c>
      <c r="D59" s="437">
        <f>+E50</f>
        <v>0</v>
      </c>
      <c r="G59" s="43"/>
      <c r="I59" s="43"/>
      <c r="J59" s="44"/>
      <c r="O59" s="45"/>
      <c r="P59" s="45"/>
      <c r="Q59" s="44"/>
    </row>
    <row r="60" spans="1:17" ht="15.6" thickBot="1">
      <c r="A60" s="42">
        <f>+A59+1</f>
        <v>28</v>
      </c>
      <c r="B60" s="438" t="s">
        <v>140</v>
      </c>
      <c r="C60" s="390" t="str">
        <f>"(Line "&amp;A58&amp;" / Line "&amp;A59&amp;")"</f>
        <v>(Line 26 / Line 27)</v>
      </c>
      <c r="D60" s="439">
        <f>+IF(D59=0,0,(D58/D59))</f>
        <v>0</v>
      </c>
      <c r="G60" s="43"/>
      <c r="I60" s="43"/>
      <c r="J60" s="44"/>
      <c r="O60" s="45"/>
      <c r="P60" s="45"/>
      <c r="Q60" s="44"/>
    </row>
    <row r="61" spans="1:17">
      <c r="G61" s="43"/>
      <c r="I61" s="43"/>
      <c r="J61" s="44"/>
      <c r="O61" s="45"/>
      <c r="P61" s="45"/>
      <c r="Q61" s="44"/>
    </row>
    <row r="62" spans="1:17">
      <c r="B62" s="38" t="s">
        <v>639</v>
      </c>
      <c r="G62" s="43"/>
      <c r="I62" s="43"/>
      <c r="J62" s="44"/>
      <c r="O62" s="45"/>
      <c r="P62" s="45"/>
      <c r="Q62" s="44"/>
    </row>
    <row r="63" spans="1:17">
      <c r="G63" s="43"/>
      <c r="I63" s="43"/>
      <c r="J63" s="44"/>
      <c r="O63" s="45"/>
      <c r="P63" s="45"/>
      <c r="Q63" s="44"/>
    </row>
    <row r="64" spans="1:17">
      <c r="G64" s="43"/>
      <c r="I64" s="43"/>
      <c r="J64" s="44"/>
      <c r="O64" s="45"/>
      <c r="P64" s="45"/>
      <c r="Q64" s="44"/>
    </row>
    <row r="65" spans="1:17">
      <c r="G65" s="43"/>
      <c r="I65" s="43"/>
      <c r="J65" s="44"/>
      <c r="O65" s="45"/>
      <c r="P65" s="45"/>
      <c r="Q65" s="44"/>
    </row>
    <row r="66" spans="1:17">
      <c r="G66" s="43"/>
      <c r="I66" s="43"/>
      <c r="J66" s="44"/>
      <c r="O66" s="45"/>
      <c r="P66" s="45"/>
      <c r="Q66" s="44"/>
    </row>
    <row r="67" spans="1:17">
      <c r="G67" s="46"/>
      <c r="I67" s="43"/>
      <c r="J67" s="47"/>
      <c r="O67" s="45"/>
      <c r="P67" s="45"/>
      <c r="Q67" s="44"/>
    </row>
    <row r="68" spans="1:17">
      <c r="G68" s="46"/>
      <c r="I68" s="43"/>
      <c r="J68" s="47"/>
      <c r="O68" s="45"/>
      <c r="P68" s="45"/>
      <c r="Q68" s="44"/>
    </row>
    <row r="69" spans="1:17">
      <c r="A69" s="50"/>
      <c r="B69" s="41"/>
      <c r="G69" s="46"/>
      <c r="I69" s="43"/>
      <c r="J69" s="47"/>
      <c r="O69" s="45"/>
      <c r="P69" s="45"/>
      <c r="Q69" s="44"/>
    </row>
    <row r="70" spans="1:17">
      <c r="A70" s="50"/>
      <c r="B70" s="41"/>
      <c r="G70" s="46"/>
      <c r="I70" s="43"/>
      <c r="J70" s="47"/>
      <c r="O70" s="45"/>
      <c r="P70" s="45"/>
      <c r="Q70" s="44"/>
    </row>
    <row r="71" spans="1:17">
      <c r="A71" s="50"/>
      <c r="B71" s="41"/>
      <c r="G71" s="46"/>
      <c r="I71" s="43"/>
      <c r="J71" s="47"/>
      <c r="O71" s="45"/>
      <c r="P71" s="45"/>
      <c r="Q71" s="44"/>
    </row>
    <row r="72" spans="1:17">
      <c r="G72" s="46"/>
      <c r="I72" s="43"/>
      <c r="J72" s="47"/>
      <c r="O72" s="45"/>
      <c r="P72" s="45"/>
      <c r="Q72" s="44"/>
    </row>
    <row r="73" spans="1:17">
      <c r="G73" s="43"/>
      <c r="I73" s="43"/>
      <c r="J73" s="44"/>
    </row>
    <row r="74" spans="1:17">
      <c r="G74" s="43"/>
      <c r="I74" s="43"/>
      <c r="J74" s="44"/>
      <c r="O74" s="45"/>
      <c r="P74" s="45"/>
      <c r="Q74" s="44"/>
    </row>
    <row r="75" spans="1:17">
      <c r="G75" s="43"/>
      <c r="I75" s="43"/>
      <c r="J75" s="44"/>
      <c r="O75" s="45"/>
      <c r="P75" s="45"/>
      <c r="Q75" s="44"/>
    </row>
    <row r="76" spans="1:17">
      <c r="G76" s="43"/>
      <c r="I76" s="43"/>
      <c r="J76" s="44"/>
      <c r="O76" s="45"/>
      <c r="P76" s="45"/>
      <c r="Q76" s="44"/>
    </row>
    <row r="77" spans="1:17">
      <c r="G77" s="43"/>
      <c r="I77" s="43"/>
      <c r="J77" s="44"/>
      <c r="O77" s="45"/>
      <c r="P77" s="45"/>
      <c r="Q77" s="44"/>
    </row>
    <row r="78" spans="1:17">
      <c r="G78" s="43"/>
      <c r="I78" s="43"/>
      <c r="J78" s="44"/>
      <c r="O78" s="45"/>
      <c r="P78" s="45"/>
      <c r="Q78" s="44"/>
    </row>
    <row r="79" spans="1:17">
      <c r="G79" s="43"/>
      <c r="I79" s="43"/>
      <c r="J79" s="44"/>
      <c r="O79" s="45"/>
      <c r="P79" s="45"/>
      <c r="Q79" s="44"/>
    </row>
    <row r="80" spans="1:17">
      <c r="G80" s="43"/>
      <c r="I80" s="43"/>
      <c r="J80" s="44"/>
      <c r="O80" s="45"/>
      <c r="P80" s="45"/>
      <c r="Q80" s="44"/>
    </row>
    <row r="81" spans="1:17">
      <c r="G81" s="43"/>
      <c r="I81" s="43"/>
      <c r="J81" s="44"/>
      <c r="O81" s="45"/>
      <c r="P81" s="45"/>
      <c r="Q81" s="44"/>
    </row>
    <row r="82" spans="1:17">
      <c r="G82" s="43"/>
      <c r="I82" s="43"/>
      <c r="J82" s="44"/>
      <c r="O82" s="45"/>
      <c r="P82" s="45"/>
      <c r="Q82" s="44"/>
    </row>
    <row r="83" spans="1:17">
      <c r="G83" s="43"/>
      <c r="I83" s="43"/>
      <c r="J83" s="44"/>
      <c r="O83" s="45"/>
      <c r="P83" s="45"/>
      <c r="Q83" s="44"/>
    </row>
    <row r="84" spans="1:17">
      <c r="G84" s="43"/>
      <c r="I84" s="43"/>
      <c r="J84" s="44"/>
      <c r="O84" s="45"/>
      <c r="P84" s="45"/>
      <c r="Q84" s="44"/>
    </row>
    <row r="85" spans="1:17">
      <c r="G85" s="43"/>
      <c r="I85" s="43"/>
      <c r="J85" s="44"/>
      <c r="O85" s="45"/>
      <c r="P85" s="45"/>
      <c r="Q85" s="44"/>
    </row>
    <row r="86" spans="1:17">
      <c r="I86" s="43"/>
      <c r="J86" s="44"/>
    </row>
    <row r="87" spans="1:17">
      <c r="C87" s="409"/>
      <c r="D87" s="409"/>
      <c r="F87" s="409"/>
      <c r="G87" s="43"/>
      <c r="J87" s="43"/>
      <c r="Q87" s="43"/>
    </row>
    <row r="88" spans="1:17">
      <c r="J88" s="43"/>
    </row>
    <row r="89" spans="1:17">
      <c r="J89" s="410"/>
    </row>
    <row r="90" spans="1:17" ht="33.75" customHeight="1">
      <c r="A90" s="737"/>
      <c r="B90" s="737"/>
      <c r="C90" s="737"/>
      <c r="D90" s="737"/>
      <c r="E90" s="737"/>
      <c r="F90" s="737"/>
      <c r="G90" s="737"/>
      <c r="H90" s="737"/>
      <c r="I90" s="737"/>
      <c r="J90" s="737"/>
    </row>
    <row r="91" spans="1:17">
      <c r="A91" s="737"/>
      <c r="B91" s="737"/>
      <c r="C91" s="737"/>
      <c r="D91" s="737"/>
      <c r="E91" s="737"/>
      <c r="F91" s="737"/>
      <c r="G91" s="737"/>
      <c r="H91" s="737"/>
      <c r="I91" s="737"/>
      <c r="J91" s="737"/>
    </row>
    <row r="92" spans="1:17">
      <c r="A92" s="737"/>
      <c r="B92" s="737"/>
      <c r="C92" s="737"/>
      <c r="D92" s="737"/>
      <c r="E92" s="737"/>
      <c r="F92" s="737"/>
      <c r="G92" s="737"/>
      <c r="H92" s="737"/>
      <c r="I92" s="737"/>
      <c r="J92" s="737"/>
    </row>
    <row r="93" spans="1:17" ht="33.75" customHeight="1">
      <c r="A93" s="737"/>
      <c r="B93" s="737"/>
      <c r="C93" s="737"/>
      <c r="D93" s="737"/>
      <c r="E93" s="737"/>
      <c r="F93" s="737"/>
      <c r="G93" s="737"/>
      <c r="H93" s="737"/>
      <c r="I93" s="737"/>
      <c r="J93" s="737"/>
    </row>
    <row r="95" spans="1:17">
      <c r="A95" s="322"/>
      <c r="B95" s="45"/>
      <c r="C95" s="45"/>
      <c r="D95" s="45"/>
      <c r="E95" s="45"/>
      <c r="F95" s="45"/>
      <c r="G95" s="45"/>
      <c r="H95" s="45"/>
    </row>
  </sheetData>
  <mergeCells count="7">
    <mergeCell ref="B2:M2"/>
    <mergeCell ref="A1:M1"/>
    <mergeCell ref="A3:M3"/>
    <mergeCell ref="A93:J93"/>
    <mergeCell ref="A92:J92"/>
    <mergeCell ref="A91:J91"/>
    <mergeCell ref="A90:J90"/>
  </mergeCells>
  <conditionalFormatting sqref="F50 E51:E73">
    <cfRule type="cellIs" dxfId="1" priority="1" operator="equal">
      <formula>0</formula>
    </cfRule>
    <cfRule type="cellIs" dxfId="0" priority="2" operator="notEqual">
      <formula>12</formula>
    </cfRule>
  </conditionalFormatting>
  <pageMargins left="0.7" right="0.7" top="0.75" bottom="0.75" header="0.3" footer="0.3"/>
  <pageSetup scale="43" orientation="landscape" r:id="rId1"/>
  <headerFoot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N74"/>
  <sheetViews>
    <sheetView zoomScale="90" zoomScaleNormal="90" workbookViewId="0">
      <selection activeCell="B74" sqref="B74"/>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4" ht="15.6">
      <c r="A1" s="216"/>
      <c r="B1" s="708" t="s">
        <v>535</v>
      </c>
      <c r="C1" s="708"/>
      <c r="D1" s="708"/>
      <c r="E1" s="708"/>
      <c r="F1" s="708"/>
      <c r="G1" s="708"/>
      <c r="H1" s="708"/>
      <c r="I1" s="708"/>
      <c r="J1" s="708"/>
      <c r="K1" s="708"/>
      <c r="L1" s="615"/>
      <c r="M1" s="615"/>
      <c r="N1" s="615"/>
    </row>
    <row r="2" spans="1:14" ht="17.399999999999999">
      <c r="A2" s="216"/>
      <c r="B2" s="714" t="s">
        <v>616</v>
      </c>
      <c r="C2" s="714"/>
      <c r="D2" s="714"/>
      <c r="E2" s="714"/>
      <c r="F2" s="714"/>
      <c r="G2" s="714"/>
      <c r="H2" s="714"/>
      <c r="I2" s="714"/>
      <c r="J2" s="714"/>
      <c r="K2" s="714"/>
      <c r="L2" s="296"/>
    </row>
    <row r="3" spans="1:14" ht="17.399999999999999">
      <c r="A3" s="296"/>
      <c r="B3" s="738" t="str">
        <f>+'Appendix A'!H3</f>
        <v>Actual for the 12 Months Ended 12/31/2021</v>
      </c>
      <c r="C3" s="738"/>
      <c r="D3" s="738"/>
      <c r="E3" s="738"/>
      <c r="F3" s="738"/>
      <c r="G3" s="738"/>
      <c r="H3" s="738"/>
      <c r="I3" s="738"/>
      <c r="J3" s="738"/>
      <c r="K3" s="738"/>
      <c r="L3" s="217"/>
    </row>
    <row r="4" spans="1:14" ht="15.6">
      <c r="A4" s="216"/>
      <c r="B4" s="217"/>
      <c r="C4" s="217"/>
      <c r="D4" s="217"/>
      <c r="E4" s="217"/>
      <c r="F4" s="217"/>
      <c r="G4" s="217"/>
      <c r="H4" s="217"/>
      <c r="I4" s="217"/>
      <c r="J4" s="59"/>
      <c r="K4" s="59"/>
      <c r="L4" s="59"/>
    </row>
    <row r="5" spans="1:14" ht="15.6">
      <c r="A5" s="216"/>
      <c r="B5" s="55" t="s">
        <v>214</v>
      </c>
      <c r="C5" s="59"/>
      <c r="D5" s="59"/>
      <c r="E5" s="59"/>
      <c r="F5" s="59"/>
      <c r="G5" s="59"/>
      <c r="H5" s="59"/>
      <c r="I5" s="59"/>
      <c r="J5" s="59"/>
      <c r="K5" s="59"/>
      <c r="L5" s="59"/>
    </row>
    <row r="6" spans="1:14" ht="15.6">
      <c r="A6" s="216"/>
      <c r="B6" s="58" t="s">
        <v>637</v>
      </c>
      <c r="C6" s="59"/>
      <c r="D6" s="216"/>
      <c r="E6" s="59"/>
      <c r="F6" s="59"/>
      <c r="G6" s="59"/>
      <c r="H6" s="59"/>
      <c r="I6" s="59"/>
      <c r="J6" s="59"/>
      <c r="K6" s="59"/>
      <c r="L6" s="59"/>
    </row>
    <row r="7" spans="1:14" ht="15.6">
      <c r="A7" s="216"/>
      <c r="B7" s="218"/>
      <c r="C7" s="59"/>
      <c r="D7" s="216"/>
      <c r="E7" s="59"/>
      <c r="F7" s="59"/>
      <c r="G7" s="59"/>
      <c r="H7" s="59"/>
      <c r="I7" s="59"/>
      <c r="J7" s="59"/>
      <c r="K7" s="59"/>
      <c r="L7" s="59"/>
    </row>
    <row r="8" spans="1:14" ht="15.6">
      <c r="A8" s="216"/>
      <c r="B8" s="218" t="s">
        <v>89</v>
      </c>
      <c r="C8" s="59" t="s">
        <v>617</v>
      </c>
      <c r="D8" s="216"/>
      <c r="E8" s="59"/>
      <c r="F8" s="59"/>
      <c r="G8" s="59"/>
      <c r="H8" s="59"/>
      <c r="I8" s="59"/>
      <c r="J8" s="59"/>
      <c r="K8" s="59"/>
      <c r="L8" s="59"/>
    </row>
    <row r="9" spans="1:14" ht="15.6">
      <c r="A9" s="216"/>
      <c r="B9" s="218"/>
      <c r="C9" s="59" t="s">
        <v>282</v>
      </c>
      <c r="D9" s="216"/>
      <c r="E9" s="59"/>
      <c r="F9" s="59"/>
      <c r="G9" s="59"/>
      <c r="H9" s="59"/>
      <c r="I9" s="59"/>
      <c r="J9" s="59"/>
      <c r="K9" s="59"/>
      <c r="L9" s="59"/>
    </row>
    <row r="10" spans="1:14" ht="15.6">
      <c r="A10" s="216"/>
      <c r="B10" s="218"/>
      <c r="C10" s="59" t="s">
        <v>262</v>
      </c>
      <c r="D10" s="216"/>
      <c r="E10" s="59"/>
      <c r="F10" s="59"/>
      <c r="G10" s="59"/>
      <c r="H10" s="219"/>
      <c r="I10" s="216"/>
      <c r="J10" s="59"/>
      <c r="K10" s="59"/>
      <c r="L10" s="59"/>
    </row>
    <row r="11" spans="1:14" ht="15.6">
      <c r="A11" s="216"/>
      <c r="B11" s="218"/>
      <c r="C11" s="216"/>
      <c r="D11" s="216"/>
      <c r="E11" s="59"/>
      <c r="F11" s="59"/>
      <c r="G11" s="59"/>
      <c r="H11" s="219"/>
      <c r="I11" s="216"/>
      <c r="J11" s="59"/>
      <c r="K11" s="59"/>
      <c r="L11" s="59"/>
    </row>
    <row r="12" spans="1:14" ht="15.6">
      <c r="A12" s="216"/>
      <c r="B12" s="218" t="s">
        <v>263</v>
      </c>
      <c r="C12" s="59" t="s">
        <v>618</v>
      </c>
      <c r="D12" s="216"/>
      <c r="E12" s="59"/>
      <c r="F12" s="59"/>
      <c r="G12" s="59"/>
      <c r="H12" s="59"/>
      <c r="I12" s="59"/>
      <c r="J12" s="59"/>
      <c r="K12" s="59"/>
      <c r="L12" s="59"/>
    </row>
    <row r="13" spans="1:14" ht="15.6">
      <c r="A13" s="216"/>
      <c r="B13" s="218"/>
      <c r="C13" s="59" t="s">
        <v>619</v>
      </c>
      <c r="D13" s="216"/>
      <c r="E13" s="59"/>
      <c r="F13" s="59"/>
      <c r="G13" s="59"/>
      <c r="H13" s="59"/>
      <c r="I13" s="59"/>
      <c r="J13" s="59"/>
      <c r="K13" s="59"/>
      <c r="L13" s="59"/>
    </row>
    <row r="14" spans="1:14" ht="15.6">
      <c r="A14" s="216"/>
      <c r="B14" s="220"/>
      <c r="C14" s="216"/>
      <c r="D14" s="216"/>
      <c r="E14" s="216"/>
      <c r="F14" s="216"/>
      <c r="G14" s="59"/>
      <c r="H14" s="59"/>
      <c r="I14" s="59"/>
      <c r="J14" s="59"/>
      <c r="K14" s="216"/>
      <c r="L14" s="59"/>
    </row>
    <row r="15" spans="1:14" ht="15.6">
      <c r="A15" s="216"/>
      <c r="B15" s="218" t="s">
        <v>521</v>
      </c>
      <c r="C15" s="59" t="s">
        <v>283</v>
      </c>
      <c r="D15" s="59"/>
      <c r="E15" s="216"/>
      <c r="F15" s="59"/>
      <c r="G15" s="59"/>
      <c r="H15" s="59"/>
      <c r="I15" s="59"/>
      <c r="J15" s="59"/>
      <c r="K15" s="221"/>
      <c r="L15" s="59"/>
    </row>
    <row r="16" spans="1:14" ht="15.6">
      <c r="A16" s="216"/>
      <c r="B16" s="220"/>
      <c r="C16" s="216"/>
      <c r="D16" s="59"/>
      <c r="E16" s="216"/>
      <c r="F16" s="59"/>
      <c r="G16" s="59"/>
      <c r="H16" s="59"/>
      <c r="I16" s="59"/>
      <c r="J16" s="59"/>
      <c r="K16" s="59"/>
      <c r="L16" s="59"/>
    </row>
    <row r="17" spans="1:12" ht="15.6">
      <c r="A17" s="216"/>
      <c r="B17" s="220"/>
      <c r="C17" s="59" t="s">
        <v>264</v>
      </c>
      <c r="D17" s="218" t="s">
        <v>265</v>
      </c>
      <c r="E17" s="59" t="s">
        <v>284</v>
      </c>
      <c r="F17" s="59"/>
      <c r="G17" s="59"/>
      <c r="H17" s="59"/>
      <c r="I17" s="59"/>
      <c r="J17" s="59"/>
      <c r="K17" s="59"/>
      <c r="L17" s="59"/>
    </row>
    <row r="18" spans="1:12" ht="15.6">
      <c r="A18" s="216"/>
      <c r="B18" s="220"/>
      <c r="C18" s="216"/>
      <c r="D18" s="216"/>
      <c r="E18" s="59" t="s">
        <v>285</v>
      </c>
      <c r="F18" s="59"/>
      <c r="G18" s="59"/>
      <c r="H18" s="59"/>
      <c r="I18" s="59"/>
      <c r="J18" s="59"/>
      <c r="K18" s="222"/>
      <c r="L18" s="59"/>
    </row>
    <row r="19" spans="1:12" ht="15.6">
      <c r="A19" s="216"/>
      <c r="B19" s="220"/>
      <c r="C19" s="216"/>
      <c r="D19" s="216"/>
      <c r="E19" s="59" t="s">
        <v>266</v>
      </c>
      <c r="F19" s="59"/>
      <c r="G19" s="59"/>
      <c r="H19" s="59"/>
      <c r="I19" s="59"/>
      <c r="J19" s="59"/>
      <c r="K19" s="59"/>
      <c r="L19" s="59"/>
    </row>
    <row r="20" spans="1:12" ht="15.6">
      <c r="A20" s="216"/>
      <c r="B20" s="220"/>
      <c r="C20" s="216"/>
      <c r="D20" s="216"/>
      <c r="E20" s="59"/>
      <c r="F20" s="216"/>
      <c r="G20" s="216"/>
      <c r="H20" s="216"/>
      <c r="I20" s="59"/>
      <c r="J20" s="59"/>
      <c r="K20" s="59"/>
      <c r="L20" s="59"/>
    </row>
    <row r="21" spans="1:12" ht="15.6">
      <c r="A21" s="216"/>
      <c r="B21" s="220"/>
      <c r="C21" s="59"/>
      <c r="D21" s="216"/>
      <c r="E21" s="216"/>
      <c r="F21" s="216"/>
      <c r="G21" s="216"/>
      <c r="H21" s="59"/>
      <c r="I21" s="59"/>
      <c r="J21" s="216"/>
      <c r="K21" s="216"/>
      <c r="L21" s="216"/>
    </row>
    <row r="22" spans="1:12" ht="16.8">
      <c r="A22" s="216"/>
      <c r="B22" s="223"/>
      <c r="C22" s="59" t="s">
        <v>620</v>
      </c>
      <c r="D22" s="216"/>
      <c r="E22" s="216"/>
      <c r="F22" s="59"/>
      <c r="G22" s="59"/>
      <c r="H22" s="59"/>
      <c r="I22" s="59"/>
      <c r="J22" s="216"/>
      <c r="K22" s="216"/>
      <c r="L22" s="216"/>
    </row>
    <row r="23" spans="1:12" ht="16.8">
      <c r="A23" s="216"/>
      <c r="B23" s="224"/>
      <c r="C23" s="59" t="s">
        <v>287</v>
      </c>
      <c r="D23" s="216"/>
      <c r="E23" s="216"/>
      <c r="F23" s="59"/>
      <c r="G23" s="59"/>
      <c r="H23" s="216"/>
      <c r="I23" s="59"/>
      <c r="J23" s="216"/>
      <c r="K23" s="216"/>
      <c r="L23" s="216"/>
    </row>
    <row r="24" spans="1:12" ht="15.6">
      <c r="A24" s="216"/>
      <c r="B24" s="218"/>
      <c r="C24" s="59" t="s">
        <v>286</v>
      </c>
      <c r="D24" s="216"/>
      <c r="E24" s="216"/>
      <c r="F24" s="59"/>
      <c r="G24" s="59"/>
      <c r="H24" s="216"/>
      <c r="I24" s="216"/>
      <c r="J24" s="216"/>
      <c r="K24" s="216"/>
      <c r="L24" s="216"/>
    </row>
    <row r="25" spans="1:12" ht="15.6">
      <c r="A25" s="216"/>
      <c r="B25" s="218"/>
      <c r="C25" s="59" t="s">
        <v>653</v>
      </c>
      <c r="D25" s="216"/>
      <c r="E25" s="216"/>
      <c r="F25" s="59"/>
      <c r="G25" s="59"/>
      <c r="H25" s="216"/>
      <c r="I25" s="216"/>
      <c r="J25" s="216"/>
      <c r="K25" s="216"/>
      <c r="L25" s="216"/>
    </row>
    <row r="26" spans="1:12" ht="15.6">
      <c r="A26" s="216"/>
      <c r="B26" s="218"/>
      <c r="C26" s="59" t="s">
        <v>267</v>
      </c>
      <c r="D26" s="216"/>
      <c r="E26" s="216"/>
      <c r="F26" s="216"/>
      <c r="G26" s="216"/>
      <c r="H26" s="216"/>
      <c r="I26" s="216"/>
      <c r="J26" s="216"/>
      <c r="K26" s="216"/>
      <c r="L26" s="216"/>
    </row>
    <row r="27" spans="1:12" ht="15.6">
      <c r="A27" s="216"/>
      <c r="B27" s="218"/>
      <c r="C27" s="59" t="s">
        <v>654</v>
      </c>
      <c r="D27" s="216"/>
      <c r="E27" s="216"/>
      <c r="F27" s="216"/>
      <c r="G27" s="216"/>
      <c r="H27" s="59"/>
      <c r="I27" s="216"/>
      <c r="J27" s="216"/>
      <c r="K27" s="216"/>
      <c r="L27" s="216"/>
    </row>
    <row r="28" spans="1:12" ht="15.6">
      <c r="A28" s="216"/>
      <c r="B28" s="218"/>
      <c r="C28" s="216"/>
      <c r="D28" s="216"/>
      <c r="E28" s="216"/>
      <c r="F28" s="216"/>
      <c r="G28" s="216"/>
      <c r="H28" s="216"/>
      <c r="I28" s="216"/>
      <c r="J28" s="59"/>
      <c r="K28" s="59"/>
      <c r="L28" s="216"/>
    </row>
    <row r="29" spans="1:12" ht="15.6">
      <c r="A29" s="216"/>
      <c r="B29" s="220"/>
      <c r="C29" s="216"/>
      <c r="D29" s="216"/>
      <c r="E29" s="216"/>
      <c r="F29" s="216"/>
      <c r="G29" s="216"/>
      <c r="H29" s="59"/>
      <c r="I29" s="59"/>
      <c r="J29" s="218"/>
      <c r="K29" s="216"/>
      <c r="L29" s="216"/>
    </row>
    <row r="30" spans="1:12" ht="15.6">
      <c r="A30" s="225" t="s">
        <v>268</v>
      </c>
      <c r="B30" s="220"/>
      <c r="C30" s="59"/>
      <c r="D30" s="218"/>
      <c r="E30" s="59"/>
      <c r="F30" s="59"/>
      <c r="G30" s="59"/>
      <c r="H30" s="216"/>
      <c r="I30" s="218"/>
      <c r="L30" s="216"/>
    </row>
    <row r="31" spans="1:12" ht="45.6">
      <c r="A31" s="216"/>
      <c r="B31" s="220"/>
      <c r="C31" s="59"/>
      <c r="D31" s="218"/>
      <c r="E31" s="59"/>
      <c r="F31" s="59"/>
      <c r="G31" s="59"/>
      <c r="H31" s="216"/>
      <c r="I31" s="250" t="s">
        <v>289</v>
      </c>
      <c r="J31" s="250" t="s">
        <v>290</v>
      </c>
      <c r="K31" s="250" t="s">
        <v>522</v>
      </c>
      <c r="L31" s="216"/>
    </row>
    <row r="32" spans="1:12" ht="15.6">
      <c r="A32" s="220">
        <v>1</v>
      </c>
      <c r="B32" s="220" t="s">
        <v>36</v>
      </c>
      <c r="C32" s="59" t="s">
        <v>288</v>
      </c>
      <c r="D32" s="218"/>
      <c r="E32" s="59"/>
      <c r="F32" s="59"/>
      <c r="G32" s="59"/>
      <c r="H32" s="216"/>
      <c r="I32" s="227">
        <v>0</v>
      </c>
      <c r="J32" s="229"/>
      <c r="K32" s="59"/>
      <c r="L32" s="216"/>
    </row>
    <row r="33" spans="1:12" ht="15.6">
      <c r="A33" s="220">
        <f>+A32+1</f>
        <v>2</v>
      </c>
      <c r="B33" s="220" t="s">
        <v>37</v>
      </c>
      <c r="C33" s="59" t="s">
        <v>621</v>
      </c>
      <c r="D33" s="218"/>
      <c r="E33" s="59"/>
      <c r="F33" s="59"/>
      <c r="G33" s="59"/>
      <c r="H33" s="216"/>
      <c r="I33" s="228">
        <v>0</v>
      </c>
      <c r="K33" s="59"/>
      <c r="L33" s="216"/>
    </row>
    <row r="34" spans="1:12" ht="15.6">
      <c r="A34" s="220">
        <f t="shared" ref="A34:A37" si="0">+A33+1</f>
        <v>3</v>
      </c>
      <c r="B34" s="220" t="s">
        <v>38</v>
      </c>
      <c r="C34" s="59" t="s">
        <v>271</v>
      </c>
      <c r="D34" s="218"/>
      <c r="E34" s="59"/>
      <c r="F34" s="59"/>
      <c r="G34" s="59"/>
      <c r="H34" s="216"/>
      <c r="I34" s="68">
        <f>I32-I33</f>
        <v>0</v>
      </c>
      <c r="J34" s="68">
        <f>+I34</f>
        <v>0</v>
      </c>
      <c r="K34" s="59"/>
      <c r="L34" s="216"/>
    </row>
    <row r="35" spans="1:12" ht="15.6">
      <c r="A35" s="220">
        <f t="shared" si="0"/>
        <v>4</v>
      </c>
      <c r="B35" s="220" t="s">
        <v>175</v>
      </c>
      <c r="C35" s="59" t="s">
        <v>272</v>
      </c>
      <c r="D35" s="218"/>
      <c r="E35" s="59"/>
      <c r="F35" s="59"/>
      <c r="G35" s="59"/>
      <c r="H35" s="216"/>
      <c r="I35" s="230">
        <f>(1+E71)^24</f>
        <v>1</v>
      </c>
      <c r="J35" s="230">
        <f>(1+F71)^24</f>
        <v>1</v>
      </c>
      <c r="K35" s="68"/>
      <c r="L35" s="216"/>
    </row>
    <row r="36" spans="1:12" ht="15.6">
      <c r="A36" s="220">
        <f t="shared" si="0"/>
        <v>5</v>
      </c>
      <c r="B36" s="220" t="s">
        <v>39</v>
      </c>
      <c r="C36" s="59" t="s">
        <v>273</v>
      </c>
      <c r="D36" s="218"/>
      <c r="E36" s="59"/>
      <c r="F36" s="59"/>
      <c r="G36" s="59"/>
      <c r="H36" s="216"/>
      <c r="I36" s="68">
        <f>+I34*I35</f>
        <v>0</v>
      </c>
      <c r="J36" s="68">
        <f>+J34*J35</f>
        <v>0</v>
      </c>
      <c r="K36" s="68">
        <f>+J36-I36</f>
        <v>0</v>
      </c>
      <c r="L36" s="216"/>
    </row>
    <row r="37" spans="1:12" ht="15.6">
      <c r="A37" s="220">
        <f t="shared" si="0"/>
        <v>6</v>
      </c>
      <c r="B37" s="220" t="s">
        <v>40</v>
      </c>
      <c r="C37" s="59" t="s">
        <v>642</v>
      </c>
      <c r="D37" s="218"/>
      <c r="E37" s="59"/>
      <c r="F37" s="59"/>
      <c r="G37" s="59"/>
      <c r="H37" s="216"/>
      <c r="I37" s="68">
        <f>+K36</f>
        <v>0</v>
      </c>
      <c r="J37" s="59"/>
      <c r="K37" s="59"/>
      <c r="L37" s="216"/>
    </row>
    <row r="38" spans="1:12" ht="15.6">
      <c r="A38" s="220"/>
      <c r="B38" s="220"/>
      <c r="C38" s="59"/>
      <c r="D38" s="218"/>
      <c r="E38" s="59"/>
      <c r="F38" s="59"/>
      <c r="G38" s="59"/>
      <c r="H38" s="68"/>
      <c r="I38" s="68"/>
      <c r="J38" s="59"/>
      <c r="K38" s="59"/>
      <c r="L38" s="216"/>
    </row>
    <row r="39" spans="1:12" ht="15.6">
      <c r="A39" s="220"/>
      <c r="B39" s="220"/>
      <c r="C39" s="59"/>
      <c r="D39" s="218"/>
      <c r="E39" s="59"/>
      <c r="F39" s="59"/>
      <c r="G39" s="59"/>
      <c r="H39" s="59"/>
      <c r="I39" s="216"/>
      <c r="J39" s="216"/>
      <c r="K39" s="216"/>
      <c r="L39" s="216"/>
    </row>
    <row r="40" spans="1:12" ht="15.6">
      <c r="A40" s="220"/>
      <c r="B40" s="220"/>
      <c r="C40" s="59" t="s">
        <v>274</v>
      </c>
      <c r="D40" s="59"/>
      <c r="E40" s="59"/>
      <c r="F40" s="59"/>
      <c r="G40" s="59"/>
      <c r="H40" s="231"/>
      <c r="I40" s="216"/>
      <c r="J40" s="234"/>
      <c r="K40" s="216"/>
      <c r="L40" s="216"/>
    </row>
    <row r="41" spans="1:12" ht="15.6">
      <c r="A41" s="220"/>
      <c r="B41" s="220"/>
      <c r="C41" s="59" t="s">
        <v>275</v>
      </c>
      <c r="D41" s="59"/>
      <c r="E41" s="59"/>
      <c r="F41" s="59"/>
      <c r="G41" s="59"/>
      <c r="H41" s="232"/>
      <c r="I41" s="233"/>
      <c r="J41" s="236"/>
      <c r="K41" s="236"/>
      <c r="L41" s="216"/>
    </row>
    <row r="42" spans="1:12" ht="15.6">
      <c r="A42" s="220"/>
      <c r="B42" s="220"/>
      <c r="C42" s="59"/>
      <c r="D42" s="59"/>
      <c r="E42" s="59"/>
      <c r="F42" s="59"/>
      <c r="G42" s="59"/>
      <c r="H42" s="235"/>
      <c r="I42" s="236"/>
      <c r="J42" s="236"/>
      <c r="K42" s="236"/>
      <c r="L42" s="216"/>
    </row>
    <row r="43" spans="1:12" ht="15.6">
      <c r="A43" s="220"/>
      <c r="B43" s="58" t="s">
        <v>276</v>
      </c>
      <c r="C43" s="59"/>
      <c r="D43" s="59"/>
      <c r="E43" s="218" t="s">
        <v>269</v>
      </c>
      <c r="F43" s="218" t="s">
        <v>277</v>
      </c>
      <c r="G43" s="59"/>
      <c r="H43" s="235"/>
      <c r="I43" s="236"/>
      <c r="J43" s="231"/>
      <c r="K43" s="238"/>
      <c r="L43" s="216"/>
    </row>
    <row r="44" spans="1:12" ht="21">
      <c r="A44" s="220"/>
      <c r="B44" s="216"/>
      <c r="C44" s="218"/>
      <c r="D44" s="59"/>
      <c r="E44" s="218" t="s">
        <v>278</v>
      </c>
      <c r="F44" s="218" t="s">
        <v>278</v>
      </c>
      <c r="G44" s="216"/>
      <c r="H44" s="237"/>
      <c r="I44" s="235"/>
      <c r="J44" s="241"/>
      <c r="K44" s="238"/>
      <c r="L44" s="216"/>
    </row>
    <row r="45" spans="1:12" ht="16.8">
      <c r="A45" s="220"/>
      <c r="B45" s="239" t="s">
        <v>51</v>
      </c>
      <c r="C45" s="226" t="s">
        <v>198</v>
      </c>
      <c r="D45" s="59"/>
      <c r="E45" s="226" t="s">
        <v>270</v>
      </c>
      <c r="F45" s="226" t="s">
        <v>270</v>
      </c>
      <c r="G45" s="216"/>
      <c r="H45" s="240"/>
      <c r="I45" s="234"/>
      <c r="J45" s="245"/>
      <c r="K45" s="238"/>
      <c r="L45" s="216"/>
    </row>
    <row r="46" spans="1:12" ht="15.6">
      <c r="A46" s="220">
        <f>+A37+1</f>
        <v>7</v>
      </c>
      <c r="B46" s="58" t="s">
        <v>57</v>
      </c>
      <c r="C46" s="218" t="s">
        <v>279</v>
      </c>
      <c r="D46" s="59"/>
      <c r="E46" s="242">
        <v>0</v>
      </c>
      <c r="F46" s="242">
        <v>0</v>
      </c>
      <c r="G46" s="58"/>
      <c r="H46" s="243"/>
      <c r="I46" s="244"/>
      <c r="J46" s="243"/>
      <c r="K46" s="238"/>
      <c r="L46" s="216"/>
    </row>
    <row r="47" spans="1:12" ht="15.6">
      <c r="A47" s="220">
        <f>+A46+1</f>
        <v>8</v>
      </c>
      <c r="B47" s="58" t="s">
        <v>124</v>
      </c>
      <c r="C47" s="218" t="s">
        <v>279</v>
      </c>
      <c r="D47" s="59"/>
      <c r="E47" s="242">
        <v>0</v>
      </c>
      <c r="F47" s="242">
        <v>0</v>
      </c>
      <c r="G47" s="246"/>
      <c r="H47" s="218"/>
      <c r="I47" s="59"/>
      <c r="J47" s="218"/>
      <c r="K47" s="238"/>
      <c r="L47" s="216"/>
    </row>
    <row r="48" spans="1:12" ht="15.6">
      <c r="A48" s="220">
        <f t="shared" ref="A48:A69" si="1">+A47+1</f>
        <v>9</v>
      </c>
      <c r="B48" s="58" t="s">
        <v>58</v>
      </c>
      <c r="C48" s="218" t="s">
        <v>279</v>
      </c>
      <c r="D48" s="59"/>
      <c r="E48" s="242">
        <v>0</v>
      </c>
      <c r="F48" s="242">
        <v>0</v>
      </c>
      <c r="G48" s="59"/>
      <c r="H48" s="218"/>
      <c r="I48" s="59"/>
      <c r="J48" s="218"/>
      <c r="K48" s="238"/>
      <c r="L48" s="216"/>
    </row>
    <row r="49" spans="1:12" ht="15.6">
      <c r="A49" s="220">
        <f t="shared" si="1"/>
        <v>10</v>
      </c>
      <c r="B49" s="58" t="s">
        <v>59</v>
      </c>
      <c r="C49" s="218" t="s">
        <v>279</v>
      </c>
      <c r="D49" s="59"/>
      <c r="E49" s="242">
        <v>0</v>
      </c>
      <c r="F49" s="242">
        <v>0</v>
      </c>
      <c r="G49" s="59"/>
      <c r="H49" s="218"/>
      <c r="I49" s="59"/>
      <c r="J49" s="218"/>
      <c r="K49" s="238"/>
      <c r="L49" s="216"/>
    </row>
    <row r="50" spans="1:12" ht="15.6">
      <c r="A50" s="220">
        <f t="shared" si="1"/>
        <v>11</v>
      </c>
      <c r="B50" s="58" t="s">
        <v>60</v>
      </c>
      <c r="C50" s="218" t="s">
        <v>279</v>
      </c>
      <c r="D50" s="59"/>
      <c r="E50" s="242">
        <v>0</v>
      </c>
      <c r="F50" s="242">
        <v>0</v>
      </c>
      <c r="G50" s="59"/>
      <c r="H50" s="243"/>
      <c r="I50" s="59"/>
      <c r="J50" s="218"/>
      <c r="K50" s="238"/>
      <c r="L50" s="216"/>
    </row>
    <row r="51" spans="1:12" ht="15.6">
      <c r="A51" s="220">
        <f t="shared" si="1"/>
        <v>12</v>
      </c>
      <c r="B51" s="58" t="s">
        <v>125</v>
      </c>
      <c r="C51" s="218" t="s">
        <v>279</v>
      </c>
      <c r="D51" s="59"/>
      <c r="E51" s="242">
        <v>0</v>
      </c>
      <c r="F51" s="242">
        <v>0</v>
      </c>
      <c r="G51" s="59"/>
      <c r="H51" s="218"/>
      <c r="I51" s="59"/>
      <c r="J51" s="218"/>
      <c r="K51" s="238"/>
      <c r="L51" s="216"/>
    </row>
    <row r="52" spans="1:12" ht="15.6">
      <c r="A52" s="220">
        <f t="shared" si="1"/>
        <v>13</v>
      </c>
      <c r="B52" s="58" t="s">
        <v>122</v>
      </c>
      <c r="C52" s="218" t="s">
        <v>280</v>
      </c>
      <c r="D52" s="59"/>
      <c r="E52" s="242">
        <v>0</v>
      </c>
      <c r="F52" s="242">
        <v>0</v>
      </c>
      <c r="G52" s="59"/>
      <c r="H52" s="218"/>
      <c r="I52" s="59"/>
      <c r="J52" s="218"/>
      <c r="K52" s="238"/>
      <c r="L52" s="216"/>
    </row>
    <row r="53" spans="1:12" ht="15.6">
      <c r="A53" s="220">
        <f t="shared" si="1"/>
        <v>14</v>
      </c>
      <c r="B53" s="58" t="s">
        <v>53</v>
      </c>
      <c r="C53" s="218" t="s">
        <v>280</v>
      </c>
      <c r="D53" s="59"/>
      <c r="E53" s="242">
        <v>0</v>
      </c>
      <c r="F53" s="242">
        <v>0</v>
      </c>
      <c r="G53" s="59"/>
      <c r="H53" s="218"/>
      <c r="I53" s="59"/>
      <c r="J53" s="218"/>
      <c r="K53" s="238"/>
      <c r="L53" s="216"/>
    </row>
    <row r="54" spans="1:12" ht="15.6">
      <c r="A54" s="220">
        <f t="shared" si="1"/>
        <v>15</v>
      </c>
      <c r="B54" s="58" t="s">
        <v>123</v>
      </c>
      <c r="C54" s="218" t="s">
        <v>280</v>
      </c>
      <c r="D54" s="59"/>
      <c r="E54" s="242">
        <v>0</v>
      </c>
      <c r="F54" s="242">
        <v>0</v>
      </c>
      <c r="G54" s="59"/>
      <c r="H54" s="218"/>
      <c r="I54" s="59"/>
      <c r="J54" s="218"/>
      <c r="K54" s="238"/>
      <c r="L54" s="216"/>
    </row>
    <row r="55" spans="1:12" ht="15.6">
      <c r="A55" s="220">
        <f t="shared" si="1"/>
        <v>16</v>
      </c>
      <c r="B55" s="58" t="s">
        <v>55</v>
      </c>
      <c r="C55" s="218" t="s">
        <v>280</v>
      </c>
      <c r="D55" s="59"/>
      <c r="E55" s="242">
        <v>0</v>
      </c>
      <c r="F55" s="242">
        <v>0</v>
      </c>
      <c r="G55" s="59"/>
      <c r="H55" s="218"/>
      <c r="I55" s="59"/>
      <c r="J55" s="218"/>
      <c r="K55" s="238"/>
      <c r="L55" s="216"/>
    </row>
    <row r="56" spans="1:12" ht="15.6">
      <c r="A56" s="220">
        <f t="shared" si="1"/>
        <v>17</v>
      </c>
      <c r="B56" s="58" t="s">
        <v>52</v>
      </c>
      <c r="C56" s="218" t="s">
        <v>280</v>
      </c>
      <c r="D56" s="59"/>
      <c r="E56" s="242">
        <v>0</v>
      </c>
      <c r="F56" s="242">
        <v>0</v>
      </c>
      <c r="G56" s="59"/>
      <c r="H56" s="218"/>
      <c r="I56" s="59"/>
      <c r="J56" s="218"/>
      <c r="K56" s="238"/>
      <c r="L56" s="216"/>
    </row>
    <row r="57" spans="1:12" ht="15.6">
      <c r="A57" s="220">
        <f t="shared" si="1"/>
        <v>18</v>
      </c>
      <c r="B57" s="58" t="s">
        <v>56</v>
      </c>
      <c r="C57" s="218" t="s">
        <v>280</v>
      </c>
      <c r="D57" s="59"/>
      <c r="E57" s="242">
        <v>0</v>
      </c>
      <c r="F57" s="242">
        <v>0</v>
      </c>
      <c r="G57" s="59"/>
      <c r="H57" s="218"/>
      <c r="I57" s="59"/>
      <c r="J57" s="218"/>
      <c r="K57" s="238"/>
      <c r="L57" s="216"/>
    </row>
    <row r="58" spans="1:12" ht="15.6">
      <c r="A58" s="220">
        <f t="shared" si="1"/>
        <v>19</v>
      </c>
      <c r="B58" s="58" t="s">
        <v>57</v>
      </c>
      <c r="C58" s="218" t="s">
        <v>280</v>
      </c>
      <c r="D58" s="59"/>
      <c r="E58" s="242">
        <v>0</v>
      </c>
      <c r="F58" s="242">
        <v>0</v>
      </c>
      <c r="G58" s="59"/>
      <c r="H58" s="218"/>
      <c r="I58" s="59"/>
      <c r="J58" s="218"/>
      <c r="K58" s="238"/>
      <c r="L58" s="216"/>
    </row>
    <row r="59" spans="1:12" ht="15.6">
      <c r="A59" s="220">
        <f t="shared" si="1"/>
        <v>20</v>
      </c>
      <c r="B59" s="58" t="s">
        <v>124</v>
      </c>
      <c r="C59" s="218" t="s">
        <v>280</v>
      </c>
      <c r="D59" s="59"/>
      <c r="E59" s="242">
        <v>0</v>
      </c>
      <c r="F59" s="242">
        <v>0</v>
      </c>
      <c r="G59" s="59"/>
      <c r="H59" s="218"/>
      <c r="I59" s="59"/>
      <c r="J59" s="218"/>
      <c r="K59" s="238"/>
      <c r="L59" s="216"/>
    </row>
    <row r="60" spans="1:12" ht="15.6">
      <c r="A60" s="220">
        <f t="shared" si="1"/>
        <v>21</v>
      </c>
      <c r="B60" s="58" t="s">
        <v>58</v>
      </c>
      <c r="C60" s="218" t="s">
        <v>280</v>
      </c>
      <c r="D60" s="59"/>
      <c r="E60" s="242">
        <v>0</v>
      </c>
      <c r="F60" s="242">
        <v>0</v>
      </c>
      <c r="G60" s="59"/>
      <c r="H60" s="218"/>
      <c r="I60" s="59"/>
      <c r="J60" s="218"/>
      <c r="K60" s="238"/>
      <c r="L60" s="216"/>
    </row>
    <row r="61" spans="1:12" ht="15.6">
      <c r="A61" s="220">
        <f t="shared" si="1"/>
        <v>22</v>
      </c>
      <c r="B61" s="58" t="s">
        <v>59</v>
      </c>
      <c r="C61" s="218" t="s">
        <v>280</v>
      </c>
      <c r="D61" s="59"/>
      <c r="E61" s="242">
        <v>0</v>
      </c>
      <c r="F61" s="242">
        <v>0</v>
      </c>
      <c r="G61" s="59"/>
      <c r="H61" s="218"/>
      <c r="I61" s="59"/>
      <c r="J61" s="218"/>
      <c r="K61" s="238"/>
      <c r="L61" s="216"/>
    </row>
    <row r="62" spans="1:12" ht="15.6">
      <c r="A62" s="220">
        <f t="shared" si="1"/>
        <v>23</v>
      </c>
      <c r="B62" s="58" t="s">
        <v>60</v>
      </c>
      <c r="C62" s="218" t="s">
        <v>280</v>
      </c>
      <c r="D62" s="59"/>
      <c r="E62" s="242">
        <v>0</v>
      </c>
      <c r="F62" s="242">
        <v>0</v>
      </c>
      <c r="G62" s="59"/>
      <c r="H62" s="218"/>
      <c r="I62" s="59"/>
      <c r="J62" s="218"/>
      <c r="K62" s="238"/>
      <c r="L62" s="216"/>
    </row>
    <row r="63" spans="1:12" ht="15.6">
      <c r="A63" s="220">
        <f t="shared" si="1"/>
        <v>24</v>
      </c>
      <c r="B63" s="58" t="s">
        <v>125</v>
      </c>
      <c r="C63" s="218" t="s">
        <v>280</v>
      </c>
      <c r="D63" s="59"/>
      <c r="E63" s="242">
        <v>0</v>
      </c>
      <c r="F63" s="242">
        <v>0</v>
      </c>
      <c r="G63" s="59"/>
      <c r="H63" s="218"/>
      <c r="I63" s="59"/>
      <c r="J63" s="218"/>
      <c r="K63" s="238"/>
      <c r="L63" s="216"/>
    </row>
    <row r="64" spans="1:12" ht="15.6">
      <c r="A64" s="220">
        <f t="shared" si="1"/>
        <v>25</v>
      </c>
      <c r="B64" s="58" t="s">
        <v>122</v>
      </c>
      <c r="C64" s="218" t="s">
        <v>281</v>
      </c>
      <c r="D64" s="59"/>
      <c r="E64" s="242">
        <v>0</v>
      </c>
      <c r="F64" s="242">
        <v>0</v>
      </c>
      <c r="G64" s="59"/>
      <c r="H64" s="218"/>
      <c r="I64" s="59"/>
      <c r="J64" s="218"/>
      <c r="K64" s="216"/>
      <c r="L64" s="216"/>
    </row>
    <row r="65" spans="1:12" ht="15.6">
      <c r="A65" s="220">
        <f t="shared" si="1"/>
        <v>26</v>
      </c>
      <c r="B65" s="58" t="s">
        <v>53</v>
      </c>
      <c r="C65" s="218" t="s">
        <v>281</v>
      </c>
      <c r="D65" s="59"/>
      <c r="E65" s="242">
        <v>0</v>
      </c>
      <c r="F65" s="242">
        <v>0</v>
      </c>
      <c r="G65" s="59"/>
      <c r="H65" s="218"/>
      <c r="I65" s="59"/>
      <c r="J65" s="218"/>
      <c r="K65" s="216"/>
      <c r="L65" s="216"/>
    </row>
    <row r="66" spans="1:12" ht="15.6">
      <c r="A66" s="220">
        <f t="shared" si="1"/>
        <v>27</v>
      </c>
      <c r="B66" s="58" t="s">
        <v>123</v>
      </c>
      <c r="C66" s="218" t="s">
        <v>281</v>
      </c>
      <c r="D66" s="59"/>
      <c r="E66" s="242">
        <v>0</v>
      </c>
      <c r="F66" s="242">
        <v>0</v>
      </c>
      <c r="G66" s="59"/>
      <c r="H66" s="218"/>
      <c r="I66" s="59"/>
      <c r="J66" s="218"/>
      <c r="K66" s="216"/>
      <c r="L66" s="216"/>
    </row>
    <row r="67" spans="1:12" ht="15.6">
      <c r="A67" s="220">
        <f t="shared" si="1"/>
        <v>28</v>
      </c>
      <c r="B67" s="58" t="s">
        <v>55</v>
      </c>
      <c r="C67" s="218" t="s">
        <v>281</v>
      </c>
      <c r="D67" s="59"/>
      <c r="E67" s="242">
        <v>0</v>
      </c>
      <c r="F67" s="242">
        <v>0</v>
      </c>
      <c r="G67" s="59"/>
      <c r="H67" s="218"/>
      <c r="I67" s="59"/>
      <c r="J67" s="218"/>
      <c r="K67" s="216"/>
      <c r="L67" s="216"/>
    </row>
    <row r="68" spans="1:12" ht="15.6">
      <c r="A68" s="220">
        <f t="shared" si="1"/>
        <v>29</v>
      </c>
      <c r="B68" s="58" t="s">
        <v>52</v>
      </c>
      <c r="C68" s="218" t="s">
        <v>281</v>
      </c>
      <c r="D68" s="59"/>
      <c r="E68" s="242">
        <v>0</v>
      </c>
      <c r="F68" s="242">
        <v>0</v>
      </c>
      <c r="G68" s="59"/>
      <c r="H68" s="218"/>
      <c r="I68" s="59"/>
      <c r="J68" s="247"/>
      <c r="K68" s="216"/>
      <c r="L68" s="216"/>
    </row>
    <row r="69" spans="1:12" ht="15.6">
      <c r="A69" s="220">
        <f t="shared" si="1"/>
        <v>30</v>
      </c>
      <c r="B69" s="58" t="s">
        <v>56</v>
      </c>
      <c r="C69" s="218" t="s">
        <v>281</v>
      </c>
      <c r="D69" s="59"/>
      <c r="E69" s="242">
        <v>0</v>
      </c>
      <c r="F69" s="242">
        <v>0</v>
      </c>
      <c r="G69" s="59"/>
      <c r="H69" s="59"/>
      <c r="I69" s="59"/>
      <c r="J69" s="216"/>
      <c r="K69" s="216"/>
      <c r="L69" s="216"/>
    </row>
    <row r="70" spans="1:12">
      <c r="A70" s="220"/>
      <c r="B70" s="248"/>
      <c r="C70" s="216"/>
      <c r="D70" s="216"/>
      <c r="E70" s="216"/>
      <c r="F70" s="216"/>
      <c r="G70" s="216"/>
      <c r="H70" s="216"/>
      <c r="I70" s="216"/>
      <c r="J70" s="216"/>
      <c r="K70" s="216"/>
      <c r="L70" s="216"/>
    </row>
    <row r="71" spans="1:12" ht="15.6">
      <c r="A71" s="220">
        <f>+A69+1</f>
        <v>31</v>
      </c>
      <c r="B71" s="58" t="s">
        <v>74</v>
      </c>
      <c r="C71" s="216"/>
      <c r="D71" s="216"/>
      <c r="E71" s="249">
        <f>+SUM(E46:E69)/24</f>
        <v>0</v>
      </c>
      <c r="F71" s="249">
        <f>+SUM(F46:F69)/24</f>
        <v>0</v>
      </c>
      <c r="G71" s="216"/>
      <c r="H71" s="216"/>
      <c r="I71" s="216"/>
      <c r="J71" s="216"/>
      <c r="K71" s="216"/>
      <c r="L71" s="216"/>
    </row>
    <row r="72" spans="1:12">
      <c r="A72" s="216"/>
      <c r="B72" s="220"/>
      <c r="C72" s="216"/>
      <c r="D72" s="216"/>
      <c r="E72" s="216"/>
      <c r="F72" s="216"/>
      <c r="G72" s="216"/>
      <c r="H72" s="216"/>
      <c r="I72" s="216"/>
    </row>
    <row r="74" spans="1:12" ht="15.6">
      <c r="B74" s="45" t="s">
        <v>665</v>
      </c>
    </row>
  </sheetData>
  <mergeCells count="3">
    <mergeCell ref="B1:K1"/>
    <mergeCell ref="B2:K2"/>
    <mergeCell ref="B3:K3"/>
  </mergeCells>
  <pageMargins left="0.7" right="0.7" top="0.75" bottom="0.75" header="0.3" footer="0.3"/>
  <pageSetup scale="44" orientation="portrait" r:id="rId1"/>
  <headerFoot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J63"/>
  <sheetViews>
    <sheetView zoomScaleNormal="100" workbookViewId="0">
      <selection activeCell="C45" sqref="C45"/>
    </sheetView>
  </sheetViews>
  <sheetFormatPr defaultRowHeight="14.4"/>
  <cols>
    <col min="1" max="1" width="40.109375" customWidth="1"/>
    <col min="2" max="2" width="41.6640625" customWidth="1"/>
    <col min="3" max="3" width="19.44140625" customWidth="1"/>
    <col min="4" max="4" width="9" bestFit="1" customWidth="1"/>
    <col min="5" max="5" width="7.109375" bestFit="1" customWidth="1"/>
    <col min="6" max="6" width="19.44140625" customWidth="1"/>
  </cols>
  <sheetData>
    <row r="1" spans="1:10" ht="15.6">
      <c r="A1" s="708" t="s">
        <v>535</v>
      </c>
      <c r="B1" s="708"/>
      <c r="C1" s="708"/>
      <c r="D1" s="615"/>
      <c r="E1" s="615"/>
      <c r="F1" s="615"/>
      <c r="G1" s="615"/>
      <c r="H1" s="615"/>
      <c r="I1" s="615"/>
      <c r="J1" s="615"/>
    </row>
    <row r="2" spans="1:10" ht="15.6">
      <c r="A2" s="686" t="s">
        <v>622</v>
      </c>
      <c r="B2" s="686"/>
      <c r="C2" s="686"/>
      <c r="D2" s="252"/>
    </row>
    <row r="3" spans="1:10" ht="17.399999999999999">
      <c r="A3" s="741" t="str">
        <f>+'Appendix A'!H3</f>
        <v>Actual for the 12 Months Ended 12/31/2021</v>
      </c>
      <c r="B3" s="741"/>
      <c r="C3" s="741"/>
      <c r="D3" s="252"/>
      <c r="F3" s="61"/>
    </row>
    <row r="4" spans="1:10">
      <c r="D4" s="252"/>
    </row>
    <row r="5" spans="1:10">
      <c r="A5" s="739"/>
      <c r="B5" s="739"/>
      <c r="C5" s="739"/>
      <c r="D5" s="739"/>
      <c r="E5" s="739"/>
      <c r="F5" s="739"/>
      <c r="G5" s="739"/>
    </row>
    <row r="6" spans="1:10">
      <c r="A6" s="740"/>
      <c r="B6" s="740"/>
      <c r="C6" s="740"/>
      <c r="D6" s="740"/>
      <c r="E6" s="740"/>
      <c r="F6" s="740"/>
      <c r="G6" s="740"/>
    </row>
    <row r="7" spans="1:10">
      <c r="A7" s="132"/>
      <c r="B7" s="132"/>
      <c r="C7" s="253"/>
      <c r="D7" s="254"/>
      <c r="E7" s="132"/>
      <c r="F7" s="132"/>
      <c r="G7" s="132"/>
    </row>
    <row r="8" spans="1:10" ht="15.6">
      <c r="A8" s="255" t="s">
        <v>291</v>
      </c>
      <c r="B8" s="256" t="s">
        <v>230</v>
      </c>
      <c r="C8" s="317" t="s">
        <v>586</v>
      </c>
      <c r="D8" s="257"/>
      <c r="E8" s="55"/>
      <c r="F8" s="132"/>
      <c r="G8" s="132"/>
    </row>
    <row r="9" spans="1:10" ht="15.6">
      <c r="A9" s="258"/>
      <c r="B9" s="258"/>
      <c r="C9" s="258"/>
      <c r="D9" s="257"/>
      <c r="E9" s="55"/>
      <c r="F9" s="132"/>
      <c r="G9" s="132"/>
    </row>
    <row r="10" spans="1:10" ht="15.6">
      <c r="A10" s="255" t="s">
        <v>14</v>
      </c>
      <c r="B10" s="259"/>
      <c r="C10" s="260"/>
      <c r="D10" s="257"/>
      <c r="E10" s="55"/>
      <c r="F10" s="132"/>
      <c r="G10" s="132"/>
    </row>
    <row r="11" spans="1:10" ht="15.6">
      <c r="A11" s="313" t="s">
        <v>666</v>
      </c>
      <c r="B11" s="259" t="s">
        <v>292</v>
      </c>
      <c r="C11" s="310">
        <v>1.3299999999999999E-2</v>
      </c>
      <c r="D11" s="257"/>
      <c r="E11" s="55"/>
      <c r="F11" s="132"/>
      <c r="G11" s="132"/>
    </row>
    <row r="12" spans="1:10" ht="15.6">
      <c r="A12" s="313">
        <v>352</v>
      </c>
      <c r="B12" s="259" t="s">
        <v>293</v>
      </c>
      <c r="C12" s="311">
        <v>1.6899999999999998E-2</v>
      </c>
      <c r="D12" s="252"/>
      <c r="E12" s="55"/>
      <c r="F12" s="132"/>
      <c r="G12" s="132"/>
    </row>
    <row r="13" spans="1:10" ht="15.6">
      <c r="A13" s="313">
        <v>353</v>
      </c>
      <c r="B13" s="259" t="s">
        <v>294</v>
      </c>
      <c r="C13" s="311">
        <v>1.9199999999999998E-2</v>
      </c>
      <c r="D13" s="252"/>
      <c r="E13" s="261"/>
      <c r="F13" s="132"/>
      <c r="G13" s="132"/>
    </row>
    <row r="14" spans="1:10" ht="15.6">
      <c r="A14" s="313">
        <v>354</v>
      </c>
      <c r="B14" s="259" t="s">
        <v>295</v>
      </c>
      <c r="C14" s="311">
        <v>0.02</v>
      </c>
      <c r="D14" s="252"/>
      <c r="E14" s="261"/>
      <c r="F14" s="132"/>
      <c r="G14" s="132"/>
    </row>
    <row r="15" spans="1:10" ht="15.6">
      <c r="A15" s="313">
        <v>355</v>
      </c>
      <c r="B15" s="259" t="s">
        <v>296</v>
      </c>
      <c r="C15" s="311">
        <v>2.1700000000000001E-2</v>
      </c>
      <c r="D15" s="252"/>
      <c r="E15" s="261"/>
      <c r="F15" s="132"/>
      <c r="G15" s="132"/>
    </row>
    <row r="16" spans="1:10" ht="15.6">
      <c r="A16" s="313">
        <v>356</v>
      </c>
      <c r="B16" s="259" t="s">
        <v>297</v>
      </c>
      <c r="C16" s="311">
        <v>1.9199999999999998E-2</v>
      </c>
      <c r="D16" s="252"/>
      <c r="E16" s="261"/>
      <c r="F16" s="132"/>
      <c r="G16" s="132"/>
    </row>
    <row r="17" spans="1:7" ht="15.6">
      <c r="A17" s="313">
        <v>357</v>
      </c>
      <c r="B17" s="259" t="s">
        <v>298</v>
      </c>
      <c r="C17" s="311">
        <v>1.5699999999999999E-2</v>
      </c>
      <c r="D17" s="252"/>
      <c r="E17" s="261"/>
      <c r="F17" s="132"/>
      <c r="G17" s="132"/>
    </row>
    <row r="18" spans="1:7" ht="15.6">
      <c r="A18" s="313">
        <v>358</v>
      </c>
      <c r="B18" s="259" t="s">
        <v>299</v>
      </c>
      <c r="C18" s="311">
        <v>1.7899999999999999E-2</v>
      </c>
      <c r="D18" s="252"/>
      <c r="E18" s="261"/>
      <c r="F18" s="132"/>
      <c r="G18" s="132"/>
    </row>
    <row r="19" spans="1:7" ht="15.6">
      <c r="A19" s="313">
        <v>359</v>
      </c>
      <c r="B19" s="259" t="s">
        <v>300</v>
      </c>
      <c r="C19" s="311" t="s">
        <v>17</v>
      </c>
      <c r="D19" s="252"/>
      <c r="E19" s="261"/>
      <c r="F19" s="132"/>
      <c r="G19" s="132"/>
    </row>
    <row r="20" spans="1:7" ht="15.6">
      <c r="A20" s="313"/>
      <c r="B20" s="259"/>
      <c r="C20" s="310"/>
      <c r="D20" s="120"/>
      <c r="E20" s="261"/>
      <c r="F20" s="132"/>
      <c r="G20" s="132"/>
    </row>
    <row r="21" spans="1:7" ht="15.6">
      <c r="A21" s="314" t="s">
        <v>398</v>
      </c>
      <c r="B21" s="259"/>
      <c r="C21" s="312"/>
      <c r="D21" s="120"/>
      <c r="E21" s="261"/>
      <c r="F21" s="132"/>
      <c r="G21" s="132"/>
    </row>
    <row r="22" spans="1:7" ht="15.6">
      <c r="A22" s="313">
        <v>302</v>
      </c>
      <c r="B22" s="259" t="s">
        <v>301</v>
      </c>
      <c r="C22" s="310" t="s">
        <v>17</v>
      </c>
      <c r="D22" s="120"/>
      <c r="E22" s="261"/>
      <c r="F22" s="132"/>
      <c r="G22" s="132"/>
    </row>
    <row r="23" spans="1:7" ht="15.6">
      <c r="A23" s="313">
        <v>303</v>
      </c>
      <c r="B23" s="259" t="s">
        <v>302</v>
      </c>
      <c r="C23" s="311">
        <v>0.1429</v>
      </c>
      <c r="D23" s="120"/>
      <c r="E23" s="261"/>
      <c r="F23" s="132"/>
      <c r="G23" s="132"/>
    </row>
    <row r="24" spans="1:7" ht="15.6">
      <c r="A24" s="313">
        <v>390</v>
      </c>
      <c r="B24" s="262" t="s">
        <v>293</v>
      </c>
      <c r="C24" s="311">
        <v>2.18E-2</v>
      </c>
      <c r="D24" s="120"/>
      <c r="E24" s="261"/>
      <c r="F24" s="132"/>
      <c r="G24" s="132"/>
    </row>
    <row r="25" spans="1:7" ht="15.6">
      <c r="A25" s="313">
        <v>391</v>
      </c>
      <c r="B25" s="262" t="s">
        <v>303</v>
      </c>
      <c r="C25" s="311">
        <v>3.5700000000000003E-2</v>
      </c>
      <c r="D25" s="120"/>
      <c r="E25" s="261"/>
      <c r="F25" s="132"/>
      <c r="G25" s="132"/>
    </row>
    <row r="26" spans="1:7" ht="15.6">
      <c r="A26" s="313">
        <v>391.2</v>
      </c>
      <c r="B26" s="262" t="s">
        <v>304</v>
      </c>
      <c r="C26" s="311">
        <v>0.1429</v>
      </c>
      <c r="D26" s="120"/>
      <c r="E26" s="261"/>
      <c r="F26" s="132"/>
      <c r="G26" s="132"/>
    </row>
    <row r="27" spans="1:7" ht="15.6">
      <c r="A27" s="313" t="s">
        <v>536</v>
      </c>
      <c r="B27" s="262" t="s">
        <v>537</v>
      </c>
      <c r="C27" s="311">
        <v>2.7699999999999999E-2</v>
      </c>
      <c r="D27" s="120"/>
      <c r="E27" s="261"/>
      <c r="F27" s="132"/>
      <c r="G27" s="132"/>
    </row>
    <row r="28" spans="1:7" ht="15.6">
      <c r="A28" s="313" t="s">
        <v>400</v>
      </c>
      <c r="B28" s="262" t="s">
        <v>306</v>
      </c>
      <c r="C28" s="311">
        <v>3.4299999999999997E-2</v>
      </c>
      <c r="D28" s="257"/>
      <c r="E28" s="55"/>
      <c r="F28" s="132"/>
      <c r="G28" s="132"/>
    </row>
    <row r="29" spans="1:7" ht="15.6">
      <c r="A29" s="313">
        <v>395</v>
      </c>
      <c r="B29" s="262" t="s">
        <v>307</v>
      </c>
      <c r="C29" s="311">
        <v>9.5999999999999992E-3</v>
      </c>
      <c r="D29" s="257"/>
      <c r="E29" s="55"/>
      <c r="F29" s="132"/>
      <c r="G29" s="132"/>
    </row>
    <row r="30" spans="1:7" ht="15.6">
      <c r="A30" s="313" t="s">
        <v>401</v>
      </c>
      <c r="B30" s="259" t="s">
        <v>309</v>
      </c>
      <c r="C30" s="311">
        <v>3.6299999999999999E-2</v>
      </c>
      <c r="D30" s="257"/>
      <c r="E30" s="55"/>
      <c r="F30" s="132"/>
      <c r="G30" s="132"/>
    </row>
    <row r="31" spans="1:7" ht="15.6">
      <c r="A31" s="313" t="s">
        <v>402</v>
      </c>
      <c r="B31" s="259" t="s">
        <v>403</v>
      </c>
      <c r="C31" s="311">
        <v>2.86E-2</v>
      </c>
      <c r="D31" s="257"/>
      <c r="E31" s="55"/>
      <c r="F31" s="132"/>
      <c r="G31" s="132"/>
    </row>
    <row r="32" spans="1:7" ht="15.6">
      <c r="A32" s="313">
        <v>398</v>
      </c>
      <c r="B32" s="262" t="s">
        <v>310</v>
      </c>
      <c r="C32" s="311">
        <v>6.6699999999999995E-2</v>
      </c>
      <c r="D32" s="257"/>
      <c r="E32" s="55"/>
      <c r="F32" s="132"/>
      <c r="G32" s="132"/>
    </row>
    <row r="33" spans="1:7" ht="15.6">
      <c r="A33" s="313"/>
      <c r="B33" s="262"/>
      <c r="C33" s="311"/>
      <c r="D33" s="257"/>
      <c r="E33" s="55"/>
      <c r="F33" s="132"/>
      <c r="G33" s="132"/>
    </row>
    <row r="34" spans="1:7" ht="15.6">
      <c r="A34" s="314" t="s">
        <v>76</v>
      </c>
      <c r="B34" s="259"/>
      <c r="C34" s="312"/>
      <c r="D34" s="257"/>
      <c r="E34" s="55"/>
      <c r="F34" s="132"/>
      <c r="G34" s="132"/>
    </row>
    <row r="35" spans="1:7" ht="15.6">
      <c r="A35" s="313">
        <v>302</v>
      </c>
      <c r="B35" s="259" t="s">
        <v>301</v>
      </c>
      <c r="C35" s="310" t="s">
        <v>17</v>
      </c>
      <c r="D35" s="257"/>
      <c r="E35" s="55"/>
      <c r="F35" s="132"/>
      <c r="G35" s="132"/>
    </row>
    <row r="36" spans="1:7" ht="15.6">
      <c r="A36" s="313">
        <v>303</v>
      </c>
      <c r="B36" s="259" t="s">
        <v>302</v>
      </c>
      <c r="C36" s="311">
        <v>0.13089999999999999</v>
      </c>
      <c r="D36" s="257"/>
      <c r="E36" s="55"/>
      <c r="F36" s="132"/>
      <c r="G36" s="132"/>
    </row>
    <row r="37" spans="1:7" ht="15.6">
      <c r="A37" s="313">
        <v>390</v>
      </c>
      <c r="B37" s="262" t="s">
        <v>293</v>
      </c>
      <c r="C37" s="311">
        <v>2.98E-2</v>
      </c>
      <c r="D37" s="257"/>
      <c r="E37" s="55"/>
      <c r="F37" s="132"/>
      <c r="G37" s="132"/>
    </row>
    <row r="38" spans="1:7" ht="15.6">
      <c r="A38" s="313">
        <v>391</v>
      </c>
      <c r="B38" s="262" t="s">
        <v>303</v>
      </c>
      <c r="C38" s="311">
        <v>3.4200000000000001E-2</v>
      </c>
      <c r="D38" s="257"/>
      <c r="E38" s="55"/>
      <c r="F38" s="132"/>
      <c r="G38" s="132"/>
    </row>
    <row r="39" spans="1:7" ht="15.6">
      <c r="A39" s="313">
        <v>391.2</v>
      </c>
      <c r="B39" s="262" t="s">
        <v>304</v>
      </c>
      <c r="C39" s="311">
        <v>0.13089999999999999</v>
      </c>
      <c r="D39" s="257"/>
      <c r="E39" s="55"/>
      <c r="F39" s="132"/>
      <c r="G39" s="132"/>
    </row>
    <row r="40" spans="1:7" ht="15.6">
      <c r="A40" s="313" t="s">
        <v>536</v>
      </c>
      <c r="B40" s="262" t="s">
        <v>537</v>
      </c>
      <c r="C40" s="311">
        <v>1.09E-2</v>
      </c>
      <c r="D40" s="257"/>
      <c r="E40" s="55"/>
      <c r="F40" s="132"/>
      <c r="G40" s="132"/>
    </row>
    <row r="41" spans="1:7" ht="15.6">
      <c r="A41" s="313" t="s">
        <v>538</v>
      </c>
      <c r="B41" s="262" t="s">
        <v>539</v>
      </c>
      <c r="C41" s="311">
        <v>0.1</v>
      </c>
      <c r="D41" s="257"/>
      <c r="E41" s="55"/>
      <c r="F41" s="132"/>
      <c r="G41" s="132"/>
    </row>
    <row r="42" spans="1:7" ht="15.6">
      <c r="A42" s="313" t="s">
        <v>540</v>
      </c>
      <c r="B42" s="262" t="s">
        <v>541</v>
      </c>
      <c r="C42" s="311">
        <v>0.1125</v>
      </c>
      <c r="D42" s="257"/>
      <c r="E42" s="55"/>
      <c r="F42" s="132"/>
      <c r="G42" s="132"/>
    </row>
    <row r="43" spans="1:7" ht="15.6">
      <c r="A43" s="313" t="s">
        <v>542</v>
      </c>
      <c r="B43" s="262" t="s">
        <v>552</v>
      </c>
      <c r="C43" s="311">
        <v>8.1799999999999998E-2</v>
      </c>
      <c r="D43" s="257"/>
      <c r="E43" s="55"/>
      <c r="F43" s="132"/>
      <c r="G43" s="132"/>
    </row>
    <row r="44" spans="1:7" ht="15.6">
      <c r="A44" s="313" t="s">
        <v>543</v>
      </c>
      <c r="B44" s="262" t="s">
        <v>544</v>
      </c>
      <c r="C44" s="311">
        <v>0.09</v>
      </c>
      <c r="D44" s="257"/>
      <c r="E44" s="55"/>
      <c r="F44" s="132"/>
      <c r="G44" s="132"/>
    </row>
    <row r="45" spans="1:7" ht="15.6">
      <c r="A45" s="313" t="s">
        <v>545</v>
      </c>
      <c r="B45" s="262" t="s">
        <v>546</v>
      </c>
      <c r="C45" s="311">
        <v>8.1799999999999998E-2</v>
      </c>
      <c r="D45" s="257"/>
      <c r="E45" s="55"/>
      <c r="F45" s="132"/>
      <c r="G45" s="132"/>
    </row>
    <row r="46" spans="1:7" ht="15.6">
      <c r="A46" s="313" t="s">
        <v>547</v>
      </c>
      <c r="B46" s="262" t="s">
        <v>548</v>
      </c>
      <c r="C46" s="311">
        <v>0.1125</v>
      </c>
      <c r="D46" s="257"/>
      <c r="E46" s="55"/>
      <c r="F46" s="132"/>
      <c r="G46" s="132"/>
    </row>
    <row r="47" spans="1:7" ht="15.6">
      <c r="A47" s="313" t="s">
        <v>549</v>
      </c>
      <c r="B47" s="262" t="s">
        <v>550</v>
      </c>
      <c r="C47" s="311">
        <v>0.1</v>
      </c>
      <c r="D47" s="257"/>
      <c r="E47" s="55"/>
      <c r="F47" s="132"/>
      <c r="G47" s="132"/>
    </row>
    <row r="48" spans="1:7" ht="15.6">
      <c r="A48" s="313" t="s">
        <v>551</v>
      </c>
      <c r="B48" s="262" t="s">
        <v>553</v>
      </c>
      <c r="C48" s="311">
        <v>0.09</v>
      </c>
      <c r="D48" s="257"/>
      <c r="E48" s="55"/>
      <c r="F48" s="132"/>
      <c r="G48" s="132"/>
    </row>
    <row r="49" spans="1:7" ht="30.6">
      <c r="A49" s="313" t="s">
        <v>554</v>
      </c>
      <c r="B49" s="616" t="s">
        <v>555</v>
      </c>
      <c r="C49" s="311">
        <v>6.9199999999999998E-2</v>
      </c>
      <c r="D49" s="257"/>
      <c r="E49" s="55"/>
      <c r="F49" s="132"/>
      <c r="G49" s="132"/>
    </row>
    <row r="50" spans="1:7" ht="30.6">
      <c r="A50" s="313" t="s">
        <v>556</v>
      </c>
      <c r="B50" s="616" t="s">
        <v>557</v>
      </c>
      <c r="C50" s="311">
        <v>7.4999999999999997E-2</v>
      </c>
      <c r="D50" s="257"/>
      <c r="E50" s="55"/>
      <c r="F50" s="132"/>
      <c r="G50" s="132"/>
    </row>
    <row r="51" spans="1:7" ht="15.6">
      <c r="A51" s="313" t="s">
        <v>558</v>
      </c>
      <c r="B51" s="616" t="s">
        <v>559</v>
      </c>
      <c r="C51" s="311">
        <v>8.1799999999999998E-2</v>
      </c>
      <c r="D51" s="257"/>
      <c r="E51" s="55"/>
      <c r="F51" s="132"/>
      <c r="G51" s="132"/>
    </row>
    <row r="52" spans="1:7" ht="15.6">
      <c r="A52" s="313" t="s">
        <v>399</v>
      </c>
      <c r="B52" s="262" t="s">
        <v>305</v>
      </c>
      <c r="C52" s="311">
        <v>2.87E-2</v>
      </c>
      <c r="D52" s="257"/>
      <c r="E52" s="55"/>
      <c r="F52" s="132"/>
      <c r="G52" s="132"/>
    </row>
    <row r="53" spans="1:7" ht="15.6">
      <c r="A53" s="313" t="s">
        <v>400</v>
      </c>
      <c r="B53" s="262" t="s">
        <v>306</v>
      </c>
      <c r="C53" s="311">
        <v>2.9100000000000001E-2</v>
      </c>
      <c r="D53" s="257"/>
      <c r="E53" s="55"/>
      <c r="F53" s="132"/>
      <c r="G53" s="132"/>
    </row>
    <row r="54" spans="1:7" ht="15.6">
      <c r="A54" s="313">
        <v>395</v>
      </c>
      <c r="B54" s="262" t="s">
        <v>307</v>
      </c>
      <c r="C54" s="311">
        <v>2.8299999999999999E-2</v>
      </c>
      <c r="D54" s="257"/>
      <c r="E54" s="55"/>
      <c r="F54" s="132"/>
      <c r="G54" s="132"/>
    </row>
    <row r="55" spans="1:7" ht="15.6">
      <c r="A55" s="313" t="s">
        <v>560</v>
      </c>
      <c r="B55" s="262" t="s">
        <v>308</v>
      </c>
      <c r="C55" s="311">
        <v>7.6899999999999996E-2</v>
      </c>
      <c r="D55" s="257"/>
      <c r="E55" s="55"/>
      <c r="F55" s="132"/>
      <c r="G55" s="132"/>
    </row>
    <row r="56" spans="1:7" ht="15.6">
      <c r="A56" s="313" t="s">
        <v>401</v>
      </c>
      <c r="B56" s="259" t="s">
        <v>309</v>
      </c>
      <c r="C56" s="311">
        <v>5.3800000000000001E-2</v>
      </c>
      <c r="D56" s="257"/>
      <c r="E56" s="55"/>
      <c r="F56" s="132"/>
      <c r="G56" s="132"/>
    </row>
    <row r="57" spans="1:7" ht="15.6">
      <c r="A57" s="313">
        <v>398</v>
      </c>
      <c r="B57" s="262" t="s">
        <v>310</v>
      </c>
      <c r="C57" s="311">
        <v>6.25E-2</v>
      </c>
      <c r="D57" s="257"/>
      <c r="E57" s="55"/>
      <c r="F57" s="132"/>
      <c r="G57" s="132"/>
    </row>
    <row r="58" spans="1:7" ht="15.6">
      <c r="A58" s="313"/>
      <c r="B58" s="262"/>
      <c r="C58" s="311"/>
      <c r="D58" s="257"/>
      <c r="E58" s="55"/>
      <c r="F58" s="132"/>
      <c r="G58" s="132"/>
    </row>
    <row r="59" spans="1:7" ht="15.6">
      <c r="A59" s="264" t="s">
        <v>311</v>
      </c>
      <c r="B59" s="259"/>
      <c r="C59" s="259"/>
      <c r="D59" s="263"/>
      <c r="E59" s="259"/>
      <c r="F59" s="55"/>
      <c r="G59" s="55"/>
    </row>
    <row r="60" spans="1:7" ht="15.6">
      <c r="A60" s="316"/>
      <c r="B60" s="259"/>
      <c r="C60" s="262"/>
      <c r="D60" s="315"/>
      <c r="E60" s="315"/>
    </row>
    <row r="61" spans="1:7" ht="15.6">
      <c r="A61" s="316"/>
      <c r="B61" s="315"/>
      <c r="C61" s="315"/>
      <c r="D61" s="315"/>
      <c r="E61" s="315"/>
    </row>
    <row r="62" spans="1:7" ht="15.6">
      <c r="A62" s="316"/>
    </row>
    <row r="63" spans="1:7" ht="15.6">
      <c r="A63" s="316"/>
    </row>
  </sheetData>
  <mergeCells count="5">
    <mergeCell ref="A5:G5"/>
    <mergeCell ref="A6:G6"/>
    <mergeCell ref="A1:C1"/>
    <mergeCell ref="A2:C2"/>
    <mergeCell ref="A3:C3"/>
  </mergeCells>
  <pageMargins left="0.7" right="0.7" top="0.75" bottom="0.75" header="0.3" footer="0.3"/>
  <pageSetup scale="72" orientation="portrait" r:id="rId1"/>
  <headerFooter>
    <oddFoote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5"/>
  <sheetViews>
    <sheetView zoomScaleNormal="100" workbookViewId="0">
      <selection activeCell="B38" sqref="B38"/>
    </sheetView>
  </sheetViews>
  <sheetFormatPr defaultRowHeight="14.4"/>
  <cols>
    <col min="1" max="1" width="6.5546875" customWidth="1"/>
    <col min="2" max="2" width="63.33203125" customWidth="1"/>
    <col min="3" max="3" width="20.33203125" customWidth="1"/>
    <col min="4" max="4" width="18.109375" bestFit="1" customWidth="1"/>
    <col min="5" max="5" width="2" customWidth="1"/>
    <col min="6" max="6" width="19.44140625" customWidth="1"/>
    <col min="7" max="7" width="1.6640625" customWidth="1"/>
    <col min="10" max="10" width="10.109375" customWidth="1"/>
  </cols>
  <sheetData>
    <row r="1" spans="1:7" ht="15.6">
      <c r="A1" s="708" t="s">
        <v>535</v>
      </c>
      <c r="B1" s="708"/>
      <c r="C1" s="708"/>
      <c r="D1" s="708"/>
      <c r="E1" s="708"/>
      <c r="F1" s="708"/>
      <c r="G1" s="708"/>
    </row>
    <row r="2" spans="1:7" ht="15.6">
      <c r="A2" s="743" t="s">
        <v>623</v>
      </c>
      <c r="B2" s="743"/>
      <c r="C2" s="743"/>
      <c r="D2" s="743"/>
      <c r="E2" s="743"/>
      <c r="F2" s="743"/>
      <c r="G2" s="743"/>
    </row>
    <row r="3" spans="1:7" ht="15.6">
      <c r="A3" s="717" t="str">
        <f>+'Appendix A'!H3</f>
        <v>Actual for the 12 Months Ended 12/31/2021</v>
      </c>
      <c r="B3" s="717"/>
      <c r="C3" s="717"/>
      <c r="D3" s="717"/>
      <c r="E3" s="717"/>
      <c r="F3" s="717"/>
      <c r="G3" s="717"/>
    </row>
    <row r="4" spans="1:7" ht="15.6">
      <c r="A4" s="57"/>
      <c r="B4" s="55"/>
      <c r="C4" s="55"/>
      <c r="D4" s="55"/>
      <c r="E4" s="55"/>
      <c r="F4" s="55"/>
      <c r="G4" s="265"/>
    </row>
    <row r="5" spans="1:7" ht="15.6">
      <c r="A5" s="57"/>
      <c r="B5" s="55" t="s">
        <v>214</v>
      </c>
      <c r="C5" s="55"/>
      <c r="D5" s="55"/>
      <c r="E5" s="55"/>
      <c r="F5" s="55"/>
      <c r="G5" s="265"/>
    </row>
    <row r="6" spans="1:7" ht="15.6">
      <c r="A6" s="266"/>
      <c r="B6" s="267"/>
      <c r="C6" s="266"/>
      <c r="D6" s="268" t="s">
        <v>66</v>
      </c>
      <c r="E6" s="266"/>
      <c r="F6" s="268" t="s">
        <v>67</v>
      </c>
      <c r="G6" s="269"/>
    </row>
    <row r="7" spans="1:7" ht="15.6">
      <c r="A7" s="55"/>
      <c r="B7" s="55"/>
      <c r="C7" s="55"/>
      <c r="D7" s="55"/>
      <c r="E7" s="55"/>
      <c r="F7" s="65" t="s">
        <v>312</v>
      </c>
      <c r="G7" s="270"/>
    </row>
    <row r="8" spans="1:7" ht="15.6">
      <c r="A8" s="55"/>
      <c r="B8" s="55"/>
      <c r="C8" s="55"/>
      <c r="D8" s="65" t="s">
        <v>313</v>
      </c>
      <c r="E8" s="55"/>
      <c r="F8" s="271"/>
      <c r="G8" s="265"/>
    </row>
    <row r="9" spans="1:7" ht="15.6">
      <c r="A9" s="65" t="s">
        <v>5</v>
      </c>
      <c r="B9" s="55"/>
      <c r="C9" s="55"/>
      <c r="D9" s="65" t="s">
        <v>314</v>
      </c>
      <c r="E9" s="55"/>
      <c r="F9" s="65" t="s">
        <v>313</v>
      </c>
      <c r="G9" s="265"/>
    </row>
    <row r="10" spans="1:7" ht="15.6">
      <c r="A10" s="160" t="s">
        <v>6</v>
      </c>
      <c r="B10" s="159" t="s">
        <v>230</v>
      </c>
      <c r="C10" s="160" t="s">
        <v>315</v>
      </c>
      <c r="D10" s="160" t="s">
        <v>316</v>
      </c>
      <c r="E10" s="55"/>
      <c r="F10" s="160" t="s">
        <v>317</v>
      </c>
      <c r="G10" s="265"/>
    </row>
    <row r="11" spans="1:7" ht="15.6">
      <c r="A11" s="55"/>
      <c r="B11" s="55"/>
      <c r="C11" s="55"/>
      <c r="D11" s="55"/>
      <c r="E11" s="55"/>
      <c r="F11" s="160"/>
      <c r="G11" s="265"/>
    </row>
    <row r="12" spans="1:7" ht="15.6">
      <c r="A12" s="272">
        <v>1</v>
      </c>
      <c r="B12" s="273" t="s">
        <v>318</v>
      </c>
      <c r="C12" s="214"/>
      <c r="D12" s="274"/>
      <c r="E12" s="274"/>
      <c r="F12" s="275"/>
      <c r="G12" s="265"/>
    </row>
    <row r="13" spans="1:7" ht="15.6">
      <c r="A13" s="272">
        <f>+A12+1</f>
        <v>2</v>
      </c>
      <c r="B13" s="55" t="s">
        <v>319</v>
      </c>
      <c r="C13" s="214"/>
      <c r="D13" s="274"/>
      <c r="E13" s="274"/>
      <c r="F13" s="276">
        <v>0</v>
      </c>
      <c r="G13" s="265"/>
    </row>
    <row r="14" spans="1:7" ht="15.6">
      <c r="A14" s="272"/>
      <c r="B14" s="55"/>
      <c r="C14" s="55"/>
      <c r="D14" s="274"/>
      <c r="E14" s="274"/>
      <c r="F14" s="277"/>
      <c r="G14" s="265"/>
    </row>
    <row r="15" spans="1:7" ht="15.6">
      <c r="A15" s="272">
        <f>+A13+1</f>
        <v>3</v>
      </c>
      <c r="B15" s="278" t="s">
        <v>320</v>
      </c>
      <c r="C15" s="214"/>
      <c r="D15" s="279"/>
      <c r="E15" s="274"/>
      <c r="F15" s="227">
        <v>0</v>
      </c>
      <c r="G15" s="265"/>
    </row>
    <row r="16" spans="1:7" ht="15.6">
      <c r="A16" s="272">
        <f>+A15+1</f>
        <v>4</v>
      </c>
      <c r="B16" s="278" t="s">
        <v>321</v>
      </c>
      <c r="C16" s="214"/>
      <c r="D16" s="279"/>
      <c r="E16" s="274"/>
      <c r="F16" s="276">
        <v>0</v>
      </c>
      <c r="G16" s="265"/>
    </row>
    <row r="17" spans="1:7" ht="15.6">
      <c r="A17" s="301"/>
      <c r="B17" s="214"/>
      <c r="C17" s="214"/>
      <c r="D17" s="279"/>
      <c r="E17" s="251"/>
      <c r="F17" s="227"/>
      <c r="G17" s="265"/>
    </row>
    <row r="18" spans="1:7" ht="15.6">
      <c r="A18" s="272"/>
      <c r="B18" s="55"/>
      <c r="C18" s="55"/>
      <c r="D18" s="132"/>
      <c r="E18" s="274"/>
      <c r="F18" s="277"/>
      <c r="G18" s="265"/>
    </row>
    <row r="19" spans="1:7" ht="15.6">
      <c r="A19" s="272">
        <f>+A16+1</f>
        <v>5</v>
      </c>
      <c r="B19" s="55" t="s">
        <v>322</v>
      </c>
      <c r="C19" s="440" t="str">
        <f>"(Line "&amp;A15&amp;" + Line "&amp;A16&amp;")"</f>
        <v>(Line 3 + Line 4)</v>
      </c>
      <c r="D19" s="132"/>
      <c r="E19" s="274"/>
      <c r="F19" s="319">
        <f>+F15+F16</f>
        <v>0</v>
      </c>
      <c r="G19" s="265"/>
    </row>
    <row r="20" spans="1:7" ht="15.6">
      <c r="A20" s="272"/>
      <c r="B20" s="55"/>
      <c r="C20" s="65"/>
      <c r="D20" s="274"/>
      <c r="E20" s="274"/>
      <c r="F20" s="277"/>
      <c r="G20" s="265"/>
    </row>
    <row r="21" spans="1:7" ht="15.6">
      <c r="A21" s="272">
        <f>+A19+1</f>
        <v>6</v>
      </c>
      <c r="B21" s="55" t="s">
        <v>323</v>
      </c>
      <c r="C21" s="65" t="str">
        <f>"(Line "&amp;A13&amp;" + Line "&amp;A19&amp;")"</f>
        <v>(Line 2 + Line 5)</v>
      </c>
      <c r="D21" s="274"/>
      <c r="E21" s="274"/>
      <c r="F21" s="277">
        <f>+F13+F19</f>
        <v>0</v>
      </c>
      <c r="G21" s="265"/>
    </row>
    <row r="22" spans="1:7" ht="15.6">
      <c r="A22" s="272"/>
      <c r="B22" s="55"/>
      <c r="C22" s="65"/>
      <c r="D22" s="274"/>
      <c r="E22" s="274"/>
      <c r="F22" s="277"/>
      <c r="G22" s="265"/>
    </row>
    <row r="23" spans="1:7" ht="15.6">
      <c r="A23" s="272">
        <f>+A21+1</f>
        <v>7</v>
      </c>
      <c r="B23" s="55" t="s">
        <v>322</v>
      </c>
      <c r="C23" s="65" t="str">
        <f>"(Line "&amp;A19&amp;")"</f>
        <v>(Line 5)</v>
      </c>
      <c r="D23" s="274"/>
      <c r="E23" s="274"/>
      <c r="F23" s="277">
        <f>+F19</f>
        <v>0</v>
      </c>
      <c r="G23" s="265"/>
    </row>
    <row r="24" spans="1:7" ht="15.6">
      <c r="A24" s="272"/>
      <c r="B24" s="55"/>
      <c r="C24" s="55"/>
      <c r="D24" s="55"/>
      <c r="E24" s="55"/>
      <c r="F24" s="55"/>
      <c r="G24" s="265"/>
    </row>
    <row r="25" spans="1:7" ht="15.6">
      <c r="A25" s="272">
        <f>+A23+1</f>
        <v>8</v>
      </c>
      <c r="B25" s="55" t="s">
        <v>324</v>
      </c>
      <c r="C25" s="55" t="s">
        <v>325</v>
      </c>
      <c r="D25" s="55"/>
      <c r="E25" s="55"/>
      <c r="F25" s="281">
        <v>0</v>
      </c>
      <c r="G25" s="265"/>
    </row>
    <row r="26" spans="1:7" ht="15.6">
      <c r="A26" s="272">
        <f t="shared" ref="A26:A27" si="0">+A25+1</f>
        <v>9</v>
      </c>
      <c r="B26" s="55" t="s">
        <v>326</v>
      </c>
      <c r="C26" s="55" t="s">
        <v>327</v>
      </c>
      <c r="D26" s="55"/>
      <c r="E26" s="55"/>
      <c r="F26" s="227">
        <v>0</v>
      </c>
      <c r="G26" s="265"/>
    </row>
    <row r="27" spans="1:7" ht="30.6">
      <c r="A27" s="272">
        <f t="shared" si="0"/>
        <v>10</v>
      </c>
      <c r="B27" s="55" t="s">
        <v>328</v>
      </c>
      <c r="C27" s="166" t="str">
        <f>"(Line "&amp;A23&amp;" * Line "&amp;A25&amp;" * Line "&amp;A26&amp;")"</f>
        <v>(Line 7 * Line 8 * Line 9)</v>
      </c>
      <c r="D27" s="55"/>
      <c r="E27" s="55"/>
      <c r="F27" s="280">
        <f>+F23*F25*F26</f>
        <v>0</v>
      </c>
      <c r="G27" s="265"/>
    </row>
    <row r="28" spans="1:7" ht="15.6">
      <c r="A28" s="272"/>
      <c r="B28" s="55"/>
      <c r="C28" s="65"/>
      <c r="D28" s="55"/>
      <c r="E28" s="55"/>
      <c r="F28" s="162"/>
      <c r="G28" s="265"/>
    </row>
    <row r="29" spans="1:7" ht="15.6">
      <c r="A29" s="272">
        <f>+A27+1</f>
        <v>11</v>
      </c>
      <c r="B29" s="55" t="s">
        <v>329</v>
      </c>
      <c r="C29" s="65" t="str">
        <f>"(Line "&amp;A23&amp;" + Line "&amp;A27&amp;")"</f>
        <v>(Line 7 + Line 10)</v>
      </c>
      <c r="D29" s="55"/>
      <c r="E29" s="55"/>
      <c r="F29" s="277">
        <f>+F23+F27</f>
        <v>0</v>
      </c>
      <c r="G29" s="265"/>
    </row>
    <row r="30" spans="1:7" ht="15.6">
      <c r="A30" s="272"/>
      <c r="B30" s="55"/>
      <c r="C30" s="55"/>
      <c r="D30" s="55"/>
      <c r="E30" s="55"/>
      <c r="F30" s="55"/>
      <c r="G30" s="265"/>
    </row>
    <row r="31" spans="1:7" ht="15.6">
      <c r="A31" s="55"/>
      <c r="B31" s="55"/>
      <c r="C31" s="55"/>
      <c r="D31" s="55"/>
      <c r="E31" s="55"/>
      <c r="F31" s="55"/>
      <c r="G31" s="265"/>
    </row>
    <row r="32" spans="1:7" ht="15.6">
      <c r="A32" s="282" t="s">
        <v>330</v>
      </c>
      <c r="B32" s="55"/>
      <c r="C32" s="55"/>
      <c r="D32" s="55"/>
      <c r="E32" s="55"/>
      <c r="F32" s="55"/>
      <c r="G32" s="265"/>
    </row>
    <row r="33" spans="1:7" ht="52.5" customHeight="1">
      <c r="A33" s="283" t="s">
        <v>36</v>
      </c>
      <c r="B33" s="744" t="s">
        <v>624</v>
      </c>
      <c r="C33" s="744"/>
      <c r="D33" s="744"/>
      <c r="E33" s="744"/>
      <c r="F33" s="744"/>
      <c r="G33" s="284"/>
    </row>
    <row r="34" spans="1:7" ht="48.75" customHeight="1">
      <c r="A34" s="283" t="s">
        <v>37</v>
      </c>
      <c r="B34" s="744" t="s">
        <v>625</v>
      </c>
      <c r="C34" s="744"/>
      <c r="D34" s="744"/>
      <c r="E34" s="744"/>
      <c r="F34" s="744"/>
      <c r="G34" s="284"/>
    </row>
    <row r="35" spans="1:7" ht="15.6">
      <c r="A35" s="322" t="s">
        <v>38</v>
      </c>
      <c r="B35" s="742" t="s">
        <v>643</v>
      </c>
      <c r="C35" s="742"/>
      <c r="D35" s="742"/>
      <c r="E35" s="742"/>
      <c r="F35" s="742"/>
    </row>
  </sheetData>
  <mergeCells count="6">
    <mergeCell ref="A1:G1"/>
    <mergeCell ref="B35:F35"/>
    <mergeCell ref="A2:G2"/>
    <mergeCell ref="B33:F33"/>
    <mergeCell ref="B34:F34"/>
    <mergeCell ref="A3:G3"/>
  </mergeCells>
  <pageMargins left="0.7" right="0.7" top="0.75" bottom="0.75" header="0.3" footer="0.3"/>
  <pageSetup scale="69"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Q226"/>
  <sheetViews>
    <sheetView zoomScale="96" zoomScaleNormal="96" zoomScaleSheetLayoutView="100" workbookViewId="0">
      <selection activeCell="A189" sqref="A189:K189"/>
    </sheetView>
  </sheetViews>
  <sheetFormatPr defaultColWidth="9.109375" defaultRowHeight="15"/>
  <cols>
    <col min="1" max="1" width="5.6640625" style="417" customWidth="1"/>
    <col min="2" max="2" width="45" style="417" customWidth="1"/>
    <col min="3" max="3" width="35.5546875" style="417" customWidth="1"/>
    <col min="4" max="4" width="17.109375" style="417" customWidth="1"/>
    <col min="5" max="5" width="8.6640625" style="417" customWidth="1"/>
    <col min="6" max="6" width="16.33203125" style="417" customWidth="1"/>
    <col min="7" max="7" width="16.5546875" style="417" customWidth="1"/>
    <col min="8" max="8" width="4.88671875" style="417" customWidth="1"/>
    <col min="9" max="9" width="19.5546875" style="417" customWidth="1"/>
    <col min="10" max="10" width="8.44140625" style="417" customWidth="1"/>
    <col min="11" max="11" width="22.44140625" style="417" customWidth="1"/>
    <col min="12" max="12" width="16.88671875" style="417" customWidth="1"/>
    <col min="13" max="13" width="13.33203125" style="417" customWidth="1"/>
    <col min="14" max="18" width="10.33203125" style="417" customWidth="1"/>
    <col min="19" max="16384" width="9.109375" style="417"/>
  </cols>
  <sheetData>
    <row r="1" spans="1:17">
      <c r="K1" s="441"/>
      <c r="N1" s="442"/>
      <c r="O1" s="442"/>
      <c r="P1" s="442"/>
      <c r="Q1" s="442"/>
    </row>
    <row r="2" spans="1:17">
      <c r="N2" s="442"/>
      <c r="O2" s="442"/>
      <c r="P2" s="442"/>
      <c r="Q2" s="442"/>
    </row>
    <row r="3" spans="1:17">
      <c r="A3" s="443"/>
      <c r="B3" s="444" t="s">
        <v>0</v>
      </c>
      <c r="C3" s="444"/>
      <c r="D3" s="445" t="s">
        <v>63</v>
      </c>
      <c r="E3" s="444"/>
      <c r="F3" s="444"/>
      <c r="G3" s="444"/>
      <c r="H3" s="697" t="s">
        <v>508</v>
      </c>
      <c r="I3" s="697"/>
      <c r="J3" s="697"/>
      <c r="K3" s="697"/>
      <c r="L3" s="444"/>
      <c r="N3" s="442"/>
      <c r="O3" s="442"/>
      <c r="P3" s="442"/>
      <c r="Q3" s="442"/>
    </row>
    <row r="4" spans="1:17">
      <c r="A4" s="443"/>
      <c r="B4" s="444"/>
      <c r="C4" s="435" t="s">
        <v>2</v>
      </c>
      <c r="D4" s="435" t="s">
        <v>3</v>
      </c>
      <c r="E4" s="435"/>
      <c r="F4" s="435"/>
      <c r="G4" s="435"/>
      <c r="H4" s="444"/>
      <c r="I4" s="444"/>
      <c r="J4" s="444"/>
      <c r="K4" s="444"/>
      <c r="L4" s="444"/>
      <c r="N4" s="442"/>
      <c r="O4" s="442"/>
      <c r="P4" s="442"/>
      <c r="Q4" s="442"/>
    </row>
    <row r="5" spans="1:17">
      <c r="A5" s="443"/>
      <c r="B5" s="444"/>
      <c r="C5" s="444"/>
      <c r="D5" s="444"/>
      <c r="E5" s="444"/>
      <c r="F5" s="444"/>
      <c r="G5" s="444"/>
      <c r="H5" s="444"/>
      <c r="I5" s="444"/>
      <c r="J5" s="444"/>
      <c r="K5" s="444"/>
      <c r="L5" s="444"/>
    </row>
    <row r="6" spans="1:17" ht="15.6">
      <c r="A6" s="685" t="s">
        <v>535</v>
      </c>
      <c r="B6" s="685"/>
      <c r="C6" s="685"/>
      <c r="D6" s="685"/>
      <c r="E6" s="685"/>
      <c r="F6" s="685"/>
      <c r="G6" s="685"/>
      <c r="H6" s="685"/>
      <c r="I6" s="685"/>
      <c r="J6" s="446"/>
      <c r="K6" s="446"/>
      <c r="L6" s="444"/>
    </row>
    <row r="7" spans="1:17" ht="15.6">
      <c r="A7" s="700" t="s">
        <v>590</v>
      </c>
      <c r="B7" s="700"/>
      <c r="C7" s="700"/>
      <c r="D7" s="700"/>
      <c r="E7" s="700"/>
      <c r="F7" s="700"/>
      <c r="G7" s="700"/>
      <c r="H7" s="700"/>
      <c r="I7" s="700"/>
      <c r="J7" s="446"/>
      <c r="K7" s="446"/>
      <c r="L7" s="444"/>
    </row>
    <row r="8" spans="1:17">
      <c r="A8" s="447"/>
      <c r="B8" s="444"/>
      <c r="C8" s="444"/>
      <c r="D8" s="448"/>
      <c r="E8" s="444"/>
      <c r="F8" s="444"/>
      <c r="G8" s="444"/>
      <c r="H8" s="444"/>
      <c r="I8" s="444"/>
      <c r="J8" s="444"/>
      <c r="K8" s="444"/>
      <c r="L8" s="444"/>
    </row>
    <row r="9" spans="1:17">
      <c r="A9" s="447"/>
      <c r="B9" s="444" t="s">
        <v>4</v>
      </c>
      <c r="C9" s="444"/>
      <c r="D9" s="449"/>
      <c r="E9" s="444"/>
      <c r="F9" s="444"/>
      <c r="G9" s="444"/>
      <c r="H9" s="444"/>
      <c r="I9" s="444"/>
      <c r="J9" s="444"/>
      <c r="K9" s="444"/>
      <c r="L9" s="444"/>
    </row>
    <row r="10" spans="1:17">
      <c r="A10" s="443"/>
      <c r="B10" s="447" t="s">
        <v>9</v>
      </c>
      <c r="C10" s="447" t="s">
        <v>10</v>
      </c>
      <c r="D10" s="447" t="s">
        <v>11</v>
      </c>
      <c r="E10" s="435" t="s">
        <v>2</v>
      </c>
      <c r="F10" s="435"/>
      <c r="G10" s="450" t="s">
        <v>12</v>
      </c>
      <c r="H10" s="435"/>
      <c r="I10" s="448" t="s">
        <v>13</v>
      </c>
      <c r="J10" s="435"/>
      <c r="K10" s="447"/>
      <c r="L10" s="447"/>
    </row>
    <row r="11" spans="1:17" ht="15.6">
      <c r="A11" s="447" t="s">
        <v>5</v>
      </c>
      <c r="B11" s="444"/>
      <c r="C11" s="451"/>
      <c r="E11" s="452"/>
      <c r="F11" s="453"/>
      <c r="G11" s="443"/>
      <c r="H11" s="452"/>
      <c r="J11" s="435"/>
      <c r="K11" s="447"/>
    </row>
    <row r="12" spans="1:17" ht="47.4" thickBot="1">
      <c r="A12" s="454" t="s">
        <v>6</v>
      </c>
      <c r="B12" s="455" t="s">
        <v>507</v>
      </c>
      <c r="C12" s="456" t="str">
        <f>+C74</f>
        <v>Form No. 1 or Transmission Formula Rate Reference</v>
      </c>
      <c r="D12" s="457" t="s">
        <v>228</v>
      </c>
      <c r="E12" s="435"/>
      <c r="F12" s="698" t="s">
        <v>165</v>
      </c>
      <c r="G12" s="698"/>
      <c r="H12" s="435"/>
      <c r="I12" s="457" t="s">
        <v>655</v>
      </c>
      <c r="J12" s="435"/>
      <c r="K12" s="435"/>
      <c r="L12" s="458"/>
    </row>
    <row r="13" spans="1:17">
      <c r="A13" s="447"/>
      <c r="B13" s="444" t="s">
        <v>15</v>
      </c>
      <c r="C13" s="435"/>
      <c r="D13" s="435"/>
      <c r="E13" s="435"/>
      <c r="F13" s="435"/>
      <c r="G13" s="435"/>
      <c r="H13" s="435"/>
      <c r="I13" s="435"/>
      <c r="J13" s="435"/>
      <c r="K13" s="435"/>
      <c r="L13" s="458"/>
    </row>
    <row r="14" spans="1:17">
      <c r="A14" s="447">
        <v>1</v>
      </c>
      <c r="B14" s="444" t="s">
        <v>16</v>
      </c>
      <c r="C14" s="459" t="str">
        <f>"Workpaper 1, Line "&amp;'1-RB Items'!$A$17&amp;", Col. "&amp;'1-RB Items'!E7&amp;""</f>
        <v>Workpaper 1, Line 6, Col. (c)</v>
      </c>
      <c r="D14" s="460">
        <f>+'1-RB Items'!E17</f>
        <v>0</v>
      </c>
      <c r="E14" s="435"/>
      <c r="F14" s="435" t="s">
        <v>17</v>
      </c>
      <c r="G14" s="461" t="s">
        <v>2</v>
      </c>
      <c r="H14" s="435"/>
      <c r="I14" s="435">
        <v>0</v>
      </c>
      <c r="J14" s="435"/>
      <c r="K14" s="435"/>
    </row>
    <row r="15" spans="1:17" ht="28.5" customHeight="1">
      <c r="A15" s="447">
        <f>+A14+1</f>
        <v>2</v>
      </c>
      <c r="B15" s="444" t="s">
        <v>28</v>
      </c>
      <c r="C15" s="462" t="str">
        <f>"Workpaper 1, Line "&amp;'1-RB Items'!$A$17&amp;", Col. "&amp;'1-RB Items'!F7&amp;" or Col. "&amp;'1-RB Items'!O7&amp;""</f>
        <v>Workpaper 1, Line 6, Col. (d) or Col. (m)</v>
      </c>
      <c r="D15" s="460">
        <f>+'1-RB Items'!F17</f>
        <v>0</v>
      </c>
      <c r="E15" s="435"/>
      <c r="F15" s="435" t="s">
        <v>79</v>
      </c>
      <c r="G15" s="463"/>
      <c r="H15" s="464"/>
      <c r="I15" s="465">
        <f>+'1-RB Items'!O17</f>
        <v>0</v>
      </c>
      <c r="J15" s="435"/>
      <c r="K15" s="435"/>
    </row>
    <row r="16" spans="1:17">
      <c r="A16" s="447">
        <f>+A15+1</f>
        <v>3</v>
      </c>
      <c r="B16" s="444" t="s">
        <v>18</v>
      </c>
      <c r="C16" s="459" t="str">
        <f>"Workpaper 1, Line "&amp;'1-RB Items'!$A$17&amp;", Col. "&amp;'1-RB Items'!G7&amp;""</f>
        <v>Workpaper 1, Line 6, Col. (e)</v>
      </c>
      <c r="D16" s="460">
        <f>+'1-RB Items'!G17</f>
        <v>0</v>
      </c>
      <c r="E16" s="435"/>
      <c r="F16" s="435" t="s">
        <v>17</v>
      </c>
      <c r="G16" s="466" t="s">
        <v>2</v>
      </c>
      <c r="H16" s="464"/>
      <c r="I16" s="464">
        <v>0</v>
      </c>
      <c r="J16" s="435"/>
      <c r="K16" s="435"/>
      <c r="L16" s="435"/>
    </row>
    <row r="17" spans="1:12">
      <c r="A17" s="447">
        <f>+A16+1</f>
        <v>4</v>
      </c>
      <c r="B17" s="444" t="s">
        <v>96</v>
      </c>
      <c r="C17" s="459" t="str">
        <f>"Workpaper 1, Line "&amp;'1-RB Items'!$A$17&amp;", Col. "&amp;'1-RB Items'!H7&amp;""</f>
        <v>Workpaper 1, Line 6, Col. (f)</v>
      </c>
      <c r="D17" s="460">
        <f>+'1-RB Items'!H17</f>
        <v>0</v>
      </c>
      <c r="E17" s="435"/>
      <c r="F17" s="435" t="s">
        <v>436</v>
      </c>
      <c r="G17" s="467" t="e">
        <f>+D167</f>
        <v>#DIV/0!</v>
      </c>
      <c r="H17" s="464"/>
      <c r="I17" s="465" t="e">
        <f>+G17*D17</f>
        <v>#DIV/0!</v>
      </c>
      <c r="J17" s="435"/>
      <c r="K17" s="435"/>
      <c r="L17" s="435"/>
    </row>
    <row r="18" spans="1:12">
      <c r="A18" s="447">
        <f t="shared" ref="A18:A21" si="0">+A17+1</f>
        <v>5</v>
      </c>
      <c r="B18" s="444" t="s">
        <v>97</v>
      </c>
      <c r="C18" s="459" t="str">
        <f>"Workpaper 1, Line "&amp;'1-RB Items'!$A$17&amp;", Col. "&amp;'1-RB Items'!D7&amp;""</f>
        <v>Workpaper 1, Line 6, Col. (b)</v>
      </c>
      <c r="D18" s="460">
        <f>+'1-RB Items'!D17</f>
        <v>0</v>
      </c>
      <c r="E18" s="435"/>
      <c r="F18" s="435" t="str">
        <f>+F17</f>
        <v>S19 W/S</v>
      </c>
      <c r="G18" s="467" t="e">
        <f>+D167</f>
        <v>#DIV/0!</v>
      </c>
      <c r="H18" s="464"/>
      <c r="I18" s="465" t="e">
        <f>+G18*D18</f>
        <v>#DIV/0!</v>
      </c>
      <c r="J18" s="435"/>
      <c r="K18" s="435"/>
      <c r="L18" s="435"/>
    </row>
    <row r="19" spans="1:12" ht="15.6" thickBot="1">
      <c r="A19" s="447">
        <f t="shared" si="0"/>
        <v>6</v>
      </c>
      <c r="B19" s="444" t="s">
        <v>19</v>
      </c>
      <c r="C19" s="459" t="str">
        <f>"Workpaper 1, Line "&amp;'1-RB Items'!$A$17&amp;", Col. "&amp;'1-RB Items'!I7&amp;""</f>
        <v>Workpaper 1, Line 6, Col. (g)</v>
      </c>
      <c r="D19" s="468">
        <f>+'1-RB Items'!I17</f>
        <v>0</v>
      </c>
      <c r="E19" s="435"/>
      <c r="F19" s="435" t="s">
        <v>434</v>
      </c>
      <c r="G19" s="467" t="e">
        <f>+G172*D167</f>
        <v>#DIV/0!</v>
      </c>
      <c r="H19" s="464"/>
      <c r="I19" s="469" t="e">
        <f>+D19*G19</f>
        <v>#DIV/0!</v>
      </c>
      <c r="J19" s="435"/>
      <c r="K19" s="435"/>
      <c r="L19" s="435"/>
    </row>
    <row r="20" spans="1:12">
      <c r="A20" s="447">
        <f t="shared" si="0"/>
        <v>7</v>
      </c>
      <c r="B20" s="444" t="s">
        <v>91</v>
      </c>
      <c r="C20" s="470" t="str">
        <f>"(Sum of Lines "&amp;A14&amp;" through "&amp;A19&amp;")"</f>
        <v>(Sum of Lines 1 through 6)</v>
      </c>
      <c r="D20" s="471">
        <f>SUM(D14:D19)</f>
        <v>0</v>
      </c>
      <c r="E20" s="435"/>
      <c r="F20" s="431" t="s">
        <v>20</v>
      </c>
      <c r="G20" s="472" t="e">
        <f>IF(I20&gt;0,I20/D20,0)</f>
        <v>#DIV/0!</v>
      </c>
      <c r="H20" s="464"/>
      <c r="I20" s="465" t="e">
        <f>SUM(I14:I19)</f>
        <v>#DIV/0!</v>
      </c>
      <c r="J20" s="435"/>
      <c r="K20" s="473"/>
      <c r="L20" s="435"/>
    </row>
    <row r="21" spans="1:12" ht="15.6" thickBot="1">
      <c r="A21" s="447">
        <f t="shared" si="0"/>
        <v>8</v>
      </c>
      <c r="B21" s="444" t="s">
        <v>424</v>
      </c>
      <c r="C21" s="470"/>
      <c r="D21" s="471">
        <f>+D20-D19</f>
        <v>0</v>
      </c>
      <c r="E21" s="435"/>
      <c r="F21" s="438" t="s">
        <v>373</v>
      </c>
      <c r="G21" s="474" t="e">
        <f>IF(I21&gt;0,I21/D21,0)</f>
        <v>#DIV/0!</v>
      </c>
      <c r="H21" s="464"/>
      <c r="I21" s="465" t="e">
        <f>+I20-I19</f>
        <v>#DIV/0!</v>
      </c>
      <c r="J21" s="435"/>
      <c r="K21" s="473"/>
      <c r="L21" s="435"/>
    </row>
    <row r="22" spans="1:12">
      <c r="A22" s="443"/>
      <c r="B22" s="444"/>
      <c r="C22" s="435"/>
      <c r="D22" s="435"/>
      <c r="E22" s="435"/>
      <c r="F22" s="435"/>
      <c r="G22" s="473"/>
      <c r="H22" s="435"/>
      <c r="I22" s="435"/>
      <c r="J22" s="435"/>
      <c r="K22" s="473"/>
      <c r="L22" s="435"/>
    </row>
    <row r="23" spans="1:12">
      <c r="A23" s="443"/>
      <c r="B23" s="444" t="s">
        <v>21</v>
      </c>
      <c r="C23" s="435"/>
      <c r="D23" s="435"/>
      <c r="E23" s="435"/>
      <c r="F23" s="435"/>
      <c r="G23" s="435"/>
      <c r="H23" s="435"/>
      <c r="I23" s="435"/>
      <c r="J23" s="435"/>
      <c r="K23" s="435"/>
      <c r="L23" s="435"/>
    </row>
    <row r="24" spans="1:12">
      <c r="A24" s="447">
        <f>+A21+1</f>
        <v>9</v>
      </c>
      <c r="B24" s="444" t="s">
        <v>16</v>
      </c>
      <c r="C24" s="459" t="str">
        <f>"Workpaper 1, Line "&amp;'1-RB Items'!A30&amp;", Col. "&amp;'1-RB Items'!E7&amp;""</f>
        <v>Workpaper 1, Line 12, Col. (c)</v>
      </c>
      <c r="D24" s="475">
        <f>+'1-RB Items'!E30</f>
        <v>0</v>
      </c>
      <c r="E24" s="435"/>
      <c r="F24" s="435" t="s">
        <v>17</v>
      </c>
      <c r="G24" s="461" t="s">
        <v>2</v>
      </c>
      <c r="H24" s="435"/>
      <c r="I24" s="476">
        <v>0</v>
      </c>
      <c r="J24" s="435"/>
      <c r="K24" s="435"/>
      <c r="L24" s="435"/>
    </row>
    <row r="25" spans="1:12" ht="27.6">
      <c r="A25" s="447">
        <f>+A24+1</f>
        <v>10</v>
      </c>
      <c r="B25" s="444" t="str">
        <f>+B15</f>
        <v xml:space="preserve">  Transmission</v>
      </c>
      <c r="C25" s="462" t="str">
        <f>"Workpaper 1, Line "&amp;'1-RB Items'!A30&amp;", Col. "&amp;'1-RB Items'!F7&amp;" or Col. "&amp;'1-RB Items'!O7&amp;""</f>
        <v>Workpaper 1, Line 12, Col. (d) or Col. (m)</v>
      </c>
      <c r="D25" s="475">
        <f>+'1-RB Items'!F30</f>
        <v>0</v>
      </c>
      <c r="E25" s="435"/>
      <c r="F25" s="435" t="s">
        <v>79</v>
      </c>
      <c r="G25" s="463"/>
      <c r="H25" s="464"/>
      <c r="I25" s="477">
        <f>+'1-RB Items'!O30</f>
        <v>0</v>
      </c>
      <c r="J25" s="435"/>
      <c r="K25" s="478"/>
      <c r="L25" s="435"/>
    </row>
    <row r="26" spans="1:12">
      <c r="A26" s="447">
        <f t="shared" ref="A26:A30" si="1">+A25+1</f>
        <v>11</v>
      </c>
      <c r="B26" s="444" t="s">
        <v>18</v>
      </c>
      <c r="C26" s="459" t="str">
        <f>"Workpaper 1, Line "&amp;'1-RB Items'!A30&amp;", Col. "&amp;'1-RB Items'!G7&amp;""</f>
        <v>Workpaper 1, Line 12, Col. (e)</v>
      </c>
      <c r="D26" s="475">
        <f>+'1-RB Items'!G30</f>
        <v>0</v>
      </c>
      <c r="E26" s="435"/>
      <c r="F26" s="435" t="s">
        <v>17</v>
      </c>
      <c r="G26" s="463" t="str">
        <f>+G16</f>
        <v xml:space="preserve"> </v>
      </c>
      <c r="H26" s="464"/>
      <c r="I26" s="476">
        <v>0</v>
      </c>
      <c r="J26" s="435"/>
      <c r="K26" s="435"/>
      <c r="L26" s="435"/>
    </row>
    <row r="27" spans="1:12">
      <c r="A27" s="447">
        <f t="shared" si="1"/>
        <v>12</v>
      </c>
      <c r="B27" s="444" t="str">
        <f>+B17</f>
        <v xml:space="preserve">  Electric General</v>
      </c>
      <c r="C27" s="459" t="str">
        <f>"Workpaper 1, Line "&amp;'1-RB Items'!A30&amp;", Col. "&amp;'1-RB Items'!H7&amp;""</f>
        <v>Workpaper 1, Line 12, Col. (f)</v>
      </c>
      <c r="D27" s="475">
        <f>+'1-RB Items'!H30</f>
        <v>0</v>
      </c>
      <c r="E27" s="435"/>
      <c r="F27" s="435" t="str">
        <f>+F17</f>
        <v>S19 W/S</v>
      </c>
      <c r="G27" s="467" t="e">
        <f>+G17</f>
        <v>#DIV/0!</v>
      </c>
      <c r="H27" s="464"/>
      <c r="I27" s="477" t="e">
        <f>+G27*D27</f>
        <v>#DIV/0!</v>
      </c>
      <c r="J27" s="435"/>
      <c r="K27" s="435"/>
      <c r="L27" s="435"/>
    </row>
    <row r="28" spans="1:12">
      <c r="A28" s="447">
        <f t="shared" si="1"/>
        <v>13</v>
      </c>
      <c r="B28" s="444" t="str">
        <f>+B18</f>
        <v xml:space="preserve">  Electric Intangible</v>
      </c>
      <c r="C28" s="459" t="str">
        <f>"Workpaper 1, Line "&amp;'1-RB Items'!A30&amp;", Col. "&amp;'1-RB Items'!D7&amp;""</f>
        <v>Workpaper 1, Line 12, Col. (b)</v>
      </c>
      <c r="D28" s="475">
        <f>+'1-RB Items'!D30</f>
        <v>0</v>
      </c>
      <c r="E28" s="435"/>
      <c r="F28" s="435" t="str">
        <f>+F27</f>
        <v>S19 W/S</v>
      </c>
      <c r="G28" s="467" t="e">
        <f>+G18</f>
        <v>#DIV/0!</v>
      </c>
      <c r="H28" s="464"/>
      <c r="I28" s="477" t="e">
        <f>+G28*D28</f>
        <v>#DIV/0!</v>
      </c>
      <c r="J28" s="435"/>
      <c r="K28" s="435"/>
      <c r="L28" s="435"/>
    </row>
    <row r="29" spans="1:12" ht="15.6" thickBot="1">
      <c r="A29" s="447">
        <f t="shared" si="1"/>
        <v>14</v>
      </c>
      <c r="B29" s="444" t="s">
        <v>19</v>
      </c>
      <c r="C29" s="459" t="str">
        <f>"Workpaper 1, Line "&amp;'1-RB Items'!A30&amp;", Col. "&amp;'1-RB Items'!I7&amp;""</f>
        <v>Workpaper 1, Line 12, Col. (g)</v>
      </c>
      <c r="D29" s="479">
        <f>+'1-RB Items'!I30</f>
        <v>0</v>
      </c>
      <c r="E29" s="435"/>
      <c r="F29" s="435" t="str">
        <f>+F19</f>
        <v>CP*S19 W/S</v>
      </c>
      <c r="G29" s="467" t="e">
        <f>+G19</f>
        <v>#DIV/0!</v>
      </c>
      <c r="H29" s="464"/>
      <c r="I29" s="480" t="e">
        <f>+G29*D29</f>
        <v>#DIV/0!</v>
      </c>
      <c r="J29" s="435"/>
      <c r="K29" s="435"/>
      <c r="L29" s="435"/>
    </row>
    <row r="30" spans="1:12">
      <c r="A30" s="447">
        <f t="shared" si="1"/>
        <v>15</v>
      </c>
      <c r="B30" s="444" t="s">
        <v>92</v>
      </c>
      <c r="C30" s="470" t="str">
        <f>"(Sum of Lines "&amp;A24&amp;" through "&amp;A29&amp;")"</f>
        <v>(Sum of Lines 9 through 14)</v>
      </c>
      <c r="D30" s="477">
        <f>SUM(D24:D29)</f>
        <v>0</v>
      </c>
      <c r="E30" s="435"/>
      <c r="F30" s="435"/>
      <c r="G30" s="464"/>
      <c r="H30" s="464"/>
      <c r="I30" s="477" t="e">
        <f>SUM(I24:I29)</f>
        <v>#DIV/0!</v>
      </c>
      <c r="J30" s="435"/>
      <c r="K30" s="435"/>
      <c r="L30" s="435"/>
    </row>
    <row r="31" spans="1:12">
      <c r="A31" s="447"/>
      <c r="B31" s="443"/>
      <c r="C31" s="435" t="s">
        <v>2</v>
      </c>
      <c r="D31" s="443"/>
      <c r="E31" s="435"/>
      <c r="F31" s="435"/>
      <c r="G31" s="473"/>
      <c r="H31" s="435"/>
      <c r="I31" s="443"/>
      <c r="J31" s="435"/>
      <c r="K31" s="473"/>
      <c r="L31" s="435"/>
    </row>
    <row r="32" spans="1:12">
      <c r="A32" s="447"/>
      <c r="B32" s="444" t="s">
        <v>22</v>
      </c>
      <c r="C32" s="435"/>
      <c r="D32" s="435"/>
      <c r="E32" s="435"/>
      <c r="F32" s="435"/>
      <c r="G32" s="435"/>
      <c r="H32" s="435"/>
      <c r="I32" s="435"/>
      <c r="J32" s="435"/>
      <c r="K32" s="435"/>
      <c r="L32" s="435"/>
    </row>
    <row r="33" spans="1:12">
      <c r="A33" s="447">
        <f>+A30+1</f>
        <v>16</v>
      </c>
      <c r="B33" s="444" t="s">
        <v>16</v>
      </c>
      <c r="C33" s="470" t="str">
        <f t="shared" ref="C33:C38" si="2">"(Line "&amp;A14&amp;" - Line "&amp;A24&amp;")"</f>
        <v>(Line 1 - Line 9)</v>
      </c>
      <c r="D33" s="465">
        <f t="shared" ref="D33:D38" si="3">+D14+D24</f>
        <v>0</v>
      </c>
      <c r="E33" s="464"/>
      <c r="F33" s="464"/>
      <c r="G33" s="481"/>
      <c r="H33" s="464"/>
      <c r="I33" s="465">
        <f t="shared" ref="I33:I38" si="4">+I14+I24</f>
        <v>0</v>
      </c>
      <c r="J33" s="435"/>
      <c r="K33" s="473"/>
      <c r="L33" s="435"/>
    </row>
    <row r="34" spans="1:12">
      <c r="A34" s="447">
        <f>+A33+1</f>
        <v>17</v>
      </c>
      <c r="B34" s="444" t="s">
        <v>28</v>
      </c>
      <c r="C34" s="470" t="str">
        <f t="shared" si="2"/>
        <v>(Line 2 - Line 10)</v>
      </c>
      <c r="D34" s="465">
        <f t="shared" si="3"/>
        <v>0</v>
      </c>
      <c r="E34" s="464"/>
      <c r="F34" s="464"/>
      <c r="G34" s="466"/>
      <c r="H34" s="464"/>
      <c r="I34" s="465">
        <f t="shared" si="4"/>
        <v>0</v>
      </c>
      <c r="J34" s="435"/>
      <c r="K34" s="473"/>
      <c r="L34" s="435"/>
    </row>
    <row r="35" spans="1:12">
      <c r="A35" s="447">
        <f t="shared" ref="A35:A39" si="5">+A34+1</f>
        <v>18</v>
      </c>
      <c r="B35" s="444" t="s">
        <v>18</v>
      </c>
      <c r="C35" s="470" t="str">
        <f t="shared" si="2"/>
        <v>(Line 3 - Line 11)</v>
      </c>
      <c r="D35" s="465">
        <f t="shared" si="3"/>
        <v>0</v>
      </c>
      <c r="E35" s="464"/>
      <c r="F35" s="464"/>
      <c r="G35" s="481"/>
      <c r="H35" s="464"/>
      <c r="I35" s="465">
        <f t="shared" si="4"/>
        <v>0</v>
      </c>
      <c r="J35" s="435"/>
      <c r="K35" s="473"/>
      <c r="L35" s="435"/>
    </row>
    <row r="36" spans="1:12">
      <c r="A36" s="447">
        <f t="shared" si="5"/>
        <v>19</v>
      </c>
      <c r="B36" s="444" t="s">
        <v>23</v>
      </c>
      <c r="C36" s="470" t="str">
        <f t="shared" si="2"/>
        <v>(Line 4 - Line 12)</v>
      </c>
      <c r="D36" s="465">
        <f t="shared" si="3"/>
        <v>0</v>
      </c>
      <c r="E36" s="464"/>
      <c r="F36" s="464"/>
      <c r="G36" s="481"/>
      <c r="H36" s="464"/>
      <c r="I36" s="465" t="e">
        <f t="shared" si="4"/>
        <v>#DIV/0!</v>
      </c>
      <c r="J36" s="435"/>
      <c r="K36" s="473"/>
      <c r="L36" s="435"/>
    </row>
    <row r="37" spans="1:12">
      <c r="A37" s="447">
        <f t="shared" si="5"/>
        <v>20</v>
      </c>
      <c r="B37" s="444" t="s">
        <v>77</v>
      </c>
      <c r="C37" s="470" t="str">
        <f t="shared" si="2"/>
        <v>(Line 5 - Line 13)</v>
      </c>
      <c r="D37" s="465">
        <f t="shared" si="3"/>
        <v>0</v>
      </c>
      <c r="E37" s="464"/>
      <c r="F37" s="464"/>
      <c r="G37" s="481"/>
      <c r="H37" s="464"/>
      <c r="I37" s="465" t="e">
        <f t="shared" si="4"/>
        <v>#DIV/0!</v>
      </c>
      <c r="J37" s="435"/>
      <c r="K37" s="473"/>
      <c r="L37" s="435"/>
    </row>
    <row r="38" spans="1:12" ht="15.6" thickBot="1">
      <c r="A38" s="447">
        <f t="shared" si="5"/>
        <v>21</v>
      </c>
      <c r="B38" s="444" t="s">
        <v>19</v>
      </c>
      <c r="C38" s="470" t="str">
        <f t="shared" si="2"/>
        <v>(Line 6 - Line 14)</v>
      </c>
      <c r="D38" s="469">
        <f t="shared" si="3"/>
        <v>0</v>
      </c>
      <c r="E38" s="464"/>
      <c r="F38" s="464"/>
      <c r="G38" s="481"/>
      <c r="H38" s="464"/>
      <c r="I38" s="469" t="e">
        <f t="shared" si="4"/>
        <v>#DIV/0!</v>
      </c>
      <c r="J38" s="435"/>
      <c r="K38" s="473"/>
      <c r="L38" s="435"/>
    </row>
    <row r="39" spans="1:12">
      <c r="A39" s="447">
        <f t="shared" si="5"/>
        <v>22</v>
      </c>
      <c r="B39" s="444" t="s">
        <v>93</v>
      </c>
      <c r="C39" s="470" t="str">
        <f>"(Sum of Lines "&amp;A33&amp;" through "&amp;A38&amp;")"</f>
        <v>(Sum of Lines 16 through 21)</v>
      </c>
      <c r="D39" s="465">
        <f>SUM(D33:D38)</f>
        <v>0</v>
      </c>
      <c r="E39" s="464"/>
      <c r="F39" s="464"/>
      <c r="G39" s="482"/>
      <c r="H39" s="464"/>
      <c r="I39" s="465" t="e">
        <f>SUM(I33:I38)</f>
        <v>#DIV/0!</v>
      </c>
      <c r="J39" s="435"/>
      <c r="K39" s="435"/>
      <c r="L39" s="483"/>
    </row>
    <row r="40" spans="1:12">
      <c r="A40" s="447"/>
      <c r="B40" s="444"/>
      <c r="C40" s="470"/>
      <c r="D40" s="465"/>
      <c r="E40" s="464"/>
      <c r="F40" s="464"/>
      <c r="G40" s="482"/>
      <c r="H40" s="464"/>
      <c r="I40" s="465"/>
      <c r="J40" s="435"/>
      <c r="K40" s="435"/>
      <c r="L40" s="483"/>
    </row>
    <row r="41" spans="1:12">
      <c r="A41" s="447">
        <f>+A39+1</f>
        <v>23</v>
      </c>
      <c r="B41" s="669" t="s">
        <v>668</v>
      </c>
      <c r="C41" s="414" t="str">
        <f>"Workpaper 1, Line "&amp;'1-RB Items'!A43&amp;", Col. "&amp;'1-RB Items'!I7&amp;""</f>
        <v>Workpaper 1, Line 18, Col. (g)</v>
      </c>
      <c r="D41" s="166" t="s">
        <v>17</v>
      </c>
      <c r="E41" s="669"/>
      <c r="F41" s="669"/>
      <c r="G41" s="669"/>
      <c r="H41" s="669"/>
      <c r="I41" s="672">
        <f>+'1-RB Items'!I43</f>
        <v>0</v>
      </c>
      <c r="J41" s="435"/>
      <c r="K41" s="435"/>
      <c r="L41" s="483"/>
    </row>
    <row r="42" spans="1:12">
      <c r="A42" s="447"/>
      <c r="B42" s="669"/>
      <c r="C42" s="669"/>
      <c r="D42" s="166"/>
      <c r="E42" s="669"/>
      <c r="F42" s="669"/>
      <c r="G42" s="669"/>
      <c r="H42" s="669"/>
      <c r="I42" s="672"/>
      <c r="J42" s="435"/>
      <c r="K42" s="435"/>
      <c r="L42" s="483"/>
    </row>
    <row r="43" spans="1:12">
      <c r="A43" s="447">
        <f>+A41+1</f>
        <v>24</v>
      </c>
      <c r="B43" s="669" t="s">
        <v>671</v>
      </c>
      <c r="C43" s="414" t="str">
        <f>"Workpaper 1, Line "&amp;'1-RB Items'!A43&amp;", Col. "&amp;'1-RB Items'!L7&amp;""</f>
        <v>Workpaper 1, Line 18, Col. (j)</v>
      </c>
      <c r="D43" s="485" t="s">
        <v>17</v>
      </c>
      <c r="E43" s="669"/>
      <c r="F43" s="669"/>
      <c r="G43" s="669"/>
      <c r="H43" s="669"/>
      <c r="I43" s="672">
        <f>+'1-RB Items'!L43</f>
        <v>0</v>
      </c>
      <c r="J43" s="435"/>
      <c r="K43" s="435"/>
      <c r="L43" s="483"/>
    </row>
    <row r="44" spans="1:12">
      <c r="A44" s="447"/>
      <c r="B44" s="443"/>
      <c r="C44" s="435"/>
      <c r="D44" s="443"/>
      <c r="E44" s="435"/>
      <c r="F44" s="443"/>
      <c r="G44" s="443"/>
      <c r="H44" s="435"/>
      <c r="I44" s="443"/>
      <c r="J44" s="435"/>
      <c r="K44" s="473"/>
      <c r="L44" s="435"/>
    </row>
    <row r="45" spans="1:12" ht="30">
      <c r="A45" s="447"/>
      <c r="B45" s="486" t="s">
        <v>514</v>
      </c>
      <c r="C45" s="435"/>
      <c r="D45" s="435"/>
      <c r="E45" s="435"/>
      <c r="F45" s="435"/>
      <c r="G45" s="435"/>
      <c r="H45" s="435"/>
      <c r="I45" s="435"/>
      <c r="J45" s="435"/>
      <c r="K45" s="435"/>
      <c r="L45" s="435"/>
    </row>
    <row r="46" spans="1:12">
      <c r="A46" s="447">
        <f>+A43+1</f>
        <v>25</v>
      </c>
      <c r="B46" s="444" t="s">
        <v>208</v>
      </c>
      <c r="C46" s="414" t="str">
        <f>"Workpaper 2a, Line "&amp;'2a-ADIT Current Year'!A20&amp;", Col. "&amp;'2a-ADIT Current Year'!H6&amp;""</f>
        <v>Workpaper 2a, Line 11, Col. (g)</v>
      </c>
      <c r="D46" s="487" t="s">
        <v>17</v>
      </c>
      <c r="E46" s="435"/>
      <c r="F46" s="435"/>
      <c r="G46" s="488"/>
      <c r="H46" s="464"/>
      <c r="I46" s="484" t="e">
        <f>+'2a-ADIT Current Year'!H20</f>
        <v>#DIV/0!</v>
      </c>
      <c r="J46" s="435"/>
      <c r="K46" s="473"/>
      <c r="L46" s="489"/>
    </row>
    <row r="47" spans="1:12" ht="30">
      <c r="A47" s="447">
        <f>+A46+1</f>
        <v>26</v>
      </c>
      <c r="B47" s="486" t="s">
        <v>209</v>
      </c>
      <c r="C47" s="490" t="s">
        <v>640</v>
      </c>
      <c r="D47" s="487" t="s">
        <v>17</v>
      </c>
      <c r="E47" s="435"/>
      <c r="F47" s="435"/>
      <c r="G47" s="491"/>
      <c r="H47" s="464"/>
      <c r="I47" s="492">
        <f>+'3-EADIT'!L36+'3-EADIT'!L63</f>
        <v>0</v>
      </c>
      <c r="J47" s="435"/>
      <c r="K47" s="473"/>
      <c r="L47" s="489"/>
    </row>
    <row r="48" spans="1:12" ht="30">
      <c r="A48" s="447">
        <f>+A47+1</f>
        <v>27</v>
      </c>
      <c r="B48" s="486" t="s">
        <v>515</v>
      </c>
      <c r="C48" s="470" t="str">
        <f>"(Line "&amp;A46&amp;" + Line "&amp;A47&amp;")"</f>
        <v>(Line 25 + Line 26)</v>
      </c>
      <c r="D48" s="493"/>
      <c r="E48" s="435"/>
      <c r="F48" s="435"/>
      <c r="G48" s="464"/>
      <c r="H48" s="464"/>
      <c r="I48" s="477" t="e">
        <f>SUM(I46:I47)</f>
        <v>#DIV/0!</v>
      </c>
      <c r="J48" s="435"/>
      <c r="K48" s="435"/>
      <c r="L48" s="494"/>
    </row>
    <row r="49" spans="1:12">
      <c r="A49" s="447"/>
      <c r="B49" s="443"/>
      <c r="C49" s="435"/>
      <c r="D49" s="443"/>
      <c r="E49" s="435"/>
      <c r="F49" s="435"/>
      <c r="G49" s="473"/>
      <c r="H49" s="435"/>
      <c r="I49" s="443"/>
      <c r="J49" s="435"/>
      <c r="K49" s="473"/>
      <c r="L49" s="435"/>
    </row>
    <row r="50" spans="1:12">
      <c r="A50" s="447">
        <f>+A48+1</f>
        <v>28</v>
      </c>
      <c r="B50" s="486" t="s">
        <v>353</v>
      </c>
      <c r="C50" s="459" t="str">
        <f>"Workpaper 1, Line "&amp;'1-RB Items'!A43&amp;", Col. "&amp;'1-RB Items'!J7&amp;" or "&amp;'1-RB Items'!K7&amp;""</f>
        <v>Workpaper 1, Line 18, Col. (h) or (i)</v>
      </c>
      <c r="D50" s="460">
        <f>+'1-RB Items'!J43</f>
        <v>0</v>
      </c>
      <c r="E50" s="435"/>
      <c r="F50" s="435" t="s">
        <v>79</v>
      </c>
      <c r="G50" s="463"/>
      <c r="H50" s="464"/>
      <c r="I50" s="495">
        <f>+'1-RB Items'!K43</f>
        <v>0</v>
      </c>
      <c r="J50" s="435"/>
      <c r="K50" s="435"/>
      <c r="L50" s="435"/>
    </row>
    <row r="51" spans="1:12">
      <c r="A51" s="447"/>
      <c r="B51" s="444"/>
      <c r="C51" s="435"/>
      <c r="D51" s="435"/>
      <c r="E51" s="435"/>
      <c r="F51" s="435"/>
      <c r="G51" s="464"/>
      <c r="H51" s="464"/>
      <c r="I51" s="464"/>
      <c r="J51" s="435"/>
      <c r="K51" s="435"/>
      <c r="L51" s="435"/>
    </row>
    <row r="52" spans="1:12">
      <c r="A52" s="447"/>
      <c r="B52" s="444" t="s">
        <v>495</v>
      </c>
      <c r="C52" s="435" t="s">
        <v>2</v>
      </c>
      <c r="D52" s="435"/>
      <c r="E52" s="435"/>
      <c r="F52" s="435"/>
      <c r="G52" s="464"/>
      <c r="H52" s="464"/>
      <c r="I52" s="464"/>
      <c r="J52" s="435"/>
      <c r="K52" s="435"/>
      <c r="L52" s="435"/>
    </row>
    <row r="53" spans="1:12">
      <c r="A53" s="447">
        <f>+A50+1</f>
        <v>29</v>
      </c>
      <c r="B53" s="444" t="s">
        <v>153</v>
      </c>
      <c r="C53" s="470" t="str">
        <f>"(Line "&amp;A89&amp;" times 45/360)"</f>
        <v>(Line 49 times 45/360)</v>
      </c>
      <c r="D53" s="496" t="s">
        <v>17</v>
      </c>
      <c r="E53" s="435"/>
      <c r="F53" s="435"/>
      <c r="G53" s="466"/>
      <c r="H53" s="464"/>
      <c r="I53" s="465" t="e">
        <f>+I89/8</f>
        <v>#DIV/0!</v>
      </c>
      <c r="J53" s="444"/>
      <c r="K53" s="473"/>
      <c r="L53" s="414"/>
    </row>
    <row r="54" spans="1:12">
      <c r="A54" s="447">
        <f>+A53+1</f>
        <v>30</v>
      </c>
      <c r="B54" s="444" t="s">
        <v>83</v>
      </c>
      <c r="C54" s="459" t="str">
        <f>"Workpaper 1, Line "&amp;'1-RB Items'!A43&amp;", Col. "&amp;'1-RB Items'!M7&amp;""</f>
        <v>Workpaper 1, Line 18, Col. (k)</v>
      </c>
      <c r="D54" s="460">
        <f>+'1-RB Items'!M43</f>
        <v>0</v>
      </c>
      <c r="E54" s="435"/>
      <c r="F54" s="435" t="s">
        <v>435</v>
      </c>
      <c r="G54" s="467" t="e">
        <f>+D155</f>
        <v>#DIV/0!</v>
      </c>
      <c r="H54" s="464"/>
      <c r="I54" s="465" t="e">
        <f>+G54*D54</f>
        <v>#DIV/0!</v>
      </c>
      <c r="J54" s="435" t="s">
        <v>2</v>
      </c>
      <c r="K54" s="473"/>
      <c r="L54" s="414"/>
    </row>
    <row r="55" spans="1:12" ht="30">
      <c r="A55" s="447">
        <f t="shared" ref="A55:A58" si="6">+A54+1</f>
        <v>31</v>
      </c>
      <c r="B55" s="486" t="s">
        <v>367</v>
      </c>
      <c r="C55" s="459" t="str">
        <f>"Workpaper 1, Line "&amp;'1-RB Items'!A43&amp;", Col. "&amp;'1-RB Items'!N7&amp;""</f>
        <v>Workpaper 1, Line 18, Col. (l)</v>
      </c>
      <c r="D55" s="460">
        <f>+'1-RB Items'!N43</f>
        <v>0</v>
      </c>
      <c r="E55" s="435"/>
      <c r="F55" s="435" t="s">
        <v>524</v>
      </c>
      <c r="G55" s="467" t="e">
        <f>+G21*G172</f>
        <v>#DIV/0!</v>
      </c>
      <c r="H55" s="464"/>
      <c r="I55" s="465" t="e">
        <f>+D55*G55</f>
        <v>#DIV/0!</v>
      </c>
      <c r="J55" s="435"/>
      <c r="K55" s="473"/>
      <c r="L55" s="414"/>
    </row>
    <row r="56" spans="1:12">
      <c r="A56" s="447">
        <f t="shared" si="6"/>
        <v>32</v>
      </c>
      <c r="B56" s="444" t="s">
        <v>84</v>
      </c>
      <c r="C56" s="459" t="str">
        <f>"Workpaper 1, Line "&amp;'1-RB Items'!A43&amp;", Col. "&amp;'1-RB Items'!O7&amp;""</f>
        <v>Workpaper 1, Line 18, Col. (m)</v>
      </c>
      <c r="D56" s="460">
        <f>+'1-RB Items'!O43</f>
        <v>0</v>
      </c>
      <c r="E56" s="435"/>
      <c r="F56" s="435" t="str">
        <f>+F55</f>
        <v>CP*GPE</v>
      </c>
      <c r="G56" s="497" t="e">
        <f>+G21*G172</f>
        <v>#DIV/0!</v>
      </c>
      <c r="H56" s="464"/>
      <c r="I56" s="465" t="e">
        <f>+G56*D56</f>
        <v>#DIV/0!</v>
      </c>
      <c r="J56" s="435"/>
      <c r="K56" s="473"/>
      <c r="L56" s="414"/>
    </row>
    <row r="57" spans="1:12" ht="15.6" thickBot="1">
      <c r="A57" s="447">
        <f>+A56+1</f>
        <v>33</v>
      </c>
      <c r="B57" s="444" t="s">
        <v>85</v>
      </c>
      <c r="C57" s="459" t="str">
        <f>"Workpaper 1, Line "&amp;'1-RB Items'!A43&amp;", Col. "&amp;'1-RB Items'!R7&amp;""</f>
        <v>Workpaper 1, Line 18, Col. (p)</v>
      </c>
      <c r="D57" s="479">
        <f>+'1-RB Items'!R43</f>
        <v>0</v>
      </c>
      <c r="E57" s="435"/>
      <c r="F57" s="435" t="s">
        <v>434</v>
      </c>
      <c r="G57" s="467" t="e">
        <f>+G172*D167</f>
        <v>#DIV/0!</v>
      </c>
      <c r="H57" s="464"/>
      <c r="I57" s="480" t="e">
        <f>+D57*G57</f>
        <v>#DIV/0!</v>
      </c>
      <c r="J57" s="435"/>
      <c r="K57" s="473"/>
      <c r="L57" s="414"/>
    </row>
    <row r="58" spans="1:12">
      <c r="A58" s="447">
        <f t="shared" si="6"/>
        <v>34</v>
      </c>
      <c r="B58" s="444" t="s">
        <v>496</v>
      </c>
      <c r="C58" s="470" t="str">
        <f>"(Sum of Lines "&amp;A53&amp;" through "&amp;A57&amp;")"</f>
        <v>(Sum of Lines 29 through 33)</v>
      </c>
      <c r="D58" s="496" t="s">
        <v>17</v>
      </c>
      <c r="E58" s="444"/>
      <c r="F58" s="444"/>
      <c r="I58" s="471" t="e">
        <f>SUM(I53:I57)</f>
        <v>#DIV/0!</v>
      </c>
      <c r="J58" s="444"/>
      <c r="K58" s="444"/>
      <c r="L58" s="494"/>
    </row>
    <row r="59" spans="1:12" ht="15.6" thickBot="1">
      <c r="A59" s="443"/>
      <c r="B59" s="443"/>
      <c r="C59" s="435"/>
      <c r="D59" s="443"/>
      <c r="E59" s="435"/>
      <c r="F59" s="435"/>
      <c r="G59" s="435"/>
      <c r="H59" s="435"/>
      <c r="I59" s="425"/>
      <c r="J59" s="435"/>
      <c r="K59" s="435"/>
      <c r="L59" s="494"/>
    </row>
    <row r="60" spans="1:12" ht="28.8" thickBot="1">
      <c r="A60" s="447">
        <f>+A58+1</f>
        <v>35</v>
      </c>
      <c r="B60" s="498" t="s">
        <v>95</v>
      </c>
      <c r="C60" s="499" t="str">
        <f>"(Line "&amp;A39&amp;"+ Line "&amp;A48&amp;" + Line "&amp;A50&amp;" + Line "&amp;A58&amp;")"</f>
        <v>(Line 22+ Line 27 + Line 28 + Line 34)</v>
      </c>
      <c r="D60" s="500" t="s">
        <v>17</v>
      </c>
      <c r="E60" s="464"/>
      <c r="F60" s="464"/>
      <c r="G60" s="481"/>
      <c r="H60" s="464"/>
      <c r="I60" s="681" t="e">
        <f>+I58+I50+I48+I39+I43+I41</f>
        <v>#DIV/0!</v>
      </c>
      <c r="J60" s="435"/>
      <c r="K60" s="473"/>
      <c r="L60" s="494"/>
    </row>
    <row r="61" spans="1:12" ht="15.6" thickTop="1">
      <c r="A61" s="447"/>
      <c r="B61" s="444"/>
      <c r="C61" s="435"/>
      <c r="D61" s="464"/>
      <c r="E61" s="464"/>
      <c r="F61" s="464"/>
      <c r="G61" s="481"/>
      <c r="H61" s="464"/>
      <c r="I61" s="464"/>
      <c r="J61" s="435"/>
      <c r="K61" s="473"/>
      <c r="L61" s="435"/>
    </row>
    <row r="62" spans="1:12">
      <c r="A62" s="447"/>
      <c r="B62" s="444"/>
      <c r="C62" s="435"/>
      <c r="D62" s="464"/>
      <c r="E62" s="464"/>
      <c r="F62" s="464"/>
      <c r="G62" s="481"/>
      <c r="H62" s="464"/>
      <c r="I62" s="464"/>
      <c r="J62" s="435"/>
      <c r="K62" s="473"/>
      <c r="L62" s="435"/>
    </row>
    <row r="63" spans="1:12">
      <c r="A63" s="447"/>
      <c r="B63" s="444"/>
      <c r="C63" s="435"/>
      <c r="D63" s="464"/>
      <c r="E63" s="464"/>
      <c r="F63" s="464"/>
      <c r="G63" s="481"/>
      <c r="H63" s="464"/>
      <c r="I63" s="464"/>
      <c r="J63" s="435"/>
      <c r="K63" s="473"/>
      <c r="L63" s="435"/>
    </row>
    <row r="64" spans="1:12">
      <c r="A64" s="447"/>
      <c r="B64" s="444"/>
      <c r="C64" s="435"/>
      <c r="D64" s="435"/>
      <c r="E64" s="435"/>
      <c r="F64" s="435"/>
      <c r="G64" s="435"/>
      <c r="H64" s="435"/>
      <c r="I64" s="435"/>
      <c r="J64" s="435"/>
      <c r="K64" s="501"/>
      <c r="L64" s="435"/>
    </row>
    <row r="65" spans="1:17">
      <c r="A65" s="447"/>
      <c r="B65" s="444"/>
      <c r="C65" s="435"/>
      <c r="D65" s="435"/>
      <c r="E65" s="435"/>
      <c r="F65" s="435"/>
      <c r="G65" s="435"/>
      <c r="H65" s="435"/>
      <c r="I65" s="435"/>
      <c r="J65" s="435"/>
      <c r="K65" s="501"/>
      <c r="L65" s="435"/>
    </row>
    <row r="66" spans="1:17">
      <c r="A66" s="447"/>
      <c r="B66" s="444" t="s">
        <v>0</v>
      </c>
      <c r="C66" s="435"/>
      <c r="D66" s="435" t="s">
        <v>1</v>
      </c>
      <c r="E66" s="435"/>
      <c r="F66" s="435"/>
      <c r="G66" s="435"/>
      <c r="H66" s="435"/>
      <c r="J66" s="435"/>
      <c r="K66" s="502" t="str">
        <f>H3</f>
        <v>Actual for the 12 Months Ended 12/31/2021</v>
      </c>
      <c r="L66" s="435"/>
    </row>
    <row r="67" spans="1:17">
      <c r="A67" s="447"/>
      <c r="B67" s="444"/>
      <c r="C67" s="435"/>
      <c r="D67" s="435" t="s">
        <v>3</v>
      </c>
      <c r="E67" s="435"/>
      <c r="F67" s="435"/>
      <c r="G67" s="435"/>
      <c r="H67" s="435"/>
      <c r="I67" s="435"/>
      <c r="J67" s="435"/>
      <c r="K67" s="435"/>
      <c r="L67" s="435"/>
    </row>
    <row r="68" spans="1:17">
      <c r="A68" s="447"/>
      <c r="B68" s="443"/>
      <c r="C68" s="435"/>
      <c r="D68" s="435"/>
      <c r="E68" s="435"/>
      <c r="F68" s="435"/>
      <c r="G68" s="435"/>
      <c r="H68" s="435"/>
      <c r="I68" s="435"/>
      <c r="J68" s="435"/>
      <c r="K68" s="435"/>
      <c r="L68" s="435"/>
    </row>
    <row r="69" spans="1:17" ht="15.6">
      <c r="A69" s="701" t="str">
        <f>A6</f>
        <v>Rochester Gas and Electric Corporation</v>
      </c>
      <c r="B69" s="701"/>
      <c r="C69" s="701"/>
      <c r="D69" s="701"/>
      <c r="E69" s="701"/>
      <c r="F69" s="701"/>
      <c r="G69" s="701"/>
      <c r="H69" s="701"/>
      <c r="I69" s="701"/>
      <c r="J69" s="658"/>
      <c r="K69" s="658"/>
      <c r="L69" s="435"/>
    </row>
    <row r="70" spans="1:17" ht="15.6">
      <c r="A70" s="700" t="s">
        <v>590</v>
      </c>
      <c r="B70" s="700"/>
      <c r="C70" s="700"/>
      <c r="D70" s="700"/>
      <c r="E70" s="700"/>
      <c r="F70" s="700"/>
      <c r="G70" s="700"/>
      <c r="H70" s="700"/>
      <c r="I70" s="700"/>
      <c r="J70" s="655"/>
      <c r="K70" s="655"/>
      <c r="L70" s="435"/>
    </row>
    <row r="71" spans="1:17" ht="15.6">
      <c r="A71" s="655"/>
      <c r="B71" s="655"/>
      <c r="C71" s="655"/>
      <c r="D71" s="655"/>
      <c r="E71" s="655"/>
      <c r="F71" s="655"/>
      <c r="G71" s="655"/>
      <c r="H71" s="655"/>
      <c r="I71" s="655"/>
      <c r="J71" s="655"/>
      <c r="K71" s="655"/>
      <c r="L71" s="435"/>
    </row>
    <row r="72" spans="1:17">
      <c r="A72" s="447"/>
      <c r="B72" s="447" t="s">
        <v>9</v>
      </c>
      <c r="C72" s="447" t="s">
        <v>10</v>
      </c>
      <c r="D72" s="447" t="s">
        <v>11</v>
      </c>
      <c r="E72" s="435" t="s">
        <v>2</v>
      </c>
      <c r="F72" s="435"/>
      <c r="G72" s="450" t="s">
        <v>12</v>
      </c>
      <c r="H72" s="435"/>
      <c r="I72" s="448" t="s">
        <v>13</v>
      </c>
      <c r="J72" s="435"/>
      <c r="K72" s="435"/>
      <c r="L72" s="444"/>
    </row>
    <row r="73" spans="1:17" ht="15.6">
      <c r="A73" s="447" t="s">
        <v>5</v>
      </c>
      <c r="B73" s="444"/>
      <c r="D73" s="435"/>
      <c r="E73" s="435"/>
      <c r="F73" s="435"/>
      <c r="G73" s="447"/>
      <c r="H73" s="435"/>
      <c r="J73" s="435"/>
      <c r="K73" s="453"/>
      <c r="L73" s="447"/>
    </row>
    <row r="74" spans="1:17" ht="47.4" thickBot="1">
      <c r="A74" s="454" t="s">
        <v>6</v>
      </c>
      <c r="B74" s="503" t="s">
        <v>146</v>
      </c>
      <c r="C74" s="456" t="s">
        <v>509</v>
      </c>
      <c r="D74" s="457" t="str">
        <f>+D12</f>
        <v>Company Total (where applicable)</v>
      </c>
      <c r="E74" s="452"/>
      <c r="F74" s="698" t="s">
        <v>165</v>
      </c>
      <c r="G74" s="698"/>
      <c r="H74" s="452"/>
      <c r="I74" s="648" t="str">
        <f>+I12</f>
        <v>Schedule 19 Projects (Col 3 * Col. 4)</v>
      </c>
      <c r="J74" s="435"/>
      <c r="K74" s="453"/>
      <c r="L74" s="453"/>
    </row>
    <row r="75" spans="1:17" ht="30">
      <c r="A75" s="447"/>
      <c r="B75" s="486" t="s">
        <v>656</v>
      </c>
      <c r="C75" s="435"/>
      <c r="D75" s="435"/>
      <c r="E75" s="435"/>
      <c r="F75" s="435"/>
      <c r="G75" s="435"/>
      <c r="H75" s="435"/>
      <c r="I75" s="435"/>
      <c r="J75" s="435"/>
      <c r="K75" s="435"/>
      <c r="L75" s="435"/>
    </row>
    <row r="76" spans="1:17">
      <c r="A76" s="447">
        <f>+A60+1</f>
        <v>36</v>
      </c>
      <c r="B76" s="486" t="s">
        <v>370</v>
      </c>
      <c r="C76" s="414" t="s">
        <v>423</v>
      </c>
      <c r="D76" s="504">
        <v>0</v>
      </c>
      <c r="E76" s="435"/>
      <c r="F76" s="435" t="s">
        <v>79</v>
      </c>
      <c r="G76" s="435"/>
      <c r="H76" s="435"/>
      <c r="I76" s="505">
        <v>0</v>
      </c>
      <c r="J76" s="435"/>
      <c r="K76" s="435"/>
      <c r="L76" s="435"/>
    </row>
    <row r="77" spans="1:17">
      <c r="A77" s="447">
        <f>+A76+1</f>
        <v>37</v>
      </c>
      <c r="B77" s="444" t="s">
        <v>645</v>
      </c>
      <c r="C77" s="414" t="s">
        <v>423</v>
      </c>
      <c r="D77" s="506">
        <v>0</v>
      </c>
      <c r="E77" s="435"/>
      <c r="F77" s="435"/>
      <c r="G77" s="467"/>
      <c r="H77" s="464"/>
      <c r="I77" s="465"/>
      <c r="J77" s="444"/>
      <c r="K77" s="435"/>
      <c r="L77" s="435"/>
    </row>
    <row r="78" spans="1:17">
      <c r="A78" s="447">
        <f t="shared" ref="A78:A80" si="7">+A77+1</f>
        <v>38</v>
      </c>
      <c r="B78" s="444" t="s">
        <v>422</v>
      </c>
      <c r="C78" s="490" t="s">
        <v>425</v>
      </c>
      <c r="D78" s="507">
        <v>0</v>
      </c>
      <c r="E78" s="435"/>
      <c r="F78" s="435"/>
      <c r="G78" s="467"/>
      <c r="H78" s="464"/>
      <c r="I78" s="465"/>
      <c r="J78" s="444"/>
      <c r="K78" s="435"/>
      <c r="L78" s="435"/>
    </row>
    <row r="79" spans="1:17">
      <c r="A79" s="447">
        <f t="shared" si="7"/>
        <v>39</v>
      </c>
      <c r="B79" s="444" t="s">
        <v>510</v>
      </c>
      <c r="C79" s="470" t="str">
        <f>"Line "&amp;A77&amp;" - Line "&amp;A78&amp;""</f>
        <v>Line 37 - Line 38</v>
      </c>
      <c r="D79" s="506">
        <f>+D77-D78</f>
        <v>0</v>
      </c>
      <c r="E79" s="435"/>
      <c r="F79" s="435" t="s">
        <v>435</v>
      </c>
      <c r="G79" s="467" t="e">
        <f>+D155</f>
        <v>#DIV/0!</v>
      </c>
      <c r="H79" s="464"/>
      <c r="I79" s="465" t="e">
        <f>+D79*G79</f>
        <v>#DIV/0!</v>
      </c>
      <c r="J79" s="444"/>
      <c r="K79" s="435"/>
      <c r="L79" s="435"/>
    </row>
    <row r="80" spans="1:17">
      <c r="A80" s="447">
        <f t="shared" si="7"/>
        <v>40</v>
      </c>
      <c r="B80" s="444" t="s">
        <v>426</v>
      </c>
      <c r="C80" s="414" t="s">
        <v>516</v>
      </c>
      <c r="D80" s="506">
        <v>0</v>
      </c>
      <c r="E80" s="435"/>
      <c r="F80" s="435"/>
      <c r="G80" s="467"/>
      <c r="H80" s="464"/>
      <c r="I80" s="465"/>
      <c r="J80" s="435"/>
      <c r="K80" s="478"/>
      <c r="L80" s="435"/>
      <c r="O80" s="185"/>
      <c r="P80" s="508"/>
      <c r="Q80" s="508"/>
    </row>
    <row r="81" spans="1:17">
      <c r="A81" s="447">
        <f>+A80+1</f>
        <v>41</v>
      </c>
      <c r="B81" s="444" t="s">
        <v>431</v>
      </c>
      <c r="C81" s="490" t="s">
        <v>425</v>
      </c>
      <c r="D81" s="506">
        <v>0</v>
      </c>
      <c r="E81" s="435"/>
      <c r="F81" s="435"/>
      <c r="G81" s="467"/>
      <c r="H81" s="464"/>
      <c r="I81" s="465"/>
      <c r="J81" s="435"/>
      <c r="K81" s="478"/>
      <c r="L81" s="435"/>
      <c r="O81" s="185"/>
      <c r="P81" s="508"/>
      <c r="Q81" s="508"/>
    </row>
    <row r="82" spans="1:17">
      <c r="A82" s="447">
        <f>+A81+1</f>
        <v>42</v>
      </c>
      <c r="B82" s="486" t="s">
        <v>354</v>
      </c>
      <c r="C82" s="414" t="s">
        <v>517</v>
      </c>
      <c r="D82" s="506">
        <v>0</v>
      </c>
      <c r="E82" s="435"/>
      <c r="F82" s="435"/>
      <c r="G82" s="467"/>
      <c r="H82" s="464"/>
      <c r="I82" s="465"/>
      <c r="J82" s="435"/>
      <c r="K82" s="435"/>
      <c r="L82" s="435"/>
      <c r="O82" s="509"/>
      <c r="P82" s="510"/>
      <c r="Q82" s="510"/>
    </row>
    <row r="83" spans="1:17">
      <c r="A83" s="447">
        <f t="shared" ref="A83:A89" si="8">+A82+1</f>
        <v>43</v>
      </c>
      <c r="B83" s="486" t="s">
        <v>355</v>
      </c>
      <c r="C83" s="414" t="s">
        <v>430</v>
      </c>
      <c r="D83" s="506">
        <v>0</v>
      </c>
      <c r="E83" s="435"/>
      <c r="F83" s="435"/>
      <c r="G83" s="467"/>
      <c r="H83" s="464"/>
      <c r="I83" s="465"/>
      <c r="J83" s="435"/>
      <c r="K83" s="435"/>
      <c r="L83" s="435"/>
      <c r="O83" s="509"/>
      <c r="P83" s="510"/>
      <c r="Q83" s="510"/>
    </row>
    <row r="84" spans="1:17">
      <c r="A84" s="447">
        <f t="shared" si="8"/>
        <v>44</v>
      </c>
      <c r="B84" s="486" t="s">
        <v>420</v>
      </c>
      <c r="C84" s="414" t="s">
        <v>421</v>
      </c>
      <c r="D84" s="507">
        <v>0</v>
      </c>
      <c r="E84" s="435"/>
      <c r="F84" s="435"/>
      <c r="G84" s="467"/>
      <c r="H84" s="464"/>
      <c r="I84" s="465"/>
      <c r="J84" s="435"/>
      <c r="K84" s="435"/>
      <c r="L84" s="435"/>
      <c r="O84" s="509"/>
      <c r="P84" s="510"/>
      <c r="Q84" s="510"/>
    </row>
    <row r="85" spans="1:17" ht="27.6">
      <c r="A85" s="447">
        <f t="shared" si="8"/>
        <v>45</v>
      </c>
      <c r="B85" s="486" t="s">
        <v>427</v>
      </c>
      <c r="C85" s="499" t="str">
        <f>"Line "&amp;A80&amp;" - Line "&amp;A81&amp;" - Line "&amp;A82&amp;" - Line "&amp;A83&amp;" - Line "&amp;A84&amp;""</f>
        <v>Line 40 - Line 41 - Line 42 - Line 43 - Line 44</v>
      </c>
      <c r="D85" s="506">
        <f>+D80-D82-D83-D81-D84</f>
        <v>0</v>
      </c>
      <c r="E85" s="435"/>
      <c r="F85" s="435" t="str">
        <f>+F17</f>
        <v>S19 W/S</v>
      </c>
      <c r="G85" s="467" t="e">
        <f>+D167</f>
        <v>#DIV/0!</v>
      </c>
      <c r="H85" s="464"/>
      <c r="I85" s="465" t="e">
        <f>+D85*G85</f>
        <v>#DIV/0!</v>
      </c>
      <c r="J85" s="435"/>
      <c r="K85" s="435"/>
      <c r="L85" s="435"/>
      <c r="O85" s="509"/>
      <c r="P85" s="510"/>
      <c r="Q85" s="510"/>
    </row>
    <row r="86" spans="1:17" ht="32.25" customHeight="1">
      <c r="A86" s="447">
        <f t="shared" si="8"/>
        <v>46</v>
      </c>
      <c r="B86" s="486" t="s">
        <v>428</v>
      </c>
      <c r="C86" s="414" t="s">
        <v>429</v>
      </c>
      <c r="D86" s="506">
        <v>0</v>
      </c>
      <c r="E86" s="435"/>
      <c r="F86" s="511" t="s">
        <v>435</v>
      </c>
      <c r="G86" s="512" t="e">
        <f>+D155</f>
        <v>#DIV/0!</v>
      </c>
      <c r="H86" s="464"/>
      <c r="I86" s="465" t="e">
        <f>+D86*G86</f>
        <v>#DIV/0!</v>
      </c>
      <c r="J86" s="435"/>
      <c r="K86" s="478"/>
      <c r="L86" s="435"/>
      <c r="O86" s="509"/>
      <c r="P86" s="510"/>
      <c r="Q86" s="510"/>
    </row>
    <row r="87" spans="1:17" ht="30">
      <c r="A87" s="447">
        <f t="shared" si="8"/>
        <v>47</v>
      </c>
      <c r="B87" s="486" t="s">
        <v>646</v>
      </c>
      <c r="C87" s="414" t="s">
        <v>429</v>
      </c>
      <c r="D87" s="487" t="s">
        <v>17</v>
      </c>
      <c r="E87" s="435"/>
      <c r="F87" s="511" t="s">
        <v>79</v>
      </c>
      <c r="G87" s="512"/>
      <c r="H87" s="464"/>
      <c r="I87" s="513">
        <v>0</v>
      </c>
      <c r="J87" s="435"/>
      <c r="K87" s="478"/>
      <c r="L87" s="435"/>
      <c r="O87" s="509"/>
      <c r="P87" s="510"/>
      <c r="Q87" s="510"/>
    </row>
    <row r="88" spans="1:17">
      <c r="A88" s="447">
        <f t="shared" si="8"/>
        <v>48</v>
      </c>
      <c r="B88" s="486" t="s">
        <v>356</v>
      </c>
      <c r="C88" s="414" t="str">
        <f>+C83</f>
        <v>320-323.185.b</v>
      </c>
      <c r="D88" s="507">
        <f>+D83</f>
        <v>0</v>
      </c>
      <c r="E88" s="435"/>
      <c r="F88" s="511" t="s">
        <v>523</v>
      </c>
      <c r="G88" s="512" t="e">
        <f>+G21</f>
        <v>#DIV/0!</v>
      </c>
      <c r="H88" s="464"/>
      <c r="I88" s="492" t="e">
        <f>+D88*G88</f>
        <v>#DIV/0!</v>
      </c>
      <c r="J88" s="435"/>
      <c r="K88" s="435"/>
      <c r="L88" s="435"/>
      <c r="O88" s="509"/>
      <c r="P88" s="510"/>
      <c r="Q88" s="510"/>
    </row>
    <row r="89" spans="1:17" ht="30.75" customHeight="1">
      <c r="A89" s="447">
        <f t="shared" si="8"/>
        <v>49</v>
      </c>
      <c r="B89" s="444" t="s">
        <v>98</v>
      </c>
      <c r="C89" s="499" t="str">
        <f>"Sum of Lines "&amp;A76&amp;", "&amp;A79&amp;" and "&amp;A85&amp;" through "&amp;A88&amp;""</f>
        <v>Sum of Lines 36, 39 and 45 through 48</v>
      </c>
      <c r="D89" s="496" t="s">
        <v>17</v>
      </c>
      <c r="E89" s="435"/>
      <c r="F89" s="435"/>
      <c r="G89" s="514"/>
      <c r="H89" s="464"/>
      <c r="I89" s="471" t="e">
        <f>+SUM(I76:I88)</f>
        <v>#DIV/0!</v>
      </c>
      <c r="J89" s="435"/>
      <c r="K89" s="435"/>
      <c r="L89" s="494"/>
    </row>
    <row r="90" spans="1:17">
      <c r="A90" s="447"/>
      <c r="B90" s="443"/>
      <c r="C90" s="414"/>
      <c r="D90" s="443"/>
      <c r="E90" s="435"/>
      <c r="F90" s="435"/>
      <c r="G90" s="514"/>
      <c r="H90" s="435"/>
      <c r="I90" s="443"/>
      <c r="J90" s="435"/>
      <c r="K90" s="435"/>
      <c r="L90" s="435"/>
    </row>
    <row r="91" spans="1:17">
      <c r="A91" s="447"/>
      <c r="B91" s="444" t="s">
        <v>24</v>
      </c>
      <c r="C91" s="414"/>
      <c r="D91" s="435"/>
      <c r="E91" s="435"/>
      <c r="F91" s="435"/>
      <c r="G91" s="514"/>
      <c r="H91" s="435"/>
      <c r="I91" s="435"/>
      <c r="J91" s="435"/>
      <c r="K91" s="435"/>
      <c r="L91" s="435"/>
    </row>
    <row r="92" spans="1:17" ht="51.75" customHeight="1">
      <c r="A92" s="447">
        <f>+A89+1</f>
        <v>50</v>
      </c>
      <c r="B92" s="444" t="s">
        <v>28</v>
      </c>
      <c r="C92" s="515" t="s">
        <v>101</v>
      </c>
      <c r="D92" s="506">
        <v>0</v>
      </c>
      <c r="E92" s="435"/>
      <c r="F92" s="435" t="s">
        <v>79</v>
      </c>
      <c r="G92" s="467"/>
      <c r="H92" s="464"/>
      <c r="I92" s="513">
        <v>0</v>
      </c>
      <c r="J92" s="435"/>
      <c r="K92" s="699"/>
      <c r="L92" s="699"/>
    </row>
    <row r="93" spans="1:17">
      <c r="A93" s="447">
        <f>+A92+1</f>
        <v>51</v>
      </c>
      <c r="B93" s="516" t="s">
        <v>96</v>
      </c>
      <c r="C93" s="515" t="s">
        <v>359</v>
      </c>
      <c r="D93" s="506">
        <v>0</v>
      </c>
      <c r="E93" s="435"/>
      <c r="F93" s="435" t="str">
        <f>+F17</f>
        <v>S19 W/S</v>
      </c>
      <c r="G93" s="467" t="e">
        <f>+D167</f>
        <v>#DIV/0!</v>
      </c>
      <c r="H93" s="464"/>
      <c r="I93" s="465" t="e">
        <f>+G93*D93</f>
        <v>#DIV/0!</v>
      </c>
      <c r="J93" s="435"/>
      <c r="L93" s="435"/>
    </row>
    <row r="94" spans="1:17">
      <c r="A94" s="447">
        <f t="shared" ref="A94" si="9">A93+1</f>
        <v>52</v>
      </c>
      <c r="B94" s="516" t="s">
        <v>97</v>
      </c>
      <c r="C94" s="515" t="s">
        <v>647</v>
      </c>
      <c r="D94" s="506">
        <v>0</v>
      </c>
      <c r="E94" s="435"/>
      <c r="F94" s="435" t="str">
        <f>+F17</f>
        <v>S19 W/S</v>
      </c>
      <c r="G94" s="467" t="e">
        <f>+D167</f>
        <v>#DIV/0!</v>
      </c>
      <c r="H94" s="464"/>
      <c r="I94" s="465" t="e">
        <f>+G94*D94</f>
        <v>#DIV/0!</v>
      </c>
      <c r="J94" s="435"/>
      <c r="K94" s="473"/>
      <c r="L94" s="435"/>
    </row>
    <row r="95" spans="1:17">
      <c r="A95" s="447">
        <f>A94+1</f>
        <v>53</v>
      </c>
      <c r="B95" s="444" t="s">
        <v>366</v>
      </c>
      <c r="C95" s="515" t="s">
        <v>99</v>
      </c>
      <c r="D95" s="506">
        <v>0</v>
      </c>
      <c r="E95" s="435"/>
      <c r="F95" s="435" t="str">
        <f>+F18</f>
        <v>S19 W/S</v>
      </c>
      <c r="G95" s="467" t="e">
        <f>+D167</f>
        <v>#DIV/0!</v>
      </c>
      <c r="H95" s="464"/>
      <c r="I95" s="465" t="e">
        <f>+G95*D95</f>
        <v>#DIV/0!</v>
      </c>
      <c r="J95" s="435"/>
      <c r="K95" s="473"/>
      <c r="L95" s="435"/>
    </row>
    <row r="96" spans="1:17">
      <c r="A96" s="447">
        <f>+A95+1</f>
        <v>54</v>
      </c>
      <c r="B96" s="444" t="s">
        <v>674</v>
      </c>
      <c r="C96" s="515" t="s">
        <v>675</v>
      </c>
      <c r="D96" s="679" t="s">
        <v>17</v>
      </c>
      <c r="E96" s="435"/>
      <c r="F96" s="511" t="s">
        <v>79</v>
      </c>
      <c r="G96" s="467"/>
      <c r="H96" s="464"/>
      <c r="I96" s="680">
        <v>0</v>
      </c>
      <c r="J96" s="435"/>
      <c r="K96" s="473"/>
      <c r="L96" s="435"/>
    </row>
    <row r="97" spans="1:12">
      <c r="A97" s="447">
        <f>+A96+1</f>
        <v>55</v>
      </c>
      <c r="B97" s="444" t="s">
        <v>100</v>
      </c>
      <c r="C97" s="499" t="str">
        <f>"Sum of Lines "&amp;A92&amp;" through "&amp;A96&amp;""</f>
        <v>Sum of Lines 50 through 54</v>
      </c>
      <c r="D97" s="471">
        <f>SUM(D92:D95)</f>
        <v>0</v>
      </c>
      <c r="E97" s="435"/>
      <c r="F97" s="435"/>
      <c r="G97" s="514"/>
      <c r="H97" s="464"/>
      <c r="I97" s="465" t="e">
        <f>SUM(I92:I96)</f>
        <v>#DIV/0!</v>
      </c>
      <c r="J97" s="435"/>
      <c r="K97" s="435"/>
      <c r="L97" s="435"/>
    </row>
    <row r="98" spans="1:12">
      <c r="A98" s="447"/>
      <c r="B98" s="444"/>
      <c r="C98" s="414"/>
      <c r="D98" s="435"/>
      <c r="E98" s="435"/>
      <c r="F98" s="435"/>
      <c r="G98" s="514"/>
      <c r="H98" s="464"/>
      <c r="I98" s="464"/>
      <c r="J98" s="435"/>
      <c r="K98" s="435"/>
      <c r="L98" s="435"/>
    </row>
    <row r="99" spans="1:12" ht="20.25" customHeight="1">
      <c r="A99" s="447" t="s">
        <v>2</v>
      </c>
      <c r="B99" s="486" t="s">
        <v>62</v>
      </c>
      <c r="C99" s="485"/>
      <c r="D99" s="435"/>
      <c r="E99" s="435"/>
      <c r="F99" s="435"/>
      <c r="G99" s="514"/>
      <c r="H99" s="464"/>
      <c r="I99" s="464"/>
      <c r="J99" s="435"/>
      <c r="K99" s="435"/>
      <c r="L99" s="435"/>
    </row>
    <row r="100" spans="1:12">
      <c r="A100" s="447"/>
      <c r="B100" s="444" t="s">
        <v>25</v>
      </c>
      <c r="C100" s="485"/>
      <c r="D100" s="443"/>
      <c r="E100" s="435"/>
      <c r="F100" s="435"/>
      <c r="G100" s="514"/>
      <c r="H100" s="464"/>
      <c r="J100" s="435"/>
      <c r="K100" s="473"/>
      <c r="L100" s="414"/>
    </row>
    <row r="101" spans="1:12">
      <c r="A101" s="447">
        <f>+A97+1</f>
        <v>56</v>
      </c>
      <c r="B101" s="444" t="s">
        <v>156</v>
      </c>
      <c r="C101" s="490" t="s">
        <v>660</v>
      </c>
      <c r="D101" s="506">
        <v>0</v>
      </c>
      <c r="E101" s="435"/>
      <c r="F101" s="435" t="s">
        <v>434</v>
      </c>
      <c r="G101" s="467" t="e">
        <f>+G172*D167</f>
        <v>#DIV/0!</v>
      </c>
      <c r="H101" s="464"/>
      <c r="I101" s="465" t="e">
        <f>+G101*D101</f>
        <v>#DIV/0!</v>
      </c>
      <c r="J101" s="435"/>
      <c r="K101" s="473"/>
      <c r="L101" s="414"/>
    </row>
    <row r="102" spans="1:12">
      <c r="A102" s="447">
        <f>A101+1</f>
        <v>57</v>
      </c>
      <c r="B102" s="444" t="s">
        <v>26</v>
      </c>
      <c r="C102" s="414" t="s">
        <v>2</v>
      </c>
      <c r="D102" s="443"/>
      <c r="E102" s="435"/>
      <c r="F102" s="435"/>
      <c r="G102" s="514"/>
      <c r="H102" s="464"/>
      <c r="J102" s="435"/>
      <c r="K102" s="473"/>
      <c r="L102" s="414"/>
    </row>
    <row r="103" spans="1:12">
      <c r="A103" s="447">
        <f t="shared" ref="A103:A107" si="10">A102+1</f>
        <v>58</v>
      </c>
      <c r="B103" s="444" t="s">
        <v>102</v>
      </c>
      <c r="C103" s="490" t="s">
        <v>530</v>
      </c>
      <c r="D103" s="506">
        <v>0</v>
      </c>
      <c r="E103" s="435"/>
      <c r="F103" s="435" t="s">
        <v>524</v>
      </c>
      <c r="G103" s="467" t="e">
        <f>+G172*G21</f>
        <v>#DIV/0!</v>
      </c>
      <c r="H103" s="464"/>
      <c r="I103" s="465" t="e">
        <f>+G103*D103</f>
        <v>#DIV/0!</v>
      </c>
      <c r="J103" s="435"/>
      <c r="K103" s="473"/>
      <c r="L103" s="414"/>
    </row>
    <row r="104" spans="1:12">
      <c r="A104" s="447">
        <f t="shared" si="10"/>
        <v>59</v>
      </c>
      <c r="B104" s="444" t="s">
        <v>103</v>
      </c>
      <c r="C104" s="490" t="s">
        <v>437</v>
      </c>
      <c r="D104" s="506">
        <v>0</v>
      </c>
      <c r="E104" s="435"/>
      <c r="F104" s="435" t="str">
        <f>+F103</f>
        <v>CP*GPE</v>
      </c>
      <c r="G104" s="517" t="e">
        <f>+G172*G21</f>
        <v>#DIV/0!</v>
      </c>
      <c r="H104" s="464"/>
      <c r="I104" s="464" t="e">
        <f>+D104*G104</f>
        <v>#DIV/0!</v>
      </c>
      <c r="J104" s="435"/>
      <c r="K104" s="473"/>
      <c r="L104" s="414"/>
    </row>
    <row r="105" spans="1:12">
      <c r="A105" s="447">
        <f t="shared" si="10"/>
        <v>60</v>
      </c>
      <c r="B105" s="444" t="s">
        <v>438</v>
      </c>
      <c r="C105" s="414"/>
      <c r="D105" s="518" t="s">
        <v>17</v>
      </c>
      <c r="E105" s="435"/>
      <c r="F105" s="435" t="s">
        <v>661</v>
      </c>
      <c r="G105" s="517"/>
      <c r="H105" s="464"/>
      <c r="I105" s="464">
        <f>+D225</f>
        <v>0</v>
      </c>
      <c r="J105" s="435"/>
      <c r="K105" s="524"/>
      <c r="L105" s="414"/>
    </row>
    <row r="106" spans="1:12">
      <c r="A106" s="447">
        <f t="shared" si="10"/>
        <v>61</v>
      </c>
      <c r="B106" s="444" t="s">
        <v>649</v>
      </c>
      <c r="C106" s="490" t="s">
        <v>437</v>
      </c>
      <c r="D106" s="507">
        <v>0</v>
      </c>
      <c r="E106" s="435"/>
      <c r="F106" s="519"/>
      <c r="G106" s="520"/>
      <c r="H106" s="464"/>
      <c r="I106" s="492">
        <f>+G106*D106</f>
        <v>0</v>
      </c>
      <c r="J106" s="435"/>
      <c r="L106" s="414"/>
    </row>
    <row r="107" spans="1:12">
      <c r="A107" s="447">
        <f t="shared" si="10"/>
        <v>62</v>
      </c>
      <c r="B107" s="444" t="s">
        <v>105</v>
      </c>
      <c r="C107" s="499" t="str">
        <f>"Sum of Lines "&amp;A101&amp;" and "&amp;A103&amp;" through "&amp;A106&amp;""</f>
        <v>Sum of Lines 56 and 58 through 61</v>
      </c>
      <c r="D107" s="471">
        <f>SUM(D101:D106)</f>
        <v>0</v>
      </c>
      <c r="E107" s="435"/>
      <c r="F107" s="435"/>
      <c r="G107" s="521"/>
      <c r="H107" s="464"/>
      <c r="I107" s="465" t="e">
        <f>SUM(I101:I106)</f>
        <v>#DIV/0!</v>
      </c>
      <c r="J107" s="435"/>
      <c r="K107" s="435"/>
      <c r="L107" s="414"/>
    </row>
    <row r="108" spans="1:12">
      <c r="A108" s="447"/>
      <c r="B108" s="444"/>
      <c r="C108" s="414"/>
      <c r="D108" s="435"/>
      <c r="E108" s="435"/>
      <c r="F108" s="435"/>
      <c r="G108" s="522"/>
      <c r="H108" s="435"/>
      <c r="I108" s="435"/>
      <c r="J108" s="435"/>
      <c r="K108" s="435"/>
      <c r="L108" s="414"/>
    </row>
    <row r="109" spans="1:12">
      <c r="A109" s="447" t="s">
        <v>2</v>
      </c>
      <c r="B109" s="444" t="s">
        <v>157</v>
      </c>
      <c r="C109" s="414"/>
      <c r="D109" s="435"/>
      <c r="E109" s="435"/>
      <c r="F109" s="443"/>
      <c r="G109" s="523"/>
      <c r="H109" s="435"/>
      <c r="I109" s="443"/>
      <c r="J109" s="435"/>
      <c r="K109" s="443"/>
      <c r="L109" s="414"/>
    </row>
    <row r="110" spans="1:12" ht="36" customHeight="1">
      <c r="A110" s="447">
        <f>+A107+1</f>
        <v>63</v>
      </c>
      <c r="B110" s="524" t="s">
        <v>159</v>
      </c>
      <c r="C110" s="525" t="s">
        <v>158</v>
      </c>
      <c r="D110" s="526">
        <f>IF(D202&gt;0,(1-((1-D203)*(1-D202))/(1-D203*D202*D204)),0)</f>
        <v>0</v>
      </c>
      <c r="E110" s="435"/>
      <c r="F110" s="443"/>
      <c r="G110" s="523"/>
      <c r="H110" s="435"/>
      <c r="I110" s="527"/>
      <c r="J110" s="435"/>
      <c r="K110" s="443"/>
      <c r="L110" s="435"/>
    </row>
    <row r="111" spans="1:12">
      <c r="A111" s="447">
        <f>+A110+1</f>
        <v>64</v>
      </c>
      <c r="B111" s="489" t="s">
        <v>104</v>
      </c>
      <c r="C111" s="414" t="s">
        <v>112</v>
      </c>
      <c r="D111" s="528">
        <f>IF(D110&gt;0,1/(1-D110),0)</f>
        <v>0</v>
      </c>
      <c r="E111" s="435"/>
      <c r="F111" s="443"/>
      <c r="G111" s="523"/>
      <c r="H111" s="435"/>
      <c r="I111" s="443"/>
      <c r="J111" s="435"/>
      <c r="K111" s="443"/>
      <c r="L111" s="435"/>
    </row>
    <row r="112" spans="1:12">
      <c r="A112" s="447">
        <f t="shared" ref="A112:A113" si="11">+A111+1</f>
        <v>65</v>
      </c>
      <c r="B112" s="489" t="s">
        <v>368</v>
      </c>
      <c r="C112" s="414" t="s">
        <v>369</v>
      </c>
      <c r="D112" s="528">
        <f>+D110/(1-D110)</f>
        <v>0</v>
      </c>
      <c r="E112" s="435"/>
      <c r="F112" s="443"/>
      <c r="G112" s="523"/>
      <c r="H112" s="435"/>
      <c r="I112" s="443"/>
      <c r="J112" s="435"/>
      <c r="K112" s="443"/>
      <c r="L112" s="435"/>
    </row>
    <row r="113" spans="1:15" ht="30">
      <c r="A113" s="447">
        <f t="shared" si="11"/>
        <v>66</v>
      </c>
      <c r="B113" s="486" t="s">
        <v>106</v>
      </c>
      <c r="C113" s="414" t="s">
        <v>113</v>
      </c>
      <c r="D113" s="529" t="s">
        <v>17</v>
      </c>
      <c r="E113" s="435"/>
      <c r="F113" s="443" t="s">
        <v>79</v>
      </c>
      <c r="G113" s="523"/>
      <c r="H113" s="435"/>
      <c r="I113" s="530">
        <v>0</v>
      </c>
      <c r="J113" s="435"/>
      <c r="K113" s="443"/>
      <c r="L113" s="435"/>
    </row>
    <row r="114" spans="1:15" ht="30">
      <c r="A114" s="447">
        <f t="shared" ref="A114:A120" si="12">+A113+1</f>
        <v>67</v>
      </c>
      <c r="B114" s="486" t="s">
        <v>591</v>
      </c>
      <c r="C114" s="490" t="s">
        <v>640</v>
      </c>
      <c r="D114" s="529" t="s">
        <v>17</v>
      </c>
      <c r="E114" s="435"/>
      <c r="F114" s="443" t="s">
        <v>79</v>
      </c>
      <c r="G114" s="531"/>
      <c r="H114" s="435"/>
      <c r="I114" s="532">
        <f>+'3-EADIT'!K36+'3-EADIT'!K63</f>
        <v>0</v>
      </c>
      <c r="J114" s="435"/>
      <c r="K114" s="443"/>
      <c r="L114" s="435"/>
    </row>
    <row r="115" spans="1:15">
      <c r="A115" s="447">
        <f t="shared" si="12"/>
        <v>68</v>
      </c>
      <c r="B115" s="444" t="s">
        <v>107</v>
      </c>
      <c r="C115" s="459" t="str">
        <f>"Workpaper 4, Line "&amp;'4-IT Permanent Differences'!A11&amp;", Col. "&amp;'4-IT Permanent Differences'!F6&amp;""</f>
        <v>Workpaper 4, Line 2, Col. (e)</v>
      </c>
      <c r="D115" s="529" t="s">
        <v>17</v>
      </c>
      <c r="E115" s="435"/>
      <c r="F115" s="443" t="s">
        <v>79</v>
      </c>
      <c r="G115" s="523"/>
      <c r="H115" s="435"/>
      <c r="I115" s="484">
        <f>+'4-IT Permanent Differences'!F11</f>
        <v>0</v>
      </c>
      <c r="J115" s="435"/>
      <c r="K115" s="443"/>
      <c r="L115" s="435"/>
    </row>
    <row r="116" spans="1:15">
      <c r="A116" s="447">
        <f t="shared" si="12"/>
        <v>69</v>
      </c>
      <c r="B116" s="489" t="s">
        <v>110</v>
      </c>
      <c r="C116" s="499" t="str">
        <f>"(Line "&amp;A124&amp;" * Line "&amp;A112&amp;")"</f>
        <v>(Line 75 * Line 65)</v>
      </c>
      <c r="D116" s="500" t="s">
        <v>17</v>
      </c>
      <c r="E116" s="464"/>
      <c r="F116" s="464" t="s">
        <v>109</v>
      </c>
      <c r="G116" s="521"/>
      <c r="H116" s="464"/>
      <c r="I116" s="465" t="e">
        <f>+I124*D112</f>
        <v>#DIV/0!</v>
      </c>
      <c r="J116" s="435"/>
      <c r="K116" s="533"/>
      <c r="L116" s="435"/>
    </row>
    <row r="117" spans="1:15">
      <c r="A117" s="447">
        <f t="shared" si="12"/>
        <v>70</v>
      </c>
      <c r="B117" s="443" t="s">
        <v>111</v>
      </c>
      <c r="C117" s="499" t="str">
        <f>"(Line "&amp;A113&amp;" * Line "&amp;A111&amp;")"</f>
        <v>(Line 66 * Line 64)</v>
      </c>
      <c r="D117" s="500" t="s">
        <v>17</v>
      </c>
      <c r="E117" s="464"/>
      <c r="F117" s="417" t="s">
        <v>109</v>
      </c>
      <c r="G117" s="534"/>
      <c r="H117" s="464"/>
      <c r="I117" s="535">
        <f>+I113*D111</f>
        <v>0</v>
      </c>
      <c r="J117" s="435"/>
      <c r="K117" s="533"/>
      <c r="L117" s="435"/>
    </row>
    <row r="118" spans="1:15" ht="30">
      <c r="A118" s="447">
        <f t="shared" si="12"/>
        <v>71</v>
      </c>
      <c r="B118" s="649" t="s">
        <v>592</v>
      </c>
      <c r="C118" s="499" t="str">
        <f>"(Line "&amp;A114&amp;" * Line "&amp;A111&amp;")"</f>
        <v>(Line 67 * Line 64)</v>
      </c>
      <c r="D118" s="500" t="s">
        <v>17</v>
      </c>
      <c r="E118" s="464"/>
      <c r="F118" s="417" t="s">
        <v>109</v>
      </c>
      <c r="G118" s="534"/>
      <c r="H118" s="464"/>
      <c r="I118" s="535">
        <f>+I114*D111</f>
        <v>0</v>
      </c>
      <c r="J118" s="435"/>
      <c r="K118" s="533"/>
      <c r="L118" s="489"/>
    </row>
    <row r="119" spans="1:15">
      <c r="A119" s="447">
        <f t="shared" si="12"/>
        <v>72</v>
      </c>
      <c r="B119" s="443" t="s">
        <v>27</v>
      </c>
      <c r="C119" s="499" t="str">
        <f>"(Line "&amp;A115&amp;" * Line "&amp;A111&amp;")"</f>
        <v>(Line 68 * Line 64)</v>
      </c>
      <c r="D119" s="536" t="s">
        <v>17</v>
      </c>
      <c r="E119" s="464"/>
      <c r="F119" s="417" t="s">
        <v>109</v>
      </c>
      <c r="G119" s="534"/>
      <c r="H119" s="464"/>
      <c r="I119" s="492">
        <f>+I115*D111</f>
        <v>0</v>
      </c>
      <c r="J119" s="435"/>
      <c r="K119" s="533"/>
      <c r="L119" s="435"/>
    </row>
    <row r="120" spans="1:15" ht="15.6">
      <c r="A120" s="447">
        <f t="shared" si="12"/>
        <v>73</v>
      </c>
      <c r="B120" s="489" t="s">
        <v>147</v>
      </c>
      <c r="C120" s="499" t="str">
        <f>"Sum of Lines "&amp;A116&amp;" through "&amp;A119&amp;""</f>
        <v>Sum of Lines 69 through 72</v>
      </c>
      <c r="D120" s="500" t="s">
        <v>17</v>
      </c>
      <c r="E120" s="464"/>
      <c r="F120" s="464" t="s">
        <v>2</v>
      </c>
      <c r="G120" s="521" t="s">
        <v>2</v>
      </c>
      <c r="H120" s="464"/>
      <c r="I120" s="537" t="e">
        <f>SUM(I116:I119)</f>
        <v>#DIV/0!</v>
      </c>
      <c r="J120" s="435"/>
      <c r="K120" s="435"/>
      <c r="L120" s="435"/>
      <c r="O120" s="538"/>
    </row>
    <row r="121" spans="1:15">
      <c r="A121" s="447" t="s">
        <v>2</v>
      </c>
      <c r="B121" s="443"/>
      <c r="C121" s="539"/>
      <c r="D121" s="540"/>
      <c r="E121" s="435"/>
      <c r="F121" s="435"/>
      <c r="G121" s="522"/>
      <c r="H121" s="435"/>
      <c r="I121" s="541"/>
      <c r="J121" s="435"/>
      <c r="K121" s="435"/>
      <c r="L121" s="435"/>
      <c r="O121" s="508"/>
    </row>
    <row r="122" spans="1:15" ht="15.6">
      <c r="A122" s="447"/>
      <c r="B122" s="444" t="s">
        <v>397</v>
      </c>
      <c r="C122" s="473"/>
      <c r="D122" s="537"/>
      <c r="E122" s="464"/>
      <c r="F122" s="464"/>
      <c r="G122" s="542"/>
      <c r="H122" s="464"/>
      <c r="I122" s="465"/>
      <c r="J122" s="435"/>
      <c r="K122" s="443"/>
      <c r="L122" s="435"/>
      <c r="O122" s="538"/>
    </row>
    <row r="123" spans="1:15" ht="15.6">
      <c r="A123" s="447">
        <f>+A120+1</f>
        <v>74</v>
      </c>
      <c r="B123" s="444" t="s">
        <v>108</v>
      </c>
      <c r="C123" s="499" t="str">
        <f>+"Workpaper 5, Line "&amp;'5-Project Return'!A35&amp;", Col. "&amp;'5-Project Return'!M6&amp;""</f>
        <v>Workpaper 5, Line 12, Col. (i)</v>
      </c>
      <c r="D123" s="500" t="s">
        <v>17</v>
      </c>
      <c r="E123" s="464"/>
      <c r="F123" s="464" t="s">
        <v>109</v>
      </c>
      <c r="G123" s="542"/>
      <c r="H123" s="464"/>
      <c r="I123" s="465" t="e">
        <f>+'5-Project Return'!M35</f>
        <v>#DIV/0!</v>
      </c>
      <c r="J123" s="435"/>
      <c r="K123" s="443"/>
      <c r="L123" s="435"/>
      <c r="O123" s="538"/>
    </row>
    <row r="124" spans="1:15" ht="15.6">
      <c r="A124" s="447">
        <f>+A123+1</f>
        <v>75</v>
      </c>
      <c r="B124" s="444" t="s">
        <v>396</v>
      </c>
      <c r="C124" s="499" t="str">
        <f>+"Workpaper 5, Line "&amp;'5-Project Return'!A35&amp;", Col. "&amp;'5-Project Return'!J6&amp;""</f>
        <v>Workpaper 5, Line 12, Col. (f)</v>
      </c>
      <c r="D124" s="543" t="s">
        <v>17</v>
      </c>
      <c r="E124" s="464"/>
      <c r="F124" s="464" t="s">
        <v>109</v>
      </c>
      <c r="G124" s="542"/>
      <c r="H124" s="464"/>
      <c r="I124" s="544" t="e">
        <f>+'5-Project Return'!J35</f>
        <v>#DIV/0!</v>
      </c>
      <c r="J124" s="435"/>
      <c r="K124" s="443"/>
      <c r="L124" s="435"/>
      <c r="O124" s="538"/>
    </row>
    <row r="125" spans="1:15">
      <c r="A125" s="447">
        <f>+A124+1</f>
        <v>76</v>
      </c>
      <c r="B125" s="489" t="s">
        <v>148</v>
      </c>
      <c r="C125" s="499" t="str">
        <f>"Sum of Lines "&amp;A123&amp;" through "&amp;A124&amp;""</f>
        <v>Sum of Lines 74 through 75</v>
      </c>
      <c r="D125" s="545" t="s">
        <v>17</v>
      </c>
      <c r="E125" s="464"/>
      <c r="F125" s="464"/>
      <c r="G125" s="542"/>
      <c r="H125" s="464"/>
      <c r="I125" s="464" t="e">
        <f>+SUM(I123:I124)</f>
        <v>#DIV/0!</v>
      </c>
      <c r="J125" s="435"/>
      <c r="K125" s="473"/>
      <c r="L125" s="435"/>
    </row>
    <row r="126" spans="1:15">
      <c r="A126" s="447"/>
      <c r="B126" s="489"/>
      <c r="C126" s="485"/>
      <c r="D126" s="464"/>
      <c r="E126" s="464"/>
      <c r="F126" s="464"/>
      <c r="G126" s="542"/>
      <c r="H126" s="464"/>
      <c r="I126" s="464"/>
      <c r="J126" s="435"/>
      <c r="K126" s="473"/>
      <c r="L126" s="435"/>
    </row>
    <row r="127" spans="1:15">
      <c r="A127" s="447"/>
      <c r="B127" s="489"/>
      <c r="C127" s="485"/>
      <c r="D127" s="464"/>
      <c r="E127" s="464"/>
      <c r="F127" s="464"/>
      <c r="G127" s="542"/>
      <c r="H127" s="464"/>
      <c r="I127" s="464"/>
      <c r="J127" s="435"/>
      <c r="K127" s="473"/>
      <c r="L127" s="435"/>
    </row>
    <row r="128" spans="1:15" ht="46.8">
      <c r="A128" s="447">
        <f>+A125+1</f>
        <v>77</v>
      </c>
      <c r="B128" s="546" t="s">
        <v>518</v>
      </c>
      <c r="C128" s="499" t="str">
        <f>"(Line "&amp;A89&amp;" + Line "&amp;A97&amp;" + Line "&amp;A107&amp;" + Line "&amp;A120&amp;" + Line "&amp;A125&amp;")"</f>
        <v>(Line 49 + Line 55 + Line 62 + Line 73 + Line 76)</v>
      </c>
      <c r="D128" s="500" t="s">
        <v>79</v>
      </c>
      <c r="E128" s="464"/>
      <c r="F128" s="464"/>
      <c r="G128" s="464"/>
      <c r="H128" s="464"/>
      <c r="I128" s="465" t="e">
        <f>+I125+I120+I107+I97+I89</f>
        <v>#DIV/0!</v>
      </c>
      <c r="J128" s="444"/>
      <c r="K128" s="444"/>
      <c r="L128" s="435"/>
    </row>
    <row r="129" spans="1:12">
      <c r="A129" s="447"/>
      <c r="B129" s="444"/>
      <c r="C129" s="414"/>
      <c r="D129" s="545"/>
      <c r="E129" s="464"/>
      <c r="F129" s="464"/>
      <c r="G129" s="464"/>
      <c r="H129" s="464"/>
      <c r="I129" s="464"/>
      <c r="J129" s="444"/>
      <c r="K129" s="444"/>
      <c r="L129" s="435"/>
    </row>
    <row r="130" spans="1:12" ht="15.6">
      <c r="A130" s="447">
        <f>+A128+1</f>
        <v>78</v>
      </c>
      <c r="B130" s="498" t="s">
        <v>33</v>
      </c>
      <c r="C130" s="499" t="str">
        <f>"(Line "&amp;A181&amp;")"</f>
        <v>(Line 102)</v>
      </c>
      <c r="D130" s="545" t="s">
        <v>79</v>
      </c>
      <c r="E130" s="464"/>
      <c r="F130" s="464"/>
      <c r="G130" s="464"/>
      <c r="H130" s="464"/>
      <c r="I130" s="547">
        <f>+D181*-1</f>
        <v>0</v>
      </c>
      <c r="J130" s="444"/>
      <c r="K130" s="444"/>
      <c r="L130" s="435"/>
    </row>
    <row r="131" spans="1:12">
      <c r="A131" s="447"/>
      <c r="B131" s="444"/>
      <c r="C131" s="414"/>
      <c r="D131" s="545"/>
      <c r="E131" s="464"/>
      <c r="F131" s="464"/>
      <c r="G131" s="464"/>
      <c r="H131" s="464"/>
      <c r="I131" s="464"/>
      <c r="J131" s="444"/>
      <c r="K131" s="444"/>
      <c r="L131" s="435"/>
    </row>
    <row r="132" spans="1:12" ht="31.2">
      <c r="A132" s="447">
        <f>+A130+1</f>
        <v>79</v>
      </c>
      <c r="B132" s="546" t="s">
        <v>593</v>
      </c>
      <c r="C132" s="499" t="str">
        <f>"(Line "&amp;A128&amp;" + Line "&amp;A130&amp;")"</f>
        <v>(Line 77 + Line 78)</v>
      </c>
      <c r="D132" s="545" t="s">
        <v>17</v>
      </c>
      <c r="E132" s="464"/>
      <c r="F132" s="464"/>
      <c r="G132" s="464"/>
      <c r="H132" s="464"/>
      <c r="I132" s="464" t="e">
        <f>+I128+I130</f>
        <v>#DIV/0!</v>
      </c>
      <c r="J132" s="444"/>
      <c r="K132" s="444"/>
      <c r="L132" s="435"/>
    </row>
    <row r="133" spans="1:12">
      <c r="A133" s="447"/>
      <c r="B133" s="444"/>
      <c r="C133" s="414"/>
      <c r="D133" s="545"/>
      <c r="E133" s="464"/>
      <c r="F133" s="464"/>
      <c r="G133" s="464"/>
      <c r="H133" s="464"/>
      <c r="I133" s="464"/>
      <c r="J133" s="444"/>
      <c r="K133" s="444"/>
      <c r="L133" s="435"/>
    </row>
    <row r="134" spans="1:12" ht="15.6">
      <c r="A134" s="447">
        <f>+A132+1</f>
        <v>80</v>
      </c>
      <c r="B134" s="498" t="s">
        <v>331</v>
      </c>
      <c r="C134" s="414" t="str">
        <f>"Workpaper 9, Line "&amp;'9-Corrections'!A29&amp;", Col. "&amp;'9-Corrections'!F6&amp;""</f>
        <v>Workpaper 9, Line 11, Col. (b)</v>
      </c>
      <c r="D134" s="545" t="s">
        <v>17</v>
      </c>
      <c r="E134" s="464"/>
      <c r="F134" s="464"/>
      <c r="G134" s="464"/>
      <c r="H134" s="464"/>
      <c r="I134" s="464">
        <f>+'9-Corrections'!F29</f>
        <v>0</v>
      </c>
      <c r="J134" s="444"/>
      <c r="K134" s="444"/>
      <c r="L134" s="435"/>
    </row>
    <row r="135" spans="1:12">
      <c r="A135" s="447"/>
      <c r="B135" s="444"/>
      <c r="C135" s="414"/>
      <c r="D135" s="545"/>
      <c r="E135" s="464"/>
      <c r="F135" s="464"/>
      <c r="G135" s="464"/>
      <c r="H135" s="464"/>
      <c r="I135" s="464"/>
      <c r="J135" s="444"/>
      <c r="K135" s="444"/>
      <c r="L135" s="435"/>
    </row>
    <row r="136" spans="1:12" ht="31.2">
      <c r="A136" s="447">
        <f>+A134+1</f>
        <v>81</v>
      </c>
      <c r="B136" s="546" t="s">
        <v>160</v>
      </c>
      <c r="C136" s="414" t="str">
        <f>"Workpaper 7, Line "&amp;'7-True-up Adjustment'!A36&amp;""</f>
        <v>Workpaper 7, Line 5</v>
      </c>
      <c r="D136" s="545" t="s">
        <v>17</v>
      </c>
      <c r="E136" s="464"/>
      <c r="F136" s="464"/>
      <c r="G136" s="481"/>
      <c r="H136" s="464"/>
      <c r="I136" s="548">
        <f>+'7-True-up Adjustment'!I36</f>
        <v>0</v>
      </c>
      <c r="J136" s="435"/>
      <c r="K136" s="473"/>
      <c r="L136" s="435"/>
    </row>
    <row r="137" spans="1:12" ht="15.6" thickBot="1">
      <c r="A137" s="447"/>
      <c r="B137" s="444"/>
      <c r="C137" s="414"/>
      <c r="D137" s="545"/>
      <c r="E137" s="464"/>
      <c r="F137" s="464"/>
      <c r="G137" s="481"/>
      <c r="H137" s="464"/>
      <c r="I137" s="464"/>
      <c r="J137" s="435"/>
      <c r="K137" s="473"/>
      <c r="L137" s="435"/>
    </row>
    <row r="138" spans="1:12" ht="16.2" thickBot="1">
      <c r="A138" s="447">
        <f>+A136+1</f>
        <v>82</v>
      </c>
      <c r="B138" s="498" t="s">
        <v>334</v>
      </c>
      <c r="C138" s="499" t="str">
        <f>"Sum of Lines "&amp;A132&amp;" through "&amp;A136&amp;""</f>
        <v>Sum of Lines 79 through 81</v>
      </c>
      <c r="D138" s="545" t="s">
        <v>17</v>
      </c>
      <c r="E138" s="464"/>
      <c r="F138" s="464"/>
      <c r="G138" s="481"/>
      <c r="H138" s="464"/>
      <c r="I138" s="549" t="e">
        <f>+I132+I136+I134</f>
        <v>#DIV/0!</v>
      </c>
      <c r="J138" s="435"/>
      <c r="K138" s="473"/>
      <c r="L138" s="435"/>
    </row>
    <row r="139" spans="1:12" ht="15.6">
      <c r="A139" s="447"/>
      <c r="B139" s="498"/>
      <c r="C139" s="499"/>
      <c r="D139" s="464"/>
      <c r="E139" s="464"/>
      <c r="F139" s="464"/>
      <c r="G139" s="481"/>
      <c r="H139" s="464"/>
      <c r="I139" s="464"/>
      <c r="J139" s="435"/>
      <c r="K139" s="473"/>
      <c r="L139" s="435"/>
    </row>
    <row r="140" spans="1:12" ht="15.6">
      <c r="A140" s="447"/>
      <c r="B140" s="498"/>
      <c r="C140" s="499"/>
      <c r="D140" s="464"/>
      <c r="E140" s="464"/>
      <c r="F140" s="464"/>
      <c r="G140" s="481"/>
      <c r="H140" s="464"/>
      <c r="I140" s="464"/>
      <c r="J140" s="435"/>
      <c r="K140" s="473"/>
      <c r="L140" s="435"/>
    </row>
    <row r="141" spans="1:12">
      <c r="A141" s="447"/>
      <c r="B141" s="443"/>
      <c r="C141" s="443"/>
      <c r="D141" s="443"/>
      <c r="E141" s="443"/>
      <c r="F141" s="443"/>
      <c r="G141" s="443"/>
      <c r="H141" s="443"/>
      <c r="I141" s="443"/>
      <c r="J141" s="435"/>
      <c r="K141" s="501"/>
      <c r="L141" s="435"/>
    </row>
    <row r="142" spans="1:12">
      <c r="A142" s="447"/>
      <c r="B142" s="443"/>
      <c r="C142" s="443"/>
      <c r="D142" s="443"/>
      <c r="E142" s="443"/>
      <c r="F142" s="443"/>
      <c r="G142" s="443"/>
      <c r="H142" s="443"/>
      <c r="I142" s="443"/>
      <c r="J142" s="435"/>
      <c r="K142" s="435"/>
      <c r="L142" s="435"/>
    </row>
    <row r="143" spans="1:12">
      <c r="A143" s="447"/>
      <c r="B143" s="444" t="s">
        <v>0</v>
      </c>
      <c r="C143" s="443"/>
      <c r="D143" s="443" t="s">
        <v>1</v>
      </c>
      <c r="E143" s="443"/>
      <c r="F143" s="443"/>
      <c r="G143" s="443"/>
      <c r="H143" s="443"/>
      <c r="J143" s="435"/>
      <c r="K143" s="550" t="str">
        <f>H3</f>
        <v>Actual for the 12 Months Ended 12/31/2021</v>
      </c>
      <c r="L143" s="435"/>
    </row>
    <row r="144" spans="1:12">
      <c r="A144" s="447"/>
      <c r="B144" s="444"/>
      <c r="C144" s="443"/>
      <c r="D144" s="443" t="s">
        <v>3</v>
      </c>
      <c r="E144" s="443"/>
      <c r="F144" s="443"/>
      <c r="G144" s="443"/>
      <c r="H144" s="443"/>
      <c r="I144" s="443"/>
      <c r="J144" s="435"/>
      <c r="K144" s="435"/>
      <c r="L144" s="435"/>
    </row>
    <row r="145" spans="1:12">
      <c r="A145" s="447"/>
      <c r="B145" s="443"/>
      <c r="C145" s="443"/>
      <c r="D145" s="443"/>
      <c r="E145" s="443"/>
      <c r="F145" s="443"/>
      <c r="G145" s="443"/>
      <c r="H145" s="443"/>
      <c r="I145" s="443"/>
      <c r="J145" s="435"/>
      <c r="K145" s="435"/>
      <c r="L145" s="435"/>
    </row>
    <row r="146" spans="1:12" ht="15.6">
      <c r="A146" s="701" t="str">
        <f>A6</f>
        <v>Rochester Gas and Electric Corporation</v>
      </c>
      <c r="B146" s="701"/>
      <c r="C146" s="701"/>
      <c r="D146" s="701"/>
      <c r="E146" s="701"/>
      <c r="F146" s="701"/>
      <c r="G146" s="701"/>
      <c r="H146" s="658"/>
      <c r="I146" s="658"/>
      <c r="J146" s="658"/>
      <c r="K146" s="658"/>
      <c r="L146" s="435"/>
    </row>
    <row r="147" spans="1:12" ht="15.6">
      <c r="A147" s="700" t="s">
        <v>590</v>
      </c>
      <c r="B147" s="700"/>
      <c r="C147" s="700"/>
      <c r="D147" s="700"/>
      <c r="E147" s="700"/>
      <c r="F147" s="700"/>
      <c r="G147" s="700"/>
      <c r="H147" s="659"/>
      <c r="I147" s="659"/>
      <c r="J147" s="655"/>
      <c r="K147" s="655"/>
      <c r="L147" s="435"/>
    </row>
    <row r="148" spans="1:12">
      <c r="A148" s="447"/>
      <c r="B148" s="443"/>
      <c r="C148" s="444"/>
      <c r="D148" s="444"/>
      <c r="E148" s="444"/>
      <c r="F148" s="444"/>
      <c r="G148" s="444"/>
      <c r="H148" s="444"/>
      <c r="I148" s="444"/>
      <c r="J148" s="444"/>
      <c r="K148" s="444"/>
      <c r="L148" s="444"/>
    </row>
    <row r="149" spans="1:12" ht="15.6">
      <c r="A149" s="447"/>
      <c r="B149" s="551" t="s">
        <v>152</v>
      </c>
      <c r="D149" s="443"/>
      <c r="E149" s="444"/>
      <c r="F149" s="444"/>
      <c r="G149" s="444"/>
      <c r="H149" s="444"/>
      <c r="I149" s="444"/>
      <c r="J149" s="435"/>
      <c r="K149" s="435"/>
      <c r="L149" s="444"/>
    </row>
    <row r="150" spans="1:12" ht="15.6">
      <c r="A150" s="447" t="s">
        <v>5</v>
      </c>
      <c r="B150" s="498"/>
      <c r="C150" s="444"/>
      <c r="D150" s="447"/>
      <c r="E150" s="444"/>
      <c r="F150" s="444"/>
      <c r="G150" s="444"/>
      <c r="H150" s="444"/>
      <c r="I150" s="444"/>
      <c r="J150" s="435"/>
      <c r="K150" s="435"/>
      <c r="L150" s="444"/>
    </row>
    <row r="151" spans="1:12" ht="16.2" thickBot="1">
      <c r="A151" s="447" t="s">
        <v>6</v>
      </c>
      <c r="B151" s="498" t="s">
        <v>149</v>
      </c>
      <c r="C151" s="444"/>
      <c r="D151" s="444"/>
      <c r="E151" s="444"/>
      <c r="F151" s="444"/>
      <c r="G151" s="444"/>
      <c r="H151" s="443"/>
      <c r="I151" s="443"/>
      <c r="J151" s="435"/>
      <c r="K151" s="435"/>
      <c r="L151" s="444"/>
    </row>
    <row r="152" spans="1:12">
      <c r="A152" s="447">
        <f>+A138+1</f>
        <v>83</v>
      </c>
      <c r="B152" s="552" t="s">
        <v>439</v>
      </c>
      <c r="C152" s="553" t="str">
        <f>"(Line "&amp;A171&amp;")"</f>
        <v>(Line 97)</v>
      </c>
      <c r="D152" s="554">
        <f>+D171</f>
        <v>0</v>
      </c>
      <c r="E152" s="555"/>
      <c r="F152" s="555"/>
      <c r="G152" s="556"/>
      <c r="H152" s="443"/>
      <c r="I152" s="443"/>
      <c r="J152" s="435"/>
      <c r="K152" s="435"/>
      <c r="L152" s="444"/>
    </row>
    <row r="153" spans="1:12">
      <c r="A153" s="447">
        <f>+A152+1</f>
        <v>84</v>
      </c>
      <c r="B153" s="412" t="s">
        <v>80</v>
      </c>
      <c r="C153" s="499" t="str">
        <f>"(Line "&amp;A15&amp;")"</f>
        <v>(Line 2)</v>
      </c>
      <c r="D153" s="465">
        <f>+D15</f>
        <v>0</v>
      </c>
      <c r="E153" s="435"/>
      <c r="F153" s="435"/>
      <c r="G153" s="433"/>
      <c r="J153" s="435"/>
      <c r="K153" s="435"/>
      <c r="L153" s="444"/>
    </row>
    <row r="154" spans="1:12">
      <c r="A154" s="447">
        <f>+A153+1</f>
        <v>85</v>
      </c>
      <c r="B154" s="412" t="s">
        <v>440</v>
      </c>
      <c r="C154" s="499" t="str">
        <f>"(Line "&amp;A15&amp;")"</f>
        <v>(Line 2)</v>
      </c>
      <c r="D154" s="435">
        <f>+I15</f>
        <v>0</v>
      </c>
      <c r="E154" s="443"/>
      <c r="F154" s="443"/>
      <c r="G154" s="557"/>
      <c r="J154" s="435"/>
      <c r="K154" s="435"/>
      <c r="L154" s="444"/>
    </row>
    <row r="155" spans="1:12">
      <c r="A155" s="447">
        <f>+A154+1</f>
        <v>86</v>
      </c>
      <c r="B155" s="412" t="s">
        <v>519</v>
      </c>
      <c r="C155" s="499" t="str">
        <f>"(Line "&amp;A154&amp;" / Line "&amp;A153&amp;")"</f>
        <v>(Line 85 / Line 84)</v>
      </c>
      <c r="D155" s="558" t="e">
        <f>+D154/D153</f>
        <v>#DIV/0!</v>
      </c>
      <c r="E155" s="449" t="s">
        <v>435</v>
      </c>
      <c r="F155" s="449"/>
      <c r="G155" s="559"/>
      <c r="J155" s="435"/>
      <c r="K155" s="435"/>
      <c r="L155" s="444"/>
    </row>
    <row r="156" spans="1:12">
      <c r="A156" s="447">
        <f>+A155+1</f>
        <v>87</v>
      </c>
      <c r="B156" s="412" t="s">
        <v>441</v>
      </c>
      <c r="C156" s="499" t="str">
        <f>"(Line "&amp;A153&amp;" / Line "&amp;A152&amp;")"</f>
        <v>(Line 84 / Line 83)</v>
      </c>
      <c r="D156" s="558" t="e">
        <f>+D153/D152</f>
        <v>#DIV/0!</v>
      </c>
      <c r="E156" s="449" t="s">
        <v>442</v>
      </c>
      <c r="F156" s="449"/>
      <c r="G156" s="559"/>
      <c r="J156" s="435"/>
      <c r="K156" s="435"/>
      <c r="L156" s="444"/>
    </row>
    <row r="157" spans="1:12">
      <c r="A157" s="447" t="s">
        <v>2</v>
      </c>
      <c r="B157" s="560"/>
      <c r="C157" s="435"/>
      <c r="D157" s="435"/>
      <c r="E157" s="435"/>
      <c r="F157" s="435"/>
      <c r="G157" s="433"/>
      <c r="H157" s="435"/>
      <c r="I157" s="435"/>
      <c r="J157" s="435"/>
      <c r="K157" s="435"/>
      <c r="L157" s="435"/>
    </row>
    <row r="158" spans="1:12" ht="31.2">
      <c r="A158" s="447" t="s">
        <v>2</v>
      </c>
      <c r="B158" s="561" t="s">
        <v>150</v>
      </c>
      <c r="C158" s="435"/>
      <c r="D158" s="414"/>
      <c r="E158" s="414"/>
      <c r="F158" s="435"/>
      <c r="G158" s="562"/>
      <c r="H158" s="435"/>
      <c r="I158" s="435"/>
      <c r="J158" s="435"/>
      <c r="K158" s="435"/>
      <c r="L158" s="435"/>
    </row>
    <row r="159" spans="1:12">
      <c r="A159" s="447">
        <f>+A156+1</f>
        <v>88</v>
      </c>
      <c r="B159" s="412" t="s">
        <v>16</v>
      </c>
      <c r="C159" s="414" t="s">
        <v>443</v>
      </c>
      <c r="D159" s="563">
        <v>0</v>
      </c>
      <c r="E159" s="564"/>
      <c r="F159" s="564"/>
      <c r="G159" s="565"/>
      <c r="H159" s="464"/>
      <c r="I159" s="464"/>
      <c r="J159" s="435"/>
      <c r="K159" s="435"/>
      <c r="L159" s="435"/>
    </row>
    <row r="160" spans="1:12">
      <c r="A160" s="447">
        <f>+A159+1</f>
        <v>89</v>
      </c>
      <c r="B160" s="412" t="s">
        <v>28</v>
      </c>
      <c r="C160" s="414" t="s">
        <v>444</v>
      </c>
      <c r="D160" s="563">
        <v>0</v>
      </c>
      <c r="E160" s="566"/>
      <c r="F160" s="564"/>
      <c r="G160" s="565"/>
      <c r="H160" s="464"/>
      <c r="I160" s="464"/>
      <c r="J160" s="435"/>
      <c r="K160" s="435"/>
      <c r="L160" s="435"/>
    </row>
    <row r="161" spans="1:12">
      <c r="A161" s="447">
        <f t="shared" ref="A161:A164" si="13">+A160+1</f>
        <v>90</v>
      </c>
      <c r="B161" s="412" t="s">
        <v>18</v>
      </c>
      <c r="C161" s="414" t="s">
        <v>445</v>
      </c>
      <c r="D161" s="563">
        <v>0</v>
      </c>
      <c r="E161" s="564"/>
      <c r="F161" s="564"/>
      <c r="G161" s="565"/>
      <c r="H161" s="464"/>
      <c r="I161" s="545"/>
      <c r="J161" s="435"/>
      <c r="K161" s="435"/>
      <c r="L161" s="435"/>
    </row>
    <row r="162" spans="1:12">
      <c r="A162" s="447">
        <f t="shared" si="13"/>
        <v>91</v>
      </c>
      <c r="B162" s="412" t="s">
        <v>29</v>
      </c>
      <c r="C162" s="414" t="s">
        <v>446</v>
      </c>
      <c r="D162" s="573">
        <v>0</v>
      </c>
      <c r="E162" s="564"/>
      <c r="F162" s="564"/>
      <c r="G162" s="565"/>
      <c r="H162" s="464"/>
      <c r="I162" s="436"/>
      <c r="J162" s="435"/>
      <c r="K162" s="435"/>
      <c r="L162" s="435"/>
    </row>
    <row r="163" spans="1:12">
      <c r="A163" s="447">
        <f t="shared" si="13"/>
        <v>92</v>
      </c>
      <c r="B163" s="412" t="s">
        <v>451</v>
      </c>
      <c r="C163" s="499" t="str">
        <f>"Sum of Lines "&amp;A159&amp;" through "&amp;A162&amp;""</f>
        <v>Sum of Lines 88 through 91</v>
      </c>
      <c r="D163" s="465">
        <f>SUM(D159:D162)</f>
        <v>0</v>
      </c>
      <c r="E163" s="435"/>
      <c r="F163" s="435"/>
      <c r="G163" s="565"/>
      <c r="H163" s="436"/>
      <c r="I163" s="463"/>
      <c r="J163" s="414"/>
      <c r="K163" s="435"/>
      <c r="L163" s="435"/>
    </row>
    <row r="164" spans="1:12">
      <c r="A164" s="447">
        <f t="shared" si="13"/>
        <v>93</v>
      </c>
      <c r="B164" s="567" t="s">
        <v>86</v>
      </c>
      <c r="C164" s="499" t="str">
        <f>"(Line "&amp;A160&amp;" / Line "&amp;A163&amp;")"</f>
        <v>(Line 89 / Line 92)</v>
      </c>
      <c r="D164" s="422" t="e">
        <f>+D160/D163</f>
        <v>#DIV/0!</v>
      </c>
      <c r="E164" s="435" t="s">
        <v>447</v>
      </c>
      <c r="F164" s="435"/>
      <c r="G164" s="565"/>
      <c r="H164" s="436"/>
      <c r="I164" s="463"/>
      <c r="J164" s="414"/>
      <c r="K164" s="435"/>
      <c r="L164" s="435"/>
    </row>
    <row r="165" spans="1:12">
      <c r="A165" s="447"/>
      <c r="B165" s="412"/>
      <c r="C165" s="435"/>
      <c r="D165" s="422"/>
      <c r="E165" s="435"/>
      <c r="F165" s="435"/>
      <c r="G165" s="565"/>
      <c r="H165" s="436"/>
      <c r="I165" s="463"/>
      <c r="J165" s="414"/>
      <c r="K165" s="435"/>
      <c r="L165" s="435"/>
    </row>
    <row r="166" spans="1:12" ht="36" customHeight="1">
      <c r="A166" s="447">
        <f>+A164+1</f>
        <v>94</v>
      </c>
      <c r="B166" s="567" t="s">
        <v>568</v>
      </c>
      <c r="C166" s="499" t="str">
        <f>"(Line "&amp;A160&amp;" * Line "&amp;A155&amp;")"</f>
        <v>(Line 89 * Line 86)</v>
      </c>
      <c r="D166" s="621" t="e">
        <f>+D155*D160</f>
        <v>#DIV/0!</v>
      </c>
      <c r="E166" s="435"/>
      <c r="F166" s="435"/>
      <c r="G166" s="565"/>
      <c r="H166" s="436"/>
      <c r="I166" s="463"/>
      <c r="J166" s="414"/>
      <c r="K166" s="435"/>
      <c r="L166" s="435"/>
    </row>
    <row r="167" spans="1:12" ht="30">
      <c r="A167" s="447">
        <f>+A166+1</f>
        <v>95</v>
      </c>
      <c r="B167" s="567" t="s">
        <v>448</v>
      </c>
      <c r="C167" s="499" t="str">
        <f>"(Line "&amp;A166&amp;" / Line "&amp;A163&amp;")"</f>
        <v>(Line 94 / Line 92)</v>
      </c>
      <c r="D167" s="420" t="e">
        <f>+D166/D163</f>
        <v>#DIV/0!</v>
      </c>
      <c r="E167" s="568" t="s">
        <v>436</v>
      </c>
      <c r="F167" s="435"/>
      <c r="G167" s="557"/>
      <c r="H167" s="443"/>
      <c r="I167" s="443"/>
      <c r="J167" s="443"/>
      <c r="K167" s="435"/>
      <c r="L167" s="435"/>
    </row>
    <row r="168" spans="1:12" ht="30">
      <c r="A168" s="447">
        <f>+A167+1</f>
        <v>96</v>
      </c>
      <c r="B168" s="567" t="s">
        <v>511</v>
      </c>
      <c r="C168" s="499" t="str">
        <f>"(Line "&amp;A166&amp;" / Line "&amp;A160&amp;")"</f>
        <v>(Line 94 / Line 89)</v>
      </c>
      <c r="D168" s="569" t="e">
        <f>+D166/D160</f>
        <v>#DIV/0!</v>
      </c>
      <c r="E168" s="435" t="s">
        <v>449</v>
      </c>
      <c r="F168" s="435"/>
      <c r="G168" s="557"/>
      <c r="H168" s="443"/>
      <c r="I168" s="443"/>
      <c r="J168" s="443"/>
      <c r="K168" s="435"/>
      <c r="L168" s="435"/>
    </row>
    <row r="169" spans="1:12">
      <c r="A169" s="447"/>
      <c r="B169" s="567"/>
      <c r="C169" s="499"/>
      <c r="D169" s="569"/>
      <c r="E169" s="435"/>
      <c r="F169" s="435"/>
      <c r="G169" s="557"/>
      <c r="H169" s="443"/>
      <c r="I169" s="443"/>
      <c r="J169" s="443"/>
      <c r="K169" s="435"/>
      <c r="L169" s="435"/>
    </row>
    <row r="170" spans="1:12" ht="31.2">
      <c r="A170" s="447"/>
      <c r="B170" s="561" t="s">
        <v>161</v>
      </c>
      <c r="C170" s="435"/>
      <c r="D170" s="414"/>
      <c r="E170" s="435"/>
      <c r="F170" s="435"/>
      <c r="G170" s="562" t="s">
        <v>30</v>
      </c>
      <c r="H170" s="523"/>
      <c r="I170" s="473"/>
      <c r="J170" s="435"/>
      <c r="K170" s="435"/>
      <c r="L170" s="435"/>
    </row>
    <row r="171" spans="1:12">
      <c r="A171" s="447">
        <f>+A168+1</f>
        <v>97</v>
      </c>
      <c r="B171" s="412" t="s">
        <v>31</v>
      </c>
      <c r="C171" s="414" t="s">
        <v>561</v>
      </c>
      <c r="D171" s="563">
        <v>0</v>
      </c>
      <c r="E171" s="435"/>
      <c r="F171" s="443"/>
      <c r="G171" s="570"/>
      <c r="H171" s="523"/>
      <c r="I171" s="447"/>
      <c r="J171" s="435"/>
      <c r="K171" s="447"/>
      <c r="L171" s="435"/>
    </row>
    <row r="172" spans="1:12">
      <c r="A172" s="447">
        <f>+A171+1</f>
        <v>98</v>
      </c>
      <c r="B172" s="412" t="s">
        <v>32</v>
      </c>
      <c r="C172" s="414" t="s">
        <v>562</v>
      </c>
      <c r="D172" s="573">
        <v>0</v>
      </c>
      <c r="E172" s="435"/>
      <c r="F172" s="443" t="s">
        <v>87</v>
      </c>
      <c r="G172" s="571">
        <f>IF(D173&gt;0,D171/D173,0)</f>
        <v>0</v>
      </c>
      <c r="H172" s="414"/>
      <c r="I172" s="572"/>
      <c r="J172" s="523"/>
      <c r="K172" s="534"/>
      <c r="L172" s="435"/>
    </row>
    <row r="173" spans="1:12" ht="15.6" thickBot="1">
      <c r="A173" s="447">
        <f>+A172+1</f>
        <v>99</v>
      </c>
      <c r="B173" s="424" t="s">
        <v>529</v>
      </c>
      <c r="C173" s="574" t="str">
        <f>"(Line "&amp;A171&amp;" + Line "&amp;A172&amp;")"</f>
        <v>(Line 97 + Line 98)</v>
      </c>
      <c r="D173" s="469">
        <f>+D171+D172</f>
        <v>0</v>
      </c>
      <c r="E173" s="575"/>
      <c r="F173" s="575"/>
      <c r="G173" s="576"/>
      <c r="H173" s="435"/>
      <c r="I173" s="435"/>
      <c r="J173" s="435"/>
      <c r="K173" s="435"/>
      <c r="L173" s="435"/>
    </row>
    <row r="174" spans="1:12">
      <c r="A174" s="447"/>
      <c r="B174" s="444"/>
      <c r="C174" s="435"/>
      <c r="D174" s="465"/>
      <c r="E174" s="435"/>
      <c r="F174" s="435"/>
      <c r="G174" s="435"/>
      <c r="H174" s="435"/>
      <c r="I174" s="435"/>
      <c r="J174" s="435"/>
      <c r="K174" s="435"/>
      <c r="L174" s="435"/>
    </row>
    <row r="175" spans="1:12" ht="11.25" customHeight="1">
      <c r="A175" s="447"/>
      <c r="B175" s="444"/>
      <c r="C175" s="435"/>
      <c r="D175" s="443"/>
      <c r="E175" s="435"/>
      <c r="F175" s="435"/>
      <c r="G175" s="435"/>
      <c r="H175" s="435"/>
      <c r="I175" s="435"/>
      <c r="J175" s="435"/>
      <c r="K175" s="435"/>
      <c r="L175" s="435"/>
    </row>
    <row r="176" spans="1:12" ht="16.2" thickBot="1">
      <c r="A176" s="447"/>
      <c r="B176" s="498" t="s">
        <v>33</v>
      </c>
      <c r="C176" s="444"/>
      <c r="D176" s="444"/>
      <c r="E176" s="444"/>
      <c r="F176" s="444"/>
      <c r="G176" s="444"/>
      <c r="H176" s="444"/>
      <c r="I176" s="444"/>
      <c r="J176" s="444"/>
      <c r="K176" s="444"/>
    </row>
    <row r="177" spans="1:12" ht="30">
      <c r="A177" s="447">
        <f>+A173+1</f>
        <v>100</v>
      </c>
      <c r="B177" s="577" t="s">
        <v>162</v>
      </c>
      <c r="C177" s="578" t="s">
        <v>114</v>
      </c>
      <c r="D177" s="579">
        <v>0</v>
      </c>
      <c r="E177" s="444"/>
      <c r="F177" s="444"/>
      <c r="G177" s="580"/>
      <c r="H177" s="444"/>
      <c r="J177" s="443"/>
      <c r="K177" s="581"/>
    </row>
    <row r="178" spans="1:12" ht="11.25" customHeight="1">
      <c r="A178" s="447"/>
      <c r="B178" s="582"/>
      <c r="C178" s="447"/>
      <c r="D178" s="583"/>
      <c r="E178" s="444"/>
      <c r="F178" s="444"/>
      <c r="G178" s="444"/>
      <c r="H178" s="444"/>
      <c r="J178" s="443"/>
      <c r="K178" s="581"/>
      <c r="L178" s="414"/>
    </row>
    <row r="179" spans="1:12" ht="33" customHeight="1">
      <c r="A179" s="447">
        <f>+A177+1</f>
        <v>101</v>
      </c>
      <c r="B179" s="584" t="s">
        <v>163</v>
      </c>
      <c r="C179" s="485" t="s">
        <v>114</v>
      </c>
      <c r="D179" s="622">
        <v>0</v>
      </c>
      <c r="E179" s="444"/>
      <c r="F179" s="444"/>
      <c r="G179" s="444"/>
      <c r="H179" s="444"/>
      <c r="J179" s="443"/>
      <c r="K179" s="581"/>
      <c r="L179" s="585"/>
    </row>
    <row r="180" spans="1:12" ht="11.25" customHeight="1">
      <c r="A180" s="447"/>
      <c r="B180" s="582"/>
      <c r="C180" s="444"/>
      <c r="D180" s="583"/>
      <c r="E180" s="444"/>
      <c r="F180" s="444"/>
      <c r="G180" s="444"/>
      <c r="H180" s="444"/>
      <c r="J180" s="443"/>
      <c r="K180" s="581"/>
      <c r="L180" s="414"/>
    </row>
    <row r="181" spans="1:12" ht="24" customHeight="1" thickBot="1">
      <c r="A181" s="447">
        <f>+A179+1</f>
        <v>102</v>
      </c>
      <c r="B181" s="586" t="s">
        <v>151</v>
      </c>
      <c r="C181" s="587"/>
      <c r="D181" s="588">
        <f>+D177+D179</f>
        <v>0</v>
      </c>
      <c r="E181" s="444"/>
      <c r="F181" s="444"/>
      <c r="G181" s="444"/>
      <c r="H181" s="444"/>
      <c r="J181" s="443"/>
      <c r="K181" s="581"/>
      <c r="L181" s="414"/>
    </row>
    <row r="182" spans="1:12">
      <c r="A182" s="447"/>
      <c r="B182" s="443"/>
      <c r="C182" s="447"/>
      <c r="D182" s="435"/>
      <c r="E182" s="435"/>
      <c r="F182" s="435"/>
      <c r="G182" s="435"/>
      <c r="H182" s="444"/>
      <c r="I182" s="589"/>
      <c r="J182" s="435"/>
      <c r="K182" s="435"/>
      <c r="L182" s="414"/>
    </row>
    <row r="183" spans="1:12">
      <c r="A183" s="447"/>
      <c r="B183" s="443"/>
      <c r="C183" s="447"/>
      <c r="D183" s="435"/>
      <c r="E183" s="435"/>
      <c r="F183" s="435"/>
      <c r="G183" s="435"/>
      <c r="H183" s="444"/>
      <c r="I183" s="589"/>
      <c r="J183" s="435"/>
      <c r="K183" s="435"/>
      <c r="L183" s="447"/>
    </row>
    <row r="184" spans="1:12">
      <c r="A184" s="447"/>
      <c r="B184" s="444"/>
      <c r="C184" s="444"/>
      <c r="D184" s="435"/>
      <c r="E184" s="435"/>
      <c r="F184" s="435"/>
      <c r="G184" s="435"/>
      <c r="H184" s="444"/>
      <c r="I184" s="435"/>
      <c r="J184" s="444"/>
      <c r="K184" s="501"/>
      <c r="L184" s="444"/>
    </row>
    <row r="185" spans="1:12">
      <c r="A185" s="447"/>
      <c r="B185" s="444"/>
      <c r="C185" s="444"/>
      <c r="D185" s="435"/>
      <c r="E185" s="435"/>
      <c r="F185" s="435"/>
      <c r="G185" s="435"/>
      <c r="H185" s="444"/>
      <c r="I185" s="435"/>
      <c r="J185" s="444"/>
      <c r="K185" s="435"/>
      <c r="L185" s="444"/>
    </row>
    <row r="186" spans="1:12">
      <c r="A186" s="447"/>
      <c r="B186" s="443" t="s">
        <v>0</v>
      </c>
      <c r="C186" s="447"/>
      <c r="D186" s="435" t="s">
        <v>1</v>
      </c>
      <c r="E186" s="435"/>
      <c r="F186" s="435"/>
      <c r="G186" s="435"/>
      <c r="H186" s="444"/>
      <c r="J186" s="443"/>
      <c r="K186" s="590" t="str">
        <f>H3</f>
        <v>Actual for the 12 Months Ended 12/31/2021</v>
      </c>
      <c r="L186" s="447"/>
    </row>
    <row r="187" spans="1:12">
      <c r="A187" s="447"/>
      <c r="B187" s="443"/>
      <c r="C187" s="447"/>
      <c r="D187" s="435" t="s">
        <v>3</v>
      </c>
      <c r="E187" s="435"/>
      <c r="F187" s="435"/>
      <c r="G187" s="435"/>
      <c r="H187" s="444"/>
      <c r="I187" s="589"/>
      <c r="J187" s="443"/>
      <c r="K187" s="435"/>
      <c r="L187" s="447"/>
    </row>
    <row r="188" spans="1:12">
      <c r="A188" s="447"/>
      <c r="B188" s="443"/>
      <c r="C188" s="447"/>
      <c r="D188" s="435"/>
      <c r="E188" s="435"/>
      <c r="F188" s="435"/>
      <c r="G188" s="435"/>
      <c r="H188" s="444"/>
      <c r="I188" s="589"/>
      <c r="J188" s="443"/>
      <c r="K188" s="435"/>
      <c r="L188" s="447"/>
    </row>
    <row r="189" spans="1:12" ht="15.6">
      <c r="A189" s="701" t="str">
        <f>A6</f>
        <v>Rochester Gas and Electric Corporation</v>
      </c>
      <c r="B189" s="701"/>
      <c r="C189" s="701"/>
      <c r="D189" s="701"/>
      <c r="E189" s="701"/>
      <c r="F189" s="701"/>
      <c r="G189" s="701"/>
      <c r="H189" s="701"/>
      <c r="I189" s="701"/>
      <c r="J189" s="701"/>
      <c r="K189" s="701"/>
      <c r="L189" s="447"/>
    </row>
    <row r="190" spans="1:12">
      <c r="A190" s="700" t="s">
        <v>590</v>
      </c>
      <c r="B190" s="700"/>
      <c r="C190" s="700"/>
      <c r="D190" s="700"/>
      <c r="E190" s="700"/>
      <c r="F190" s="700"/>
      <c r="G190" s="700"/>
      <c r="H190" s="700"/>
      <c r="I190" s="700"/>
      <c r="J190" s="700"/>
      <c r="K190" s="700"/>
      <c r="L190" s="447"/>
    </row>
    <row r="191" spans="1:12">
      <c r="A191" s="447"/>
      <c r="B191" s="443"/>
      <c r="C191" s="447"/>
      <c r="D191" s="435"/>
      <c r="E191" s="435"/>
      <c r="F191" s="435"/>
      <c r="G191" s="435"/>
      <c r="H191" s="444"/>
      <c r="I191" s="589"/>
      <c r="J191" s="443"/>
      <c r="K191" s="435"/>
      <c r="L191" s="447"/>
    </row>
    <row r="192" spans="1:12">
      <c r="A192" s="444" t="s">
        <v>363</v>
      </c>
      <c r="C192" s="447"/>
      <c r="D192" s="435"/>
      <c r="E192" s="435"/>
      <c r="F192" s="435"/>
      <c r="G192" s="435"/>
      <c r="H192" s="444"/>
      <c r="I192" s="435"/>
      <c r="J192" s="444"/>
      <c r="K192" s="435"/>
      <c r="L192" s="447"/>
    </row>
    <row r="193" spans="1:16">
      <c r="A193" s="591" t="s">
        <v>34</v>
      </c>
      <c r="C193" s="447"/>
      <c r="D193" s="435"/>
      <c r="E193" s="435"/>
      <c r="F193" s="435"/>
      <c r="G193" s="435"/>
      <c r="H193" s="444"/>
      <c r="I193" s="435"/>
      <c r="J193" s="444"/>
      <c r="K193" s="435"/>
      <c r="L193" s="447"/>
    </row>
    <row r="194" spans="1:16">
      <c r="A194" s="591"/>
      <c r="C194" s="447"/>
      <c r="D194" s="435"/>
      <c r="E194" s="435"/>
      <c r="F194" s="435"/>
      <c r="G194" s="435"/>
      <c r="H194" s="444"/>
      <c r="I194" s="435"/>
      <c r="J194" s="444"/>
      <c r="K194" s="435"/>
      <c r="L194" s="447"/>
    </row>
    <row r="195" spans="1:16" ht="15.6" thickBot="1">
      <c r="A195" s="447" t="s">
        <v>35</v>
      </c>
      <c r="B195" s="444"/>
      <c r="C195" s="444"/>
      <c r="D195" s="435"/>
      <c r="E195" s="435"/>
      <c r="F195" s="435"/>
      <c r="G195" s="435"/>
      <c r="H195" s="444"/>
      <c r="I195" s="435"/>
      <c r="J195" s="444"/>
      <c r="K195" s="435"/>
      <c r="L195" s="447"/>
    </row>
    <row r="196" spans="1:16" ht="48.6" customHeight="1">
      <c r="A196" s="604" t="s">
        <v>36</v>
      </c>
      <c r="B196" s="702" t="s">
        <v>571</v>
      </c>
      <c r="C196" s="703"/>
      <c r="D196" s="703"/>
      <c r="E196" s="703"/>
      <c r="F196" s="703"/>
      <c r="G196" s="703"/>
      <c r="H196" s="703"/>
      <c r="I196" s="703"/>
      <c r="J196" s="703"/>
      <c r="K196" s="704"/>
      <c r="L196" s="447"/>
    </row>
    <row r="197" spans="1:16" s="593" customFormat="1" ht="27" customHeight="1">
      <c r="A197" s="592" t="s">
        <v>37</v>
      </c>
      <c r="B197" s="691" t="s">
        <v>362</v>
      </c>
      <c r="C197" s="692"/>
      <c r="D197" s="692"/>
      <c r="E197" s="692"/>
      <c r="F197" s="692"/>
      <c r="G197" s="692"/>
      <c r="H197" s="692"/>
      <c r="I197" s="692"/>
      <c r="J197" s="692"/>
      <c r="K197" s="693"/>
      <c r="L197" s="592"/>
    </row>
    <row r="198" spans="1:16" s="593" customFormat="1" ht="32.25" customHeight="1">
      <c r="A198" s="592" t="s">
        <v>38</v>
      </c>
      <c r="B198" s="691" t="s">
        <v>594</v>
      </c>
      <c r="C198" s="692"/>
      <c r="D198" s="692"/>
      <c r="E198" s="692"/>
      <c r="F198" s="692"/>
      <c r="G198" s="692"/>
      <c r="H198" s="692"/>
      <c r="I198" s="692"/>
      <c r="J198" s="692"/>
      <c r="K198" s="693"/>
      <c r="L198" s="592"/>
    </row>
    <row r="199" spans="1:16" s="593" customFormat="1" ht="20.25" customHeight="1">
      <c r="A199" s="592" t="s">
        <v>154</v>
      </c>
      <c r="B199" s="691" t="s">
        <v>155</v>
      </c>
      <c r="C199" s="692"/>
      <c r="D199" s="692"/>
      <c r="E199" s="692"/>
      <c r="F199" s="692"/>
      <c r="G199" s="692"/>
      <c r="H199" s="692"/>
      <c r="I199" s="692"/>
      <c r="J199" s="692"/>
      <c r="K199" s="693"/>
      <c r="L199" s="592"/>
    </row>
    <row r="200" spans="1:16" s="593" customFormat="1" ht="25.5" customHeight="1">
      <c r="A200" s="592" t="s">
        <v>39</v>
      </c>
      <c r="B200" s="694" t="s">
        <v>667</v>
      </c>
      <c r="C200" s="695"/>
      <c r="D200" s="695"/>
      <c r="E200" s="695"/>
      <c r="F200" s="695"/>
      <c r="G200" s="695"/>
      <c r="H200" s="695"/>
      <c r="I200" s="695"/>
      <c r="J200" s="695"/>
      <c r="K200" s="696"/>
      <c r="L200" s="592"/>
    </row>
    <row r="201" spans="1:16" s="593" customFormat="1" ht="84" customHeight="1">
      <c r="A201" s="592" t="s">
        <v>40</v>
      </c>
      <c r="B201" s="691" t="s">
        <v>512</v>
      </c>
      <c r="C201" s="692"/>
      <c r="D201" s="692"/>
      <c r="E201" s="692"/>
      <c r="F201" s="692"/>
      <c r="G201" s="692"/>
      <c r="H201" s="692"/>
      <c r="I201" s="692"/>
      <c r="J201" s="692"/>
      <c r="K201" s="693"/>
      <c r="L201" s="592"/>
    </row>
    <row r="202" spans="1:16">
      <c r="A202" s="447" t="s">
        <v>2</v>
      </c>
      <c r="B202" s="412" t="s">
        <v>45</v>
      </c>
      <c r="C202" s="444" t="s">
        <v>46</v>
      </c>
      <c r="D202" s="661">
        <v>0</v>
      </c>
      <c r="E202" s="444"/>
      <c r="F202" s="444"/>
      <c r="G202" s="444"/>
      <c r="H202" s="444"/>
      <c r="I202" s="444"/>
      <c r="J202" s="444"/>
      <c r="K202" s="594"/>
      <c r="L202" s="447"/>
      <c r="P202" s="595"/>
    </row>
    <row r="203" spans="1:16">
      <c r="A203" s="447"/>
      <c r="B203" s="412"/>
      <c r="C203" s="444" t="s">
        <v>47</v>
      </c>
      <c r="D203" s="661">
        <v>0</v>
      </c>
      <c r="E203" s="444" t="s">
        <v>48</v>
      </c>
      <c r="F203" s="444"/>
      <c r="G203" s="444"/>
      <c r="H203" s="444"/>
      <c r="I203" s="444"/>
      <c r="J203" s="444"/>
      <c r="K203" s="594"/>
      <c r="L203" s="447"/>
      <c r="P203" s="595"/>
    </row>
    <row r="204" spans="1:16">
      <c r="A204" s="447"/>
      <c r="B204" s="412"/>
      <c r="C204" s="444" t="s">
        <v>49</v>
      </c>
      <c r="D204" s="661">
        <v>0</v>
      </c>
      <c r="E204" s="444" t="s">
        <v>50</v>
      </c>
      <c r="F204" s="444"/>
      <c r="G204" s="444"/>
      <c r="H204" s="444"/>
      <c r="I204" s="444"/>
      <c r="J204" s="444"/>
      <c r="K204" s="594"/>
      <c r="L204" s="447"/>
      <c r="P204" s="595"/>
    </row>
    <row r="205" spans="1:16">
      <c r="A205" s="436" t="s">
        <v>41</v>
      </c>
      <c r="B205" s="560" t="s">
        <v>335</v>
      </c>
      <c r="H205" s="444"/>
      <c r="I205" s="589"/>
      <c r="J205" s="435"/>
      <c r="K205" s="433"/>
      <c r="L205" s="447"/>
    </row>
    <row r="206" spans="1:16" ht="40.5" customHeight="1">
      <c r="A206" s="592" t="s">
        <v>42</v>
      </c>
      <c r="B206" s="691" t="s">
        <v>336</v>
      </c>
      <c r="C206" s="692"/>
      <c r="D206" s="692"/>
      <c r="E206" s="692"/>
      <c r="F206" s="692"/>
      <c r="G206" s="692"/>
      <c r="H206" s="692"/>
      <c r="I206" s="692"/>
      <c r="J206" s="692"/>
      <c r="K206" s="693"/>
      <c r="L206" s="447"/>
    </row>
    <row r="207" spans="1:16">
      <c r="A207" s="592" t="s">
        <v>43</v>
      </c>
      <c r="B207" s="691" t="s">
        <v>595</v>
      </c>
      <c r="C207" s="692"/>
      <c r="D207" s="692"/>
      <c r="E207" s="692"/>
      <c r="F207" s="692"/>
      <c r="G207" s="692"/>
      <c r="H207" s="692"/>
      <c r="I207" s="692"/>
      <c r="J207" s="692"/>
      <c r="K207" s="693"/>
      <c r="L207" s="447"/>
    </row>
    <row r="208" spans="1:16">
      <c r="A208" s="436" t="s">
        <v>44</v>
      </c>
      <c r="B208" s="691" t="s">
        <v>596</v>
      </c>
      <c r="C208" s="692"/>
      <c r="D208" s="692"/>
      <c r="E208" s="692"/>
      <c r="F208" s="692"/>
      <c r="G208" s="692"/>
      <c r="H208" s="692"/>
      <c r="I208" s="692"/>
      <c r="J208" s="692"/>
      <c r="K208" s="693"/>
      <c r="L208" s="447"/>
    </row>
    <row r="209" spans="1:12">
      <c r="A209" s="436" t="s">
        <v>166</v>
      </c>
      <c r="B209" s="560" t="s">
        <v>371</v>
      </c>
      <c r="H209" s="444"/>
      <c r="I209" s="589"/>
      <c r="J209" s="435"/>
      <c r="K209" s="433"/>
      <c r="L209" s="447"/>
    </row>
    <row r="210" spans="1:12">
      <c r="A210" s="436"/>
      <c r="B210" s="605" t="s">
        <v>87</v>
      </c>
      <c r="C210" s="417" t="s">
        <v>597</v>
      </c>
      <c r="H210" s="444"/>
      <c r="I210" s="589"/>
      <c r="J210" s="435"/>
      <c r="K210" s="433"/>
      <c r="L210" s="447"/>
    </row>
    <row r="211" spans="1:12">
      <c r="B211" s="605" t="s">
        <v>372</v>
      </c>
      <c r="C211" s="417" t="s">
        <v>598</v>
      </c>
      <c r="K211" s="596"/>
    </row>
    <row r="212" spans="1:12">
      <c r="B212" s="605" t="s">
        <v>20</v>
      </c>
      <c r="C212" s="417" t="s">
        <v>601</v>
      </c>
      <c r="K212" s="596"/>
    </row>
    <row r="213" spans="1:12">
      <c r="B213" s="605" t="s">
        <v>373</v>
      </c>
      <c r="C213" s="417" t="s">
        <v>600</v>
      </c>
      <c r="K213" s="596"/>
    </row>
    <row r="214" spans="1:12">
      <c r="B214" s="605" t="s">
        <v>432</v>
      </c>
      <c r="C214" s="417" t="s">
        <v>599</v>
      </c>
      <c r="K214" s="596"/>
    </row>
    <row r="215" spans="1:12">
      <c r="B215" s="605" t="s">
        <v>433</v>
      </c>
      <c r="C215" s="417" t="s">
        <v>602</v>
      </c>
      <c r="K215" s="596"/>
    </row>
    <row r="216" spans="1:12">
      <c r="B216" s="605" t="s">
        <v>450</v>
      </c>
      <c r="C216" s="417" t="s">
        <v>603</v>
      </c>
      <c r="K216" s="596"/>
    </row>
    <row r="217" spans="1:12">
      <c r="B217" s="605" t="s">
        <v>374</v>
      </c>
      <c r="C217" s="417" t="s">
        <v>604</v>
      </c>
      <c r="K217" s="596"/>
    </row>
    <row r="218" spans="1:12">
      <c r="B218" s="605" t="s">
        <v>375</v>
      </c>
      <c r="C218" s="417" t="s">
        <v>662</v>
      </c>
      <c r="K218" s="596"/>
    </row>
    <row r="219" spans="1:12">
      <c r="B219" s="605" t="s">
        <v>376</v>
      </c>
      <c r="C219" s="417" t="s">
        <v>377</v>
      </c>
      <c r="K219" s="596"/>
    </row>
    <row r="220" spans="1:12">
      <c r="A220" s="436" t="s">
        <v>218</v>
      </c>
      <c r="B220" s="560" t="s">
        <v>563</v>
      </c>
      <c r="K220" s="596"/>
    </row>
    <row r="221" spans="1:12">
      <c r="A221" s="436" t="s">
        <v>525</v>
      </c>
      <c r="B221" s="560" t="s">
        <v>659</v>
      </c>
      <c r="K221" s="596"/>
    </row>
    <row r="222" spans="1:12">
      <c r="A222" s="436" t="s">
        <v>658</v>
      </c>
      <c r="B222" s="688" t="s">
        <v>633</v>
      </c>
      <c r="C222" s="689"/>
      <c r="D222" s="689"/>
      <c r="E222" s="689"/>
      <c r="F222" s="689"/>
      <c r="G222" s="689"/>
      <c r="H222" s="689"/>
      <c r="I222" s="689"/>
      <c r="J222" s="689"/>
      <c r="K222" s="690"/>
    </row>
    <row r="223" spans="1:12">
      <c r="B223" s="560"/>
      <c r="C223" s="417" t="s">
        <v>526</v>
      </c>
      <c r="D223" s="662">
        <v>0</v>
      </c>
      <c r="G223" s="663"/>
      <c r="K223" s="596"/>
    </row>
    <row r="224" spans="1:12">
      <c r="B224" s="560"/>
      <c r="C224" s="417" t="s">
        <v>527</v>
      </c>
      <c r="D224" s="664">
        <v>0</v>
      </c>
      <c r="F224" s="417" t="str">
        <f>"Estimate of Line "&amp;A138&amp;""</f>
        <v>Estimate of Line 82</v>
      </c>
      <c r="K224" s="596"/>
    </row>
    <row r="225" spans="1:11">
      <c r="B225" s="560"/>
      <c r="C225" s="417" t="s">
        <v>528</v>
      </c>
      <c r="D225" s="660">
        <f>+D223*D224</f>
        <v>0</v>
      </c>
      <c r="K225" s="596"/>
    </row>
    <row r="226" spans="1:11" ht="15.6" thickBot="1">
      <c r="A226" s="436" t="s">
        <v>638</v>
      </c>
      <c r="B226" s="606" t="s">
        <v>641</v>
      </c>
      <c r="C226" s="429"/>
      <c r="D226" s="429"/>
      <c r="E226" s="429"/>
      <c r="F226" s="429"/>
      <c r="G226" s="429"/>
      <c r="H226" s="429"/>
      <c r="I226" s="429"/>
      <c r="J226" s="429"/>
      <c r="K226" s="430"/>
    </row>
  </sheetData>
  <sheetProtection formatCells="0" formatColumns="0"/>
  <mergeCells count="22">
    <mergeCell ref="B198:K198"/>
    <mergeCell ref="H3:K3"/>
    <mergeCell ref="F12:G12"/>
    <mergeCell ref="F74:G74"/>
    <mergeCell ref="A6:I6"/>
    <mergeCell ref="K92:L92"/>
    <mergeCell ref="A7:I7"/>
    <mergeCell ref="A70:I70"/>
    <mergeCell ref="A69:I69"/>
    <mergeCell ref="A147:G147"/>
    <mergeCell ref="A146:G146"/>
    <mergeCell ref="A190:K190"/>
    <mergeCell ref="B197:K197"/>
    <mergeCell ref="B196:K196"/>
    <mergeCell ref="A189:K189"/>
    <mergeCell ref="B222:K222"/>
    <mergeCell ref="B208:K208"/>
    <mergeCell ref="B207:K207"/>
    <mergeCell ref="B206:K206"/>
    <mergeCell ref="B199:K199"/>
    <mergeCell ref="B201:K201"/>
    <mergeCell ref="B200:K200"/>
  </mergeCells>
  <phoneticPr fontId="16" type="noConversion"/>
  <pageMargins left="0.5" right="0.5" top="0.75" bottom="0.75" header="0.5" footer="0.5"/>
  <pageSetup scale="44" fitToHeight="0" orientation="portrait" r:id="rId1"/>
  <headerFooter alignWithMargins="0">
    <oddFooter>Page &amp;P of &amp;N</oddFooter>
  </headerFooter>
  <rowBreaks count="3" manualBreakCount="3">
    <brk id="63" max="11" man="1"/>
    <brk id="140" max="11" man="1"/>
    <brk id="18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Z58"/>
  <sheetViews>
    <sheetView topLeftCell="H1" zoomScale="90" zoomScaleNormal="90" zoomScaleSheetLayoutView="100" zoomScalePageLayoutView="80" workbookViewId="0">
      <selection activeCell="L43" sqref="L43"/>
    </sheetView>
  </sheetViews>
  <sheetFormatPr defaultColWidth="11.44140625" defaultRowHeight="13.2"/>
  <cols>
    <col min="1" max="1" width="5" style="2" customWidth="1"/>
    <col min="2" max="2" width="21.109375" style="2" customWidth="1"/>
    <col min="3" max="3" width="13" style="2" customWidth="1"/>
    <col min="4" max="7" width="23.5546875" style="2" customWidth="1"/>
    <col min="8" max="8" width="26.88671875" style="2" customWidth="1"/>
    <col min="9" max="15" width="23.5546875" style="2" customWidth="1"/>
    <col min="16" max="16" width="15.33203125" style="2" customWidth="1"/>
    <col min="17" max="17" width="14.5546875" style="2" customWidth="1"/>
    <col min="18" max="18" width="17" style="2" customWidth="1"/>
    <col min="19" max="16384" width="11.44140625" style="2"/>
  </cols>
  <sheetData>
    <row r="1" spans="1:19" s="14" customFormat="1" ht="14.4">
      <c r="B1" s="17"/>
      <c r="C1" s="17"/>
      <c r="D1" s="15"/>
      <c r="E1" s="15"/>
      <c r="F1" s="15"/>
      <c r="G1" s="15"/>
      <c r="H1" s="17"/>
      <c r="I1" s="17"/>
      <c r="J1" s="17"/>
      <c r="K1" s="17"/>
      <c r="L1" s="17"/>
      <c r="M1" s="17"/>
      <c r="N1" s="17"/>
      <c r="O1" s="18"/>
    </row>
    <row r="2" spans="1:19" ht="15.6">
      <c r="B2" s="708" t="str">
        <f>+'Appendix A'!A6</f>
        <v>Rochester Gas and Electric Corporation</v>
      </c>
      <c r="C2" s="708"/>
      <c r="D2" s="708"/>
      <c r="E2" s="708"/>
      <c r="F2" s="708"/>
      <c r="G2" s="708"/>
      <c r="H2" s="708"/>
      <c r="I2" s="708"/>
      <c r="J2" s="708"/>
      <c r="K2" s="708"/>
      <c r="L2" s="708"/>
      <c r="M2" s="708"/>
      <c r="N2" s="708"/>
      <c r="O2" s="708"/>
      <c r="P2" s="708"/>
      <c r="Q2" s="708"/>
    </row>
    <row r="3" spans="1:19" ht="15.6">
      <c r="B3" s="707" t="s">
        <v>628</v>
      </c>
      <c r="C3" s="707"/>
      <c r="D3" s="707"/>
      <c r="E3" s="707"/>
      <c r="F3" s="707"/>
      <c r="G3" s="707"/>
      <c r="H3" s="707"/>
      <c r="I3" s="707"/>
      <c r="J3" s="707"/>
      <c r="K3" s="707"/>
      <c r="L3" s="707"/>
      <c r="M3" s="707"/>
      <c r="N3" s="707"/>
      <c r="O3" s="707"/>
      <c r="P3" s="707"/>
      <c r="Q3" s="707"/>
    </row>
    <row r="4" spans="1:19" ht="15.6">
      <c r="B4" s="709" t="str">
        <f>+'Appendix A'!H3</f>
        <v>Actual for the 12 Months Ended 12/31/2021</v>
      </c>
      <c r="C4" s="709"/>
      <c r="D4" s="709"/>
      <c r="E4" s="709"/>
      <c r="F4" s="709"/>
      <c r="G4" s="709"/>
      <c r="H4" s="709"/>
      <c r="I4" s="709"/>
      <c r="J4" s="709"/>
      <c r="K4" s="709"/>
      <c r="L4" s="709"/>
      <c r="M4" s="709"/>
      <c r="N4" s="709"/>
      <c r="O4" s="709"/>
      <c r="P4" s="709"/>
      <c r="Q4" s="709"/>
      <c r="R4" s="678"/>
    </row>
    <row r="5" spans="1:19">
      <c r="B5" s="5"/>
      <c r="C5" s="5"/>
      <c r="D5" s="5"/>
      <c r="E5" s="5"/>
      <c r="F5" s="5"/>
      <c r="G5" s="5"/>
      <c r="H5" s="5"/>
      <c r="I5" s="5"/>
      <c r="J5" s="5"/>
      <c r="K5" s="5"/>
      <c r="L5" s="5"/>
      <c r="M5" s="5"/>
      <c r="N5" s="5"/>
      <c r="O5" s="5"/>
    </row>
    <row r="6" spans="1:19">
      <c r="B6" s="19" t="s">
        <v>576</v>
      </c>
      <c r="C6" s="19"/>
      <c r="D6" s="705" t="s">
        <v>395</v>
      </c>
      <c r="E6" s="705"/>
      <c r="F6" s="705"/>
      <c r="G6" s="705"/>
      <c r="H6" s="705"/>
      <c r="I6" s="705"/>
      <c r="J6" s="705"/>
      <c r="K6" s="705"/>
      <c r="L6" s="705"/>
      <c r="M6" s="705"/>
      <c r="N6" s="705"/>
      <c r="O6" s="705"/>
    </row>
    <row r="7" spans="1:19" ht="27" customHeight="1">
      <c r="B7" s="3" t="s">
        <v>66</v>
      </c>
      <c r="C7" s="3"/>
      <c r="D7" s="3" t="s">
        <v>67</v>
      </c>
      <c r="E7" s="3" t="s">
        <v>68</v>
      </c>
      <c r="F7" s="3" t="s">
        <v>69</v>
      </c>
      <c r="G7" s="3" t="s">
        <v>70</v>
      </c>
      <c r="H7" s="3" t="s">
        <v>71</v>
      </c>
      <c r="I7" s="3" t="s">
        <v>72</v>
      </c>
      <c r="J7" s="3" t="s">
        <v>73</v>
      </c>
      <c r="K7" s="3" t="s">
        <v>89</v>
      </c>
      <c r="L7" s="3" t="s">
        <v>90</v>
      </c>
      <c r="M7" s="3" t="s">
        <v>94</v>
      </c>
      <c r="N7" s="3" t="s">
        <v>118</v>
      </c>
      <c r="O7" s="3" t="s">
        <v>192</v>
      </c>
      <c r="P7" s="670" t="s">
        <v>193</v>
      </c>
      <c r="Q7" s="670" t="s">
        <v>194</v>
      </c>
      <c r="R7" s="670" t="s">
        <v>195</v>
      </c>
      <c r="S7" s="5"/>
    </row>
    <row r="8" spans="1:19" ht="36.75" customHeight="1">
      <c r="B8" s="3"/>
      <c r="C8" s="3"/>
      <c r="D8" s="3"/>
      <c r="E8" s="3"/>
      <c r="F8" s="3"/>
      <c r="G8" s="3"/>
      <c r="H8" s="3"/>
      <c r="I8" s="3"/>
      <c r="J8" s="710" t="s">
        <v>440</v>
      </c>
      <c r="K8" s="710"/>
      <c r="L8" s="710"/>
      <c r="M8" s="710"/>
      <c r="N8" s="710"/>
      <c r="O8" s="710"/>
    </row>
    <row r="9" spans="1:19" s="5" customFormat="1" ht="20.25" customHeight="1">
      <c r="B9" s="3" t="s">
        <v>51</v>
      </c>
      <c r="C9" s="3" t="s">
        <v>198</v>
      </c>
      <c r="D9" s="4" t="s">
        <v>468</v>
      </c>
      <c r="E9" s="4" t="s">
        <v>64</v>
      </c>
      <c r="F9" s="3" t="s">
        <v>14</v>
      </c>
      <c r="G9" s="4" t="s">
        <v>75</v>
      </c>
      <c r="H9" s="4" t="s">
        <v>469</v>
      </c>
      <c r="I9" s="3" t="s">
        <v>76</v>
      </c>
      <c r="J9" s="299" t="s">
        <v>384</v>
      </c>
      <c r="K9" s="299" t="s">
        <v>385</v>
      </c>
      <c r="L9" s="299" t="s">
        <v>386</v>
      </c>
      <c r="M9" s="299" t="s">
        <v>387</v>
      </c>
      <c r="N9" s="299"/>
      <c r="O9" s="4" t="s">
        <v>8</v>
      </c>
    </row>
    <row r="10" spans="1:19" s="5" customFormat="1" ht="26.4">
      <c r="B10" s="3" t="s">
        <v>65</v>
      </c>
      <c r="C10" s="3"/>
      <c r="D10" s="4" t="s">
        <v>452</v>
      </c>
      <c r="E10" s="4" t="s">
        <v>564</v>
      </c>
      <c r="F10" s="4" t="s">
        <v>454</v>
      </c>
      <c r="G10" s="4" t="s">
        <v>453</v>
      </c>
      <c r="H10" s="4" t="s">
        <v>455</v>
      </c>
      <c r="I10" s="3" t="s">
        <v>470</v>
      </c>
      <c r="J10" s="4" t="s">
        <v>454</v>
      </c>
      <c r="K10" s="4" t="s">
        <v>454</v>
      </c>
      <c r="L10" s="4" t="s">
        <v>454</v>
      </c>
      <c r="M10" s="4" t="s">
        <v>454</v>
      </c>
      <c r="N10" s="4" t="s">
        <v>454</v>
      </c>
      <c r="O10" s="30" t="str">
        <f>"Sum of Columns "&amp;J7&amp;" through "&amp;N7&amp;""</f>
        <v>Sum of Columns (h) through (l)</v>
      </c>
    </row>
    <row r="11" spans="1:19" s="6" customFormat="1">
      <c r="B11" s="628" t="s">
        <v>520</v>
      </c>
      <c r="C11" s="628"/>
      <c r="D11" s="629">
        <f>+'Appendix A'!A18</f>
        <v>5</v>
      </c>
      <c r="E11" s="629">
        <f>+'Appendix A'!A14</f>
        <v>1</v>
      </c>
      <c r="F11" s="623">
        <f>+'Appendix A'!A15</f>
        <v>2</v>
      </c>
      <c r="G11" s="629">
        <f>+'Appendix A'!A16</f>
        <v>3</v>
      </c>
      <c r="H11" s="629">
        <f>+'Appendix A'!A17</f>
        <v>4</v>
      </c>
      <c r="I11" s="624">
        <f>+'Appendix A'!A19</f>
        <v>6</v>
      </c>
      <c r="J11" s="624">
        <f>+F11</f>
        <v>2</v>
      </c>
      <c r="K11" s="624">
        <f>+F11</f>
        <v>2</v>
      </c>
      <c r="L11" s="624">
        <f>+F11</f>
        <v>2</v>
      </c>
      <c r="M11" s="624">
        <f>+F11</f>
        <v>2</v>
      </c>
      <c r="N11" s="624">
        <f>+F11</f>
        <v>2</v>
      </c>
      <c r="O11" s="624">
        <f>+F11</f>
        <v>2</v>
      </c>
    </row>
    <row r="12" spans="1:19" s="5" customFormat="1">
      <c r="A12" s="24">
        <v>1</v>
      </c>
      <c r="B12" s="16" t="s">
        <v>125</v>
      </c>
      <c r="C12" s="631">
        <v>2020</v>
      </c>
      <c r="D12" s="25">
        <v>0</v>
      </c>
      <c r="E12" s="26">
        <v>0</v>
      </c>
      <c r="F12" s="25">
        <v>0</v>
      </c>
      <c r="G12" s="25">
        <v>0</v>
      </c>
      <c r="H12" s="25">
        <v>0</v>
      </c>
      <c r="I12" s="27">
        <v>0</v>
      </c>
      <c r="J12" s="306">
        <v>0</v>
      </c>
      <c r="K12" s="306">
        <v>0</v>
      </c>
      <c r="L12" s="306">
        <v>0</v>
      </c>
      <c r="M12" s="306">
        <v>0</v>
      </c>
      <c r="N12" s="306">
        <v>0</v>
      </c>
      <c r="O12" s="307">
        <f>+SUM(J12:N12)</f>
        <v>0</v>
      </c>
    </row>
    <row r="13" spans="1:19">
      <c r="A13" s="6">
        <f>+A12+1</f>
        <v>2</v>
      </c>
      <c r="B13" s="19" t="s">
        <v>54</v>
      </c>
      <c r="C13" s="631">
        <v>2021</v>
      </c>
      <c r="D13" s="25">
        <v>0</v>
      </c>
      <c r="E13" s="26">
        <v>0</v>
      </c>
      <c r="F13" s="25">
        <v>0</v>
      </c>
      <c r="G13" s="25">
        <v>0</v>
      </c>
      <c r="H13" s="25">
        <v>0</v>
      </c>
      <c r="I13" s="27">
        <v>0</v>
      </c>
      <c r="J13" s="306">
        <v>0</v>
      </c>
      <c r="K13" s="306">
        <v>0</v>
      </c>
      <c r="L13" s="306">
        <v>0</v>
      </c>
      <c r="M13" s="306">
        <v>0</v>
      </c>
      <c r="N13" s="306">
        <v>0</v>
      </c>
      <c r="O13" s="307">
        <f t="shared" ref="O13:O17" si="0">+SUM(J13:N13)</f>
        <v>0</v>
      </c>
    </row>
    <row r="14" spans="1:19">
      <c r="A14" s="6">
        <f t="shared" ref="A14:A16" si="1">+A13+1</f>
        <v>3</v>
      </c>
      <c r="B14" s="19" t="s">
        <v>56</v>
      </c>
      <c r="C14" s="632">
        <v>2021</v>
      </c>
      <c r="D14" s="25">
        <v>0</v>
      </c>
      <c r="E14" s="26">
        <v>0</v>
      </c>
      <c r="F14" s="25">
        <v>0</v>
      </c>
      <c r="G14" s="25">
        <v>0</v>
      </c>
      <c r="H14" s="25">
        <v>0</v>
      </c>
      <c r="I14" s="27">
        <v>0</v>
      </c>
      <c r="J14" s="306">
        <v>0</v>
      </c>
      <c r="K14" s="306">
        <v>0</v>
      </c>
      <c r="L14" s="306">
        <v>0</v>
      </c>
      <c r="M14" s="306">
        <v>0</v>
      </c>
      <c r="N14" s="306">
        <v>0</v>
      </c>
      <c r="O14" s="307">
        <f t="shared" si="0"/>
        <v>0</v>
      </c>
    </row>
    <row r="15" spans="1:19">
      <c r="A15" s="6">
        <f t="shared" si="1"/>
        <v>4</v>
      </c>
      <c r="B15" s="19" t="s">
        <v>58</v>
      </c>
      <c r="C15" s="632">
        <v>2021</v>
      </c>
      <c r="D15" s="25">
        <v>0</v>
      </c>
      <c r="E15" s="26">
        <v>0</v>
      </c>
      <c r="F15" s="25">
        <v>0</v>
      </c>
      <c r="G15" s="25">
        <v>0</v>
      </c>
      <c r="H15" s="25">
        <v>0</v>
      </c>
      <c r="I15" s="27">
        <v>0</v>
      </c>
      <c r="J15" s="306">
        <v>0</v>
      </c>
      <c r="K15" s="306">
        <v>0</v>
      </c>
      <c r="L15" s="306">
        <v>0</v>
      </c>
      <c r="M15" s="306">
        <v>0</v>
      </c>
      <c r="N15" s="306">
        <v>0</v>
      </c>
      <c r="O15" s="307">
        <f t="shared" si="0"/>
        <v>0</v>
      </c>
    </row>
    <row r="16" spans="1:19">
      <c r="A16" s="6">
        <f t="shared" si="1"/>
        <v>5</v>
      </c>
      <c r="B16" s="19" t="s">
        <v>125</v>
      </c>
      <c r="C16" s="632">
        <v>2021</v>
      </c>
      <c r="D16" s="25">
        <v>0</v>
      </c>
      <c r="E16" s="26">
        <v>0</v>
      </c>
      <c r="F16" s="25">
        <v>0</v>
      </c>
      <c r="G16" s="25">
        <v>0</v>
      </c>
      <c r="H16" s="25">
        <v>0</v>
      </c>
      <c r="I16" s="27">
        <v>0</v>
      </c>
      <c r="J16" s="306">
        <v>0</v>
      </c>
      <c r="K16" s="306">
        <v>0</v>
      </c>
      <c r="L16" s="306">
        <v>0</v>
      </c>
      <c r="M16" s="306">
        <v>0</v>
      </c>
      <c r="N16" s="306">
        <v>0</v>
      </c>
      <c r="O16" s="307">
        <f t="shared" si="0"/>
        <v>0</v>
      </c>
    </row>
    <row r="17" spans="1:26" ht="13.8" thickBot="1">
      <c r="A17" s="6">
        <f>+A16+1</f>
        <v>6</v>
      </c>
      <c r="B17" s="24" t="s">
        <v>74</v>
      </c>
      <c r="C17" s="24"/>
      <c r="D17" s="23">
        <f>+AVERAGE(D12:D16)</f>
        <v>0</v>
      </c>
      <c r="E17" s="23">
        <f t="shared" ref="E17:N17" si="2">+AVERAGE(E12:E16)</f>
        <v>0</v>
      </c>
      <c r="F17" s="23">
        <f t="shared" si="2"/>
        <v>0</v>
      </c>
      <c r="G17" s="23">
        <f t="shared" si="2"/>
        <v>0</v>
      </c>
      <c r="H17" s="23">
        <f t="shared" si="2"/>
        <v>0</v>
      </c>
      <c r="I17" s="23">
        <f t="shared" si="2"/>
        <v>0</v>
      </c>
      <c r="J17" s="23">
        <f t="shared" si="2"/>
        <v>0</v>
      </c>
      <c r="K17" s="23">
        <f t="shared" si="2"/>
        <v>0</v>
      </c>
      <c r="L17" s="23">
        <f t="shared" si="2"/>
        <v>0</v>
      </c>
      <c r="M17" s="23">
        <f t="shared" si="2"/>
        <v>0</v>
      </c>
      <c r="N17" s="23">
        <f t="shared" si="2"/>
        <v>0</v>
      </c>
      <c r="O17" s="308">
        <f t="shared" si="0"/>
        <v>0</v>
      </c>
    </row>
    <row r="18" spans="1:26" ht="13.5" customHeight="1" thickTop="1">
      <c r="B18" s="19"/>
      <c r="C18" s="19"/>
      <c r="D18" s="21"/>
      <c r="E18" s="706" t="s">
        <v>164</v>
      </c>
      <c r="F18" s="706"/>
      <c r="G18" s="706"/>
      <c r="H18" s="706"/>
      <c r="I18" s="706"/>
      <c r="J18" s="706"/>
      <c r="K18" s="706"/>
      <c r="L18" s="706"/>
      <c r="M18" s="706"/>
      <c r="N18" s="706"/>
      <c r="O18" s="706"/>
    </row>
    <row r="19" spans="1:26" ht="25.5" customHeight="1">
      <c r="B19" s="19"/>
      <c r="C19" s="19"/>
    </row>
    <row r="20" spans="1:26" ht="25.5" customHeight="1">
      <c r="D20" s="710" t="s">
        <v>61</v>
      </c>
      <c r="E20" s="710"/>
      <c r="F20" s="710"/>
      <c r="G20" s="710"/>
      <c r="H20" s="710"/>
      <c r="I20" s="710"/>
      <c r="J20" s="710"/>
      <c r="K20" s="710"/>
      <c r="L20" s="710"/>
      <c r="M20" s="710"/>
      <c r="N20" s="710"/>
      <c r="O20" s="710"/>
    </row>
    <row r="21" spans="1:26" ht="18" customHeight="1">
      <c r="D21" s="3"/>
      <c r="E21" s="3"/>
      <c r="F21" s="3"/>
      <c r="G21" s="3"/>
      <c r="H21" s="3"/>
      <c r="I21" s="3"/>
      <c r="J21" s="710" t="str">
        <f>+J8</f>
        <v>Schedule 19 Projects</v>
      </c>
      <c r="K21" s="710"/>
      <c r="L21" s="710"/>
      <c r="M21" s="710"/>
      <c r="N21" s="710"/>
      <c r="O21" s="710"/>
    </row>
    <row r="22" spans="1:26" ht="41.25" customHeight="1">
      <c r="B22" s="3" t="s">
        <v>51</v>
      </c>
      <c r="C22" s="3" t="s">
        <v>198</v>
      </c>
      <c r="D22" s="4" t="str">
        <f t="shared" ref="D22:I22" si="3">+D9</f>
        <v>Electric Intangible</v>
      </c>
      <c r="E22" s="4" t="str">
        <f t="shared" si="3"/>
        <v>Production</v>
      </c>
      <c r="F22" s="3" t="str">
        <f t="shared" si="3"/>
        <v>Transmission</v>
      </c>
      <c r="G22" s="4" t="str">
        <f t="shared" si="3"/>
        <v>Distribution</v>
      </c>
      <c r="H22" s="3" t="str">
        <f t="shared" si="3"/>
        <v>Electric General</v>
      </c>
      <c r="I22" s="4" t="str">
        <f t="shared" si="3"/>
        <v>Common</v>
      </c>
      <c r="J22" s="299" t="str">
        <f>+J9</f>
        <v>Project 1</v>
      </c>
      <c r="K22" s="299" t="str">
        <f>+K9</f>
        <v>Project 2</v>
      </c>
      <c r="L22" s="299" t="str">
        <f>+L9</f>
        <v>Project 3</v>
      </c>
      <c r="M22" s="299" t="str">
        <f>+M9</f>
        <v>Project 4</v>
      </c>
      <c r="N22" s="299"/>
      <c r="O22" s="4" t="str">
        <f>+O9</f>
        <v>Total</v>
      </c>
      <c r="P22" s="7"/>
      <c r="Q22" s="7"/>
      <c r="R22" s="7"/>
      <c r="S22" s="7"/>
      <c r="T22" s="7"/>
      <c r="U22" s="7"/>
      <c r="V22" s="7"/>
      <c r="W22" s="7"/>
      <c r="X22" s="7"/>
      <c r="Y22" s="7"/>
      <c r="Z22" s="7"/>
    </row>
    <row r="23" spans="1:26" ht="45" customHeight="1">
      <c r="B23" s="3" t="str">
        <f t="shared" ref="B23:B30" si="4">+B10</f>
        <v>FF1 Reference</v>
      </c>
      <c r="C23" s="3"/>
      <c r="D23" s="4" t="s">
        <v>531</v>
      </c>
      <c r="E23" s="4" t="s">
        <v>532</v>
      </c>
      <c r="F23" s="3" t="s">
        <v>456</v>
      </c>
      <c r="G23" s="4" t="s">
        <v>457</v>
      </c>
      <c r="H23" s="3" t="s">
        <v>458</v>
      </c>
      <c r="I23" s="4" t="s">
        <v>470</v>
      </c>
      <c r="J23" s="3" t="s">
        <v>456</v>
      </c>
      <c r="K23" s="3" t="s">
        <v>456</v>
      </c>
      <c r="L23" s="3" t="s">
        <v>456</v>
      </c>
      <c r="M23" s="3" t="s">
        <v>456</v>
      </c>
      <c r="N23" s="3" t="s">
        <v>456</v>
      </c>
      <c r="O23" s="4" t="str">
        <f>"Sum of Columns "&amp;J7&amp;" through "&amp;N7&amp;""</f>
        <v>Sum of Columns (h) through (l)</v>
      </c>
      <c r="P23" s="7"/>
      <c r="Q23" s="7"/>
      <c r="R23" s="7"/>
      <c r="S23" s="7"/>
      <c r="T23" s="7"/>
      <c r="U23" s="7"/>
      <c r="V23" s="7"/>
      <c r="W23" s="7"/>
      <c r="X23" s="7"/>
      <c r="Y23" s="7"/>
      <c r="Z23" s="7"/>
    </row>
    <row r="24" spans="1:26" ht="15">
      <c r="B24" s="628" t="str">
        <f t="shared" si="4"/>
        <v>Appendix A Line #</v>
      </c>
      <c r="C24" s="628"/>
      <c r="D24" s="629">
        <f>+'Appendix A'!A28</f>
        <v>13</v>
      </c>
      <c r="E24" s="629">
        <f>+'Appendix A'!A24</f>
        <v>9</v>
      </c>
      <c r="F24" s="623">
        <f>+'Appendix A'!A25</f>
        <v>10</v>
      </c>
      <c r="G24" s="629">
        <f>+'Appendix A'!A26</f>
        <v>11</v>
      </c>
      <c r="H24" s="624">
        <f>+'Appendix A'!A27</f>
        <v>12</v>
      </c>
      <c r="I24" s="629">
        <f>+'Appendix A'!A29</f>
        <v>14</v>
      </c>
      <c r="J24" s="629">
        <f>+F24</f>
        <v>10</v>
      </c>
      <c r="K24" s="629">
        <f>+F24</f>
        <v>10</v>
      </c>
      <c r="L24" s="629">
        <f>+F24</f>
        <v>10</v>
      </c>
      <c r="M24" s="629">
        <f>+F24</f>
        <v>10</v>
      </c>
      <c r="N24" s="629">
        <f>+F24</f>
        <v>10</v>
      </c>
      <c r="O24" s="629">
        <f>+F24</f>
        <v>10</v>
      </c>
      <c r="P24" s="7"/>
      <c r="Q24" s="7"/>
      <c r="R24" s="7"/>
      <c r="S24" s="7"/>
      <c r="T24" s="7"/>
      <c r="U24" s="7"/>
      <c r="V24" s="7"/>
      <c r="W24" s="7"/>
      <c r="X24" s="7"/>
      <c r="Y24" s="7"/>
      <c r="Z24" s="7"/>
    </row>
    <row r="25" spans="1:26" ht="15">
      <c r="A25" s="6">
        <f>+A17+1</f>
        <v>7</v>
      </c>
      <c r="B25" s="16" t="str">
        <f t="shared" si="4"/>
        <v>December</v>
      </c>
      <c r="C25" s="630">
        <f>+C12</f>
        <v>2020</v>
      </c>
      <c r="D25" s="25">
        <v>0</v>
      </c>
      <c r="E25" s="29">
        <v>0</v>
      </c>
      <c r="F25" s="29">
        <v>0</v>
      </c>
      <c r="G25" s="25">
        <v>0</v>
      </c>
      <c r="H25" s="28">
        <v>0</v>
      </c>
      <c r="I25" s="25">
        <v>0</v>
      </c>
      <c r="J25" s="25">
        <v>0</v>
      </c>
      <c r="K25" s="25">
        <v>0</v>
      </c>
      <c r="L25" s="25">
        <v>0</v>
      </c>
      <c r="M25" s="25">
        <v>0</v>
      </c>
      <c r="N25" s="25">
        <v>0</v>
      </c>
      <c r="O25" s="25">
        <f>+SUM(J25:N25)</f>
        <v>0</v>
      </c>
      <c r="P25" s="7"/>
      <c r="Q25" s="7"/>
      <c r="R25" s="7"/>
      <c r="S25" s="7"/>
      <c r="T25" s="7"/>
      <c r="U25" s="7"/>
      <c r="V25" s="7"/>
      <c r="W25" s="7"/>
      <c r="X25" s="7"/>
      <c r="Y25" s="7"/>
      <c r="Z25" s="7"/>
    </row>
    <row r="26" spans="1:26" ht="15">
      <c r="A26" s="6">
        <f>+A25+1</f>
        <v>8</v>
      </c>
      <c r="B26" s="16" t="str">
        <f t="shared" si="4"/>
        <v xml:space="preserve">March </v>
      </c>
      <c r="C26" s="630">
        <f t="shared" ref="C26:C29" si="5">+C13</f>
        <v>2021</v>
      </c>
      <c r="D26" s="25">
        <v>0</v>
      </c>
      <c r="E26" s="29">
        <v>0</v>
      </c>
      <c r="F26" s="29">
        <v>0</v>
      </c>
      <c r="G26" s="25">
        <v>0</v>
      </c>
      <c r="H26" s="28">
        <v>0</v>
      </c>
      <c r="I26" s="25">
        <v>0</v>
      </c>
      <c r="J26" s="25">
        <v>0</v>
      </c>
      <c r="K26" s="25">
        <v>0</v>
      </c>
      <c r="L26" s="25">
        <v>0</v>
      </c>
      <c r="M26" s="25">
        <v>0</v>
      </c>
      <c r="N26" s="25">
        <v>0</v>
      </c>
      <c r="O26" s="25">
        <f t="shared" ref="O26:O30" si="6">+SUM(J26:N26)</f>
        <v>0</v>
      </c>
      <c r="P26" s="7"/>
      <c r="Q26" s="7"/>
      <c r="R26" s="7"/>
      <c r="S26" s="7"/>
      <c r="T26" s="7"/>
      <c r="U26" s="7"/>
      <c r="V26" s="7"/>
      <c r="W26" s="7"/>
      <c r="X26" s="7"/>
      <c r="Y26" s="7"/>
      <c r="Z26" s="7"/>
    </row>
    <row r="27" spans="1:26" ht="15">
      <c r="A27" s="6">
        <f t="shared" ref="A27:A29" si="7">+A26+1</f>
        <v>9</v>
      </c>
      <c r="B27" s="16" t="str">
        <f t="shared" si="4"/>
        <v>June</v>
      </c>
      <c r="C27" s="630">
        <f t="shared" si="5"/>
        <v>2021</v>
      </c>
      <c r="D27" s="25">
        <v>0</v>
      </c>
      <c r="E27" s="29">
        <v>0</v>
      </c>
      <c r="F27" s="29">
        <v>0</v>
      </c>
      <c r="G27" s="25">
        <v>0</v>
      </c>
      <c r="H27" s="28">
        <v>0</v>
      </c>
      <c r="I27" s="25">
        <v>0</v>
      </c>
      <c r="J27" s="25">
        <v>0</v>
      </c>
      <c r="K27" s="25">
        <v>0</v>
      </c>
      <c r="L27" s="25">
        <v>0</v>
      </c>
      <c r="M27" s="25">
        <v>0</v>
      </c>
      <c r="N27" s="25">
        <v>0</v>
      </c>
      <c r="O27" s="25">
        <f t="shared" si="6"/>
        <v>0</v>
      </c>
      <c r="P27" s="7"/>
      <c r="Q27" s="7"/>
      <c r="R27" s="7"/>
      <c r="S27" s="7"/>
      <c r="T27" s="7"/>
      <c r="U27" s="7"/>
      <c r="V27" s="7"/>
      <c r="W27" s="7"/>
      <c r="X27" s="7"/>
      <c r="Y27" s="7"/>
      <c r="Z27" s="7"/>
    </row>
    <row r="28" spans="1:26" ht="15">
      <c r="A28" s="6">
        <f t="shared" si="7"/>
        <v>10</v>
      </c>
      <c r="B28" s="16" t="str">
        <f t="shared" si="4"/>
        <v>September</v>
      </c>
      <c r="C28" s="630">
        <f t="shared" si="5"/>
        <v>2021</v>
      </c>
      <c r="D28" s="25">
        <v>0</v>
      </c>
      <c r="E28" s="29">
        <v>0</v>
      </c>
      <c r="F28" s="29">
        <v>0</v>
      </c>
      <c r="G28" s="25">
        <v>0</v>
      </c>
      <c r="H28" s="28">
        <v>0</v>
      </c>
      <c r="I28" s="25">
        <v>0</v>
      </c>
      <c r="J28" s="25">
        <v>0</v>
      </c>
      <c r="K28" s="25">
        <v>0</v>
      </c>
      <c r="L28" s="25">
        <v>0</v>
      </c>
      <c r="M28" s="25">
        <v>0</v>
      </c>
      <c r="N28" s="25">
        <v>0</v>
      </c>
      <c r="O28" s="25">
        <f t="shared" si="6"/>
        <v>0</v>
      </c>
      <c r="P28" s="7"/>
      <c r="Q28" s="7"/>
      <c r="R28" s="7"/>
      <c r="S28" s="7"/>
      <c r="T28" s="7"/>
      <c r="U28" s="7"/>
      <c r="V28" s="7"/>
      <c r="W28" s="7"/>
      <c r="X28" s="7"/>
      <c r="Y28" s="7"/>
      <c r="Z28" s="7"/>
    </row>
    <row r="29" spans="1:26" ht="15">
      <c r="A29" s="6">
        <f t="shared" si="7"/>
        <v>11</v>
      </c>
      <c r="B29" s="16" t="str">
        <f t="shared" si="4"/>
        <v>December</v>
      </c>
      <c r="C29" s="630">
        <f t="shared" si="5"/>
        <v>2021</v>
      </c>
      <c r="D29" s="25">
        <v>0</v>
      </c>
      <c r="E29" s="29">
        <v>0</v>
      </c>
      <c r="F29" s="29">
        <v>0</v>
      </c>
      <c r="G29" s="25">
        <v>0</v>
      </c>
      <c r="H29" s="28">
        <v>0</v>
      </c>
      <c r="I29" s="25">
        <v>0</v>
      </c>
      <c r="J29" s="25">
        <v>0</v>
      </c>
      <c r="K29" s="25">
        <v>0</v>
      </c>
      <c r="L29" s="25">
        <v>0</v>
      </c>
      <c r="M29" s="25">
        <v>0</v>
      </c>
      <c r="N29" s="25">
        <v>0</v>
      </c>
      <c r="O29" s="36">
        <f t="shared" si="6"/>
        <v>0</v>
      </c>
      <c r="P29" s="7"/>
      <c r="Q29" s="7"/>
      <c r="R29" s="7"/>
      <c r="S29" s="7"/>
      <c r="T29" s="7"/>
      <c r="U29" s="7"/>
      <c r="V29" s="7"/>
      <c r="W29" s="7"/>
      <c r="X29" s="7"/>
      <c r="Y29" s="7"/>
      <c r="Z29" s="7"/>
    </row>
    <row r="30" spans="1:26" ht="15.6" thickBot="1">
      <c r="A30" s="6">
        <f>+A29+1</f>
        <v>12</v>
      </c>
      <c r="B30" s="24" t="str">
        <f t="shared" si="4"/>
        <v>Average</v>
      </c>
      <c r="C30" s="24"/>
      <c r="D30" s="20">
        <f>+AVERAGE(D25:D29)</f>
        <v>0</v>
      </c>
      <c r="E30" s="20">
        <f t="shared" ref="E30:N30" si="8">+AVERAGE(E25:E29)</f>
        <v>0</v>
      </c>
      <c r="F30" s="20">
        <f t="shared" si="8"/>
        <v>0</v>
      </c>
      <c r="G30" s="20">
        <f t="shared" si="8"/>
        <v>0</v>
      </c>
      <c r="H30" s="20">
        <f t="shared" si="8"/>
        <v>0</v>
      </c>
      <c r="I30" s="20">
        <f t="shared" si="8"/>
        <v>0</v>
      </c>
      <c r="J30" s="20">
        <f t="shared" si="8"/>
        <v>0</v>
      </c>
      <c r="K30" s="20">
        <f t="shared" si="8"/>
        <v>0</v>
      </c>
      <c r="L30" s="20">
        <f t="shared" si="8"/>
        <v>0</v>
      </c>
      <c r="M30" s="20">
        <f t="shared" si="8"/>
        <v>0</v>
      </c>
      <c r="N30" s="20">
        <f t="shared" si="8"/>
        <v>0</v>
      </c>
      <c r="O30" s="23">
        <f t="shared" si="6"/>
        <v>0</v>
      </c>
      <c r="P30" s="7"/>
      <c r="Q30" s="7"/>
      <c r="R30" s="7"/>
      <c r="S30" s="7"/>
      <c r="T30" s="7"/>
      <c r="U30" s="7"/>
      <c r="V30" s="7"/>
      <c r="W30" s="7"/>
      <c r="X30" s="7"/>
      <c r="Y30" s="7"/>
      <c r="Z30" s="7"/>
    </row>
    <row r="31" spans="1:26" ht="15.6" thickTop="1">
      <c r="B31" s="19"/>
      <c r="C31" s="19"/>
      <c r="D31" s="19"/>
      <c r="E31" s="7"/>
      <c r="F31" s="22"/>
      <c r="G31" s="22"/>
      <c r="H31" s="7"/>
      <c r="I31" s="7"/>
      <c r="J31" s="7"/>
      <c r="K31" s="7"/>
      <c r="L31" s="7"/>
      <c r="M31" s="7"/>
      <c r="N31" s="7"/>
      <c r="O31" s="7"/>
      <c r="P31" s="7"/>
      <c r="Q31" s="7"/>
      <c r="R31" s="7"/>
      <c r="S31" s="7"/>
      <c r="T31" s="7"/>
      <c r="U31" s="7"/>
      <c r="V31" s="7"/>
      <c r="W31" s="7"/>
      <c r="X31" s="7"/>
      <c r="Y31" s="7"/>
      <c r="Z31" s="7"/>
    </row>
    <row r="33" spans="1:18">
      <c r="J33" s="309"/>
    </row>
    <row r="34" spans="1:18">
      <c r="D34" s="712" t="s">
        <v>669</v>
      </c>
      <c r="E34" s="712"/>
      <c r="F34" s="712"/>
      <c r="G34" s="712"/>
      <c r="H34" s="712"/>
      <c r="I34" s="712"/>
      <c r="J34" s="705" t="s">
        <v>357</v>
      </c>
      <c r="K34" s="705"/>
      <c r="L34" s="705"/>
      <c r="M34" s="705"/>
      <c r="N34" s="705"/>
      <c r="O34" s="705"/>
      <c r="P34" s="711" t="s">
        <v>78</v>
      </c>
      <c r="Q34" s="711"/>
      <c r="R34" s="711"/>
    </row>
    <row r="35" spans="1:18" ht="52.8">
      <c r="B35" s="5" t="str">
        <f t="shared" ref="B35:B43" si="9">+B22</f>
        <v>Month</v>
      </c>
      <c r="C35" s="5" t="s">
        <v>198</v>
      </c>
      <c r="D35" s="4" t="s">
        <v>384</v>
      </c>
      <c r="E35" s="4" t="s">
        <v>385</v>
      </c>
      <c r="F35" s="4" t="s">
        <v>386</v>
      </c>
      <c r="G35" s="4" t="s">
        <v>387</v>
      </c>
      <c r="H35" s="4"/>
      <c r="I35" s="4" t="s">
        <v>8</v>
      </c>
      <c r="J35" s="4" t="s">
        <v>466</v>
      </c>
      <c r="K35" s="4" t="s">
        <v>605</v>
      </c>
      <c r="L35" s="4" t="s">
        <v>672</v>
      </c>
      <c r="M35" s="4" t="s">
        <v>81</v>
      </c>
      <c r="N35" s="4" t="s">
        <v>365</v>
      </c>
      <c r="O35" s="3" t="s">
        <v>82</v>
      </c>
      <c r="P35" s="30" t="s">
        <v>88</v>
      </c>
      <c r="Q35" s="30" t="s">
        <v>348</v>
      </c>
      <c r="R35" s="5" t="s">
        <v>8</v>
      </c>
    </row>
    <row r="36" spans="1:18" ht="26.4">
      <c r="B36" s="5" t="str">
        <f t="shared" si="9"/>
        <v>FF1 Reference</v>
      </c>
      <c r="C36" s="5"/>
      <c r="D36" s="5" t="s">
        <v>670</v>
      </c>
      <c r="E36" s="5" t="s">
        <v>670</v>
      </c>
      <c r="F36" s="5" t="s">
        <v>670</v>
      </c>
      <c r="G36" s="5" t="s">
        <v>670</v>
      </c>
      <c r="H36" s="5" t="s">
        <v>670</v>
      </c>
      <c r="I36" s="5"/>
      <c r="J36" s="4" t="s">
        <v>465</v>
      </c>
      <c r="K36" s="299" t="s">
        <v>460</v>
      </c>
      <c r="L36" s="299" t="s">
        <v>673</v>
      </c>
      <c r="M36" s="4" t="s">
        <v>461</v>
      </c>
      <c r="N36" s="4" t="s">
        <v>462</v>
      </c>
      <c r="O36" s="3" t="s">
        <v>463</v>
      </c>
      <c r="P36" s="30" t="s">
        <v>464</v>
      </c>
      <c r="Q36" s="30" t="s">
        <v>459</v>
      </c>
      <c r="R36" s="4" t="str">
        <f>"Sum of Columns "&amp;P7&amp;" through "&amp;Q7&amp;""</f>
        <v>Sum of Columns (n) through (o)</v>
      </c>
    </row>
    <row r="37" spans="1:18">
      <c r="B37" s="624" t="str">
        <f t="shared" si="9"/>
        <v>Appendix A Line #</v>
      </c>
      <c r="C37" s="624"/>
      <c r="D37" s="624">
        <f>+'Appendix A'!A41</f>
        <v>23</v>
      </c>
      <c r="E37" s="624">
        <f>+D37</f>
        <v>23</v>
      </c>
      <c r="F37" s="623">
        <f>+D37</f>
        <v>23</v>
      </c>
      <c r="G37" s="623">
        <f>+D37</f>
        <v>23</v>
      </c>
      <c r="H37" s="623">
        <f>+D37</f>
        <v>23</v>
      </c>
      <c r="I37" s="624">
        <f>+D37</f>
        <v>23</v>
      </c>
      <c r="J37" s="629">
        <f>+'Appendix A'!A50</f>
        <v>28</v>
      </c>
      <c r="K37" s="629">
        <f>+J37</f>
        <v>28</v>
      </c>
      <c r="L37" s="629">
        <f>+'Appendix A'!A43</f>
        <v>24</v>
      </c>
      <c r="M37" s="629">
        <f>+'Appendix A'!A54</f>
        <v>30</v>
      </c>
      <c r="N37" s="629">
        <f>+'Appendix A'!A55</f>
        <v>31</v>
      </c>
      <c r="O37" s="624">
        <f>+'Appendix A'!A56</f>
        <v>32</v>
      </c>
      <c r="P37" s="309"/>
      <c r="Q37" s="309"/>
      <c r="R37" s="624">
        <f>+'Appendix A'!A57</f>
        <v>33</v>
      </c>
    </row>
    <row r="38" spans="1:18">
      <c r="A38" s="6">
        <f>+A30+1</f>
        <v>13</v>
      </c>
      <c r="B38" s="2" t="str">
        <f t="shared" si="9"/>
        <v>December</v>
      </c>
      <c r="C38" s="638">
        <f>+C12</f>
        <v>2020</v>
      </c>
      <c r="D38" s="607">
        <v>0</v>
      </c>
      <c r="E38" s="607">
        <v>0</v>
      </c>
      <c r="F38" s="607">
        <v>0</v>
      </c>
      <c r="G38" s="607">
        <v>0</v>
      </c>
      <c r="H38" s="607">
        <v>0</v>
      </c>
      <c r="I38" s="671">
        <f>+SUM(D38:H38)</f>
        <v>0</v>
      </c>
      <c r="J38" s="25">
        <v>0</v>
      </c>
      <c r="K38" s="25">
        <v>0</v>
      </c>
      <c r="L38" s="25">
        <v>0</v>
      </c>
      <c r="M38" s="25">
        <v>0</v>
      </c>
      <c r="N38" s="25">
        <v>0</v>
      </c>
      <c r="O38" s="28">
        <v>0</v>
      </c>
      <c r="P38" s="28">
        <v>0</v>
      </c>
      <c r="Q38" s="653">
        <f>+F52</f>
        <v>0</v>
      </c>
      <c r="R38" s="31">
        <f>+P38+Q38</f>
        <v>0</v>
      </c>
    </row>
    <row r="39" spans="1:18">
      <c r="A39" s="6">
        <f>+A38+1</f>
        <v>14</v>
      </c>
      <c r="B39" s="2" t="str">
        <f t="shared" si="9"/>
        <v xml:space="preserve">March </v>
      </c>
      <c r="C39" s="638">
        <f>+C13</f>
        <v>2021</v>
      </c>
      <c r="D39" s="607">
        <v>0</v>
      </c>
      <c r="E39" s="607">
        <v>0</v>
      </c>
      <c r="F39" s="607">
        <v>0</v>
      </c>
      <c r="G39" s="607">
        <v>0</v>
      </c>
      <c r="H39" s="607">
        <v>0</v>
      </c>
      <c r="I39" s="671">
        <f t="shared" ref="I39:I42" si="10">+SUM(D39:H39)</f>
        <v>0</v>
      </c>
      <c r="J39" s="25">
        <v>0</v>
      </c>
      <c r="K39" s="25">
        <v>0</v>
      </c>
      <c r="L39" s="25">
        <v>0</v>
      </c>
      <c r="M39" s="25">
        <v>0</v>
      </c>
      <c r="N39" s="25">
        <v>0</v>
      </c>
      <c r="O39" s="28">
        <v>0</v>
      </c>
      <c r="P39" s="28">
        <v>0</v>
      </c>
      <c r="Q39" s="653">
        <f>+F53</f>
        <v>0</v>
      </c>
      <c r="R39" s="31">
        <f t="shared" ref="R39:R42" si="11">+P39+Q39</f>
        <v>0</v>
      </c>
    </row>
    <row r="40" spans="1:18">
      <c r="A40" s="6">
        <f t="shared" ref="A40:A42" si="12">+A39+1</f>
        <v>15</v>
      </c>
      <c r="B40" s="2" t="str">
        <f t="shared" si="9"/>
        <v>June</v>
      </c>
      <c r="C40" s="638">
        <f t="shared" ref="C40:C42" si="13">+C14</f>
        <v>2021</v>
      </c>
      <c r="D40" s="607">
        <v>0</v>
      </c>
      <c r="E40" s="607">
        <v>0</v>
      </c>
      <c r="F40" s="607">
        <v>0</v>
      </c>
      <c r="G40" s="607">
        <v>0</v>
      </c>
      <c r="H40" s="607">
        <v>0</v>
      </c>
      <c r="I40" s="671">
        <f t="shared" si="10"/>
        <v>0</v>
      </c>
      <c r="J40" s="25">
        <v>0</v>
      </c>
      <c r="K40" s="25">
        <v>0</v>
      </c>
      <c r="L40" s="25">
        <v>0</v>
      </c>
      <c r="M40" s="25">
        <v>0</v>
      </c>
      <c r="N40" s="25">
        <v>0</v>
      </c>
      <c r="O40" s="28">
        <v>0</v>
      </c>
      <c r="P40" s="28">
        <v>0</v>
      </c>
      <c r="Q40" s="653">
        <f>+F54</f>
        <v>0</v>
      </c>
      <c r="R40" s="31">
        <f t="shared" si="11"/>
        <v>0</v>
      </c>
    </row>
    <row r="41" spans="1:18">
      <c r="A41" s="6">
        <f t="shared" si="12"/>
        <v>16</v>
      </c>
      <c r="B41" s="2" t="str">
        <f t="shared" si="9"/>
        <v>September</v>
      </c>
      <c r="C41" s="638">
        <f t="shared" si="13"/>
        <v>2021</v>
      </c>
      <c r="D41" s="607">
        <v>0</v>
      </c>
      <c r="E41" s="607">
        <v>0</v>
      </c>
      <c r="F41" s="607">
        <v>0</v>
      </c>
      <c r="G41" s="607">
        <v>0</v>
      </c>
      <c r="H41" s="607">
        <v>0</v>
      </c>
      <c r="I41" s="671">
        <f t="shared" si="10"/>
        <v>0</v>
      </c>
      <c r="J41" s="25">
        <v>0</v>
      </c>
      <c r="K41" s="25">
        <v>0</v>
      </c>
      <c r="L41" s="25">
        <v>0</v>
      </c>
      <c r="M41" s="25">
        <v>0</v>
      </c>
      <c r="N41" s="25">
        <v>0</v>
      </c>
      <c r="O41" s="28">
        <v>0</v>
      </c>
      <c r="P41" s="28">
        <v>0</v>
      </c>
      <c r="Q41" s="653">
        <f>+F55</f>
        <v>0</v>
      </c>
      <c r="R41" s="31">
        <f t="shared" si="11"/>
        <v>0</v>
      </c>
    </row>
    <row r="42" spans="1:18">
      <c r="A42" s="6">
        <f t="shared" si="12"/>
        <v>17</v>
      </c>
      <c r="B42" s="2" t="str">
        <f t="shared" si="9"/>
        <v>December</v>
      </c>
      <c r="C42" s="638">
        <f t="shared" si="13"/>
        <v>2021</v>
      </c>
      <c r="D42" s="607">
        <v>0</v>
      </c>
      <c r="E42" s="607">
        <v>0</v>
      </c>
      <c r="F42" s="607">
        <v>0</v>
      </c>
      <c r="G42" s="607">
        <v>0</v>
      </c>
      <c r="H42" s="607">
        <v>0</v>
      </c>
      <c r="I42" s="671">
        <f t="shared" si="10"/>
        <v>0</v>
      </c>
      <c r="J42" s="25">
        <v>0</v>
      </c>
      <c r="K42" s="25">
        <v>0</v>
      </c>
      <c r="L42" s="25">
        <v>0</v>
      </c>
      <c r="M42" s="25">
        <v>0</v>
      </c>
      <c r="N42" s="25">
        <v>0</v>
      </c>
      <c r="O42" s="28">
        <v>0</v>
      </c>
      <c r="P42" s="28">
        <v>0</v>
      </c>
      <c r="Q42" s="653">
        <f>+F56</f>
        <v>0</v>
      </c>
      <c r="R42" s="31">
        <f t="shared" si="11"/>
        <v>0</v>
      </c>
    </row>
    <row r="43" spans="1:18" ht="13.8" thickBot="1">
      <c r="A43" s="6">
        <f>+A42+1</f>
        <v>18</v>
      </c>
      <c r="B43" s="2" t="str">
        <f t="shared" si="9"/>
        <v>Average</v>
      </c>
      <c r="D43" s="23">
        <f>+AVERAGE(D38:D42)</f>
        <v>0</v>
      </c>
      <c r="E43" s="23">
        <f t="shared" ref="E43:I43" si="14">+AVERAGE(E38:E42)</f>
        <v>0</v>
      </c>
      <c r="F43" s="23">
        <f t="shared" si="14"/>
        <v>0</v>
      </c>
      <c r="G43" s="23">
        <f t="shared" si="14"/>
        <v>0</v>
      </c>
      <c r="H43" s="23">
        <f t="shared" si="14"/>
        <v>0</v>
      </c>
      <c r="I43" s="23">
        <f t="shared" si="14"/>
        <v>0</v>
      </c>
      <c r="J43" s="20">
        <f>+AVERAGE(J38:J42)</f>
        <v>0</v>
      </c>
      <c r="K43" s="20">
        <f t="shared" ref="K43" si="15">+AVERAGE(K38:K42)</f>
        <v>0</v>
      </c>
      <c r="L43" s="20">
        <f t="shared" ref="L43:Q43" si="16">+AVERAGE(L38:L42)</f>
        <v>0</v>
      </c>
      <c r="M43" s="20">
        <f t="shared" si="16"/>
        <v>0</v>
      </c>
      <c r="N43" s="20">
        <f t="shared" si="16"/>
        <v>0</v>
      </c>
      <c r="O43" s="20">
        <f t="shared" si="16"/>
        <v>0</v>
      </c>
      <c r="P43" s="20">
        <f t="shared" si="16"/>
        <v>0</v>
      </c>
      <c r="Q43" s="20">
        <f t="shared" si="16"/>
        <v>0</v>
      </c>
      <c r="R43" s="20">
        <f>+P43+Q43</f>
        <v>0</v>
      </c>
    </row>
    <row r="44" spans="1:18" ht="15.6" thickTop="1">
      <c r="G44" s="7"/>
      <c r="H44" s="21"/>
    </row>
    <row r="48" spans="1:18">
      <c r="D48" s="710" t="s">
        <v>467</v>
      </c>
      <c r="E48" s="710"/>
      <c r="F48" s="710"/>
      <c r="G48" s="665"/>
    </row>
    <row r="49" spans="1:9">
      <c r="B49" s="5" t="str">
        <f t="shared" ref="B49:B56" si="17">+B35</f>
        <v>Month</v>
      </c>
      <c r="C49" s="5"/>
      <c r="D49" s="299" t="s">
        <v>351</v>
      </c>
      <c r="E49" s="300" t="s">
        <v>352</v>
      </c>
      <c r="F49" s="5" t="s">
        <v>8</v>
      </c>
    </row>
    <row r="50" spans="1:9">
      <c r="B50" s="5" t="str">
        <f t="shared" si="17"/>
        <v>FF1 Reference</v>
      </c>
      <c r="C50" s="5"/>
      <c r="D50" s="4" t="s">
        <v>17</v>
      </c>
      <c r="E50" s="3" t="s">
        <v>17</v>
      </c>
      <c r="F50" s="633"/>
    </row>
    <row r="51" spans="1:9">
      <c r="B51" s="624" t="str">
        <f t="shared" si="17"/>
        <v>Appendix A Line #</v>
      </c>
      <c r="C51" s="624"/>
      <c r="D51" s="629" t="s">
        <v>17</v>
      </c>
      <c r="E51" s="624" t="s">
        <v>17</v>
      </c>
      <c r="F51" s="309"/>
    </row>
    <row r="52" spans="1:9">
      <c r="A52" s="6">
        <f>+A43+1</f>
        <v>19</v>
      </c>
      <c r="B52" s="2" t="str">
        <f t="shared" si="17"/>
        <v>December</v>
      </c>
      <c r="C52" s="638">
        <f>+C12</f>
        <v>2020</v>
      </c>
      <c r="D52" s="25">
        <v>0</v>
      </c>
      <c r="E52" s="28">
        <v>0</v>
      </c>
      <c r="F52" s="292">
        <f t="shared" ref="F52:F56" si="18">+SUM(D52:E52)</f>
        <v>0</v>
      </c>
      <c r="I52" s="19"/>
    </row>
    <row r="53" spans="1:9">
      <c r="A53" s="6">
        <f>+A52+1</f>
        <v>20</v>
      </c>
      <c r="B53" s="2" t="str">
        <f t="shared" si="17"/>
        <v xml:space="preserve">March </v>
      </c>
      <c r="C53" s="638">
        <f t="shared" ref="C53:C56" si="19">+C13</f>
        <v>2021</v>
      </c>
      <c r="D53" s="25">
        <v>0</v>
      </c>
      <c r="E53" s="28">
        <v>0</v>
      </c>
      <c r="F53" s="292">
        <f t="shared" si="18"/>
        <v>0</v>
      </c>
    </row>
    <row r="54" spans="1:9">
      <c r="A54" s="6">
        <f t="shared" ref="A54:A56" si="20">+A53+1</f>
        <v>21</v>
      </c>
      <c r="B54" s="2" t="str">
        <f t="shared" si="17"/>
        <v>June</v>
      </c>
      <c r="C54" s="638">
        <f t="shared" si="19"/>
        <v>2021</v>
      </c>
      <c r="D54" s="25">
        <v>0</v>
      </c>
      <c r="E54" s="28">
        <v>0</v>
      </c>
      <c r="F54" s="292">
        <f t="shared" si="18"/>
        <v>0</v>
      </c>
    </row>
    <row r="55" spans="1:9">
      <c r="A55" s="6">
        <f t="shared" si="20"/>
        <v>22</v>
      </c>
      <c r="B55" s="2" t="str">
        <f t="shared" si="17"/>
        <v>September</v>
      </c>
      <c r="C55" s="638">
        <f t="shared" si="19"/>
        <v>2021</v>
      </c>
      <c r="D55" s="25">
        <v>0</v>
      </c>
      <c r="E55" s="28">
        <v>0</v>
      </c>
      <c r="F55" s="292">
        <f t="shared" si="18"/>
        <v>0</v>
      </c>
    </row>
    <row r="56" spans="1:9">
      <c r="A56" s="6">
        <f t="shared" si="20"/>
        <v>23</v>
      </c>
      <c r="B56" s="2" t="str">
        <f t="shared" si="17"/>
        <v>December</v>
      </c>
      <c r="C56" s="638">
        <f t="shared" si="19"/>
        <v>2021</v>
      </c>
      <c r="D56" s="25">
        <v>0</v>
      </c>
      <c r="E56" s="28">
        <v>0</v>
      </c>
      <c r="F56" s="292">
        <f t="shared" si="18"/>
        <v>0</v>
      </c>
    </row>
    <row r="57" spans="1:9" ht="13.8" thickBot="1">
      <c r="A57" s="6">
        <f>+A56+1</f>
        <v>24</v>
      </c>
      <c r="B57" s="19" t="s">
        <v>74</v>
      </c>
      <c r="C57" s="19"/>
      <c r="D57" s="20">
        <f>+AVERAGE(D52:D56)</f>
        <v>0</v>
      </c>
      <c r="E57" s="20">
        <f>+AVERAGE(E52:E56)</f>
        <v>0</v>
      </c>
      <c r="F57" s="20">
        <f>+SUM(D57:E57)</f>
        <v>0</v>
      </c>
    </row>
    <row r="58" spans="1:9" ht="13.8" thickTop="1"/>
  </sheetData>
  <mergeCells count="12">
    <mergeCell ref="D48:F48"/>
    <mergeCell ref="J34:O34"/>
    <mergeCell ref="P34:R34"/>
    <mergeCell ref="J8:O8"/>
    <mergeCell ref="J21:O21"/>
    <mergeCell ref="D20:O20"/>
    <mergeCell ref="D34:I34"/>
    <mergeCell ref="D6:O6"/>
    <mergeCell ref="E18:O18"/>
    <mergeCell ref="B3:Q3"/>
    <mergeCell ref="B2:Q2"/>
    <mergeCell ref="B4:Q4"/>
  </mergeCells>
  <phoneticPr fontId="16" type="noConversion"/>
  <pageMargins left="0.7" right="0.7" top="0.75" bottom="0.75" header="0.3" footer="0.3"/>
  <pageSetup scale="35"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N98"/>
  <sheetViews>
    <sheetView zoomScale="80" zoomScaleNormal="80" zoomScaleSheetLayoutView="80" zoomScalePageLayoutView="70" workbookViewId="0">
      <selection activeCell="I57" sqref="I57"/>
    </sheetView>
  </sheetViews>
  <sheetFormatPr defaultColWidth="9.109375" defaultRowHeight="13.2"/>
  <cols>
    <col min="1" max="1" width="5.5546875" style="8" customWidth="1"/>
    <col min="2" max="2" width="56.6640625" style="8" customWidth="1"/>
    <col min="3" max="3" width="45.88671875" style="8" customWidth="1"/>
    <col min="4" max="4" width="16.44140625" style="8" customWidth="1"/>
    <col min="5" max="5" width="19.88671875" style="8" customWidth="1"/>
    <col min="6" max="6" width="18.109375" style="8" customWidth="1"/>
    <col min="7" max="7" width="14.44140625" style="8" customWidth="1"/>
    <col min="8" max="8" width="17.44140625" style="8" customWidth="1"/>
    <col min="9" max="9" width="89.44140625" style="8" customWidth="1"/>
    <col min="10" max="10" width="24.33203125" style="9" customWidth="1"/>
    <col min="11" max="16384" width="9.109375" style="8"/>
  </cols>
  <sheetData>
    <row r="1" spans="1:14" ht="15.6">
      <c r="A1" s="55"/>
      <c r="B1" s="708" t="s">
        <v>535</v>
      </c>
      <c r="C1" s="708"/>
      <c r="D1" s="708"/>
      <c r="E1" s="708"/>
      <c r="F1" s="708"/>
      <c r="G1" s="708"/>
      <c r="H1" s="708"/>
      <c r="I1" s="708"/>
      <c r="J1" s="615"/>
      <c r="K1" s="615"/>
      <c r="L1" s="615"/>
      <c r="M1" s="615"/>
      <c r="N1" s="615"/>
    </row>
    <row r="2" spans="1:14" ht="17.399999999999999">
      <c r="A2" s="56"/>
      <c r="B2" s="714" t="s">
        <v>650</v>
      </c>
      <c r="C2" s="714"/>
      <c r="D2" s="714"/>
      <c r="E2" s="714"/>
      <c r="F2" s="714"/>
      <c r="G2" s="714"/>
      <c r="H2" s="714"/>
      <c r="I2" s="714"/>
      <c r="J2" s="54"/>
    </row>
    <row r="3" spans="1:14" ht="15.6">
      <c r="A3" s="55"/>
      <c r="B3" s="717" t="str">
        <f>+'Appendix A'!H3</f>
        <v>Actual for the 12 Months Ended 12/31/2021</v>
      </c>
      <c r="C3" s="717"/>
      <c r="D3" s="717"/>
      <c r="E3" s="717"/>
      <c r="F3" s="717"/>
      <c r="G3" s="717"/>
      <c r="H3" s="717"/>
      <c r="I3" s="717"/>
      <c r="J3" s="54"/>
    </row>
    <row r="4" spans="1:14" ht="17.399999999999999">
      <c r="A4" s="55"/>
      <c r="B4" s="597"/>
      <c r="C4" s="597"/>
      <c r="D4" s="597"/>
      <c r="E4" s="597"/>
      <c r="F4" s="597"/>
      <c r="G4" s="597"/>
      <c r="H4" s="597"/>
      <c r="I4" s="597"/>
      <c r="J4" s="54"/>
    </row>
    <row r="5" spans="1:14" ht="17.399999999999999">
      <c r="A5" s="55"/>
      <c r="B5" s="597"/>
      <c r="C5" s="597"/>
      <c r="D5" s="597"/>
      <c r="E5" s="597"/>
      <c r="F5" s="597"/>
      <c r="G5" s="597"/>
      <c r="H5" s="597"/>
      <c r="I5" s="597"/>
      <c r="J5" s="54"/>
    </row>
    <row r="6" spans="1:14" ht="15.6">
      <c r="A6" s="55"/>
      <c r="B6" s="73" t="s">
        <v>66</v>
      </c>
      <c r="C6" s="73" t="s">
        <v>67</v>
      </c>
      <c r="D6" s="73" t="s">
        <v>68</v>
      </c>
      <c r="E6" s="73" t="s">
        <v>69</v>
      </c>
      <c r="F6" s="73" t="s">
        <v>70</v>
      </c>
      <c r="G6" s="73" t="s">
        <v>71</v>
      </c>
      <c r="H6" s="73" t="s">
        <v>72</v>
      </c>
      <c r="I6" s="73" t="s">
        <v>73</v>
      </c>
      <c r="J6" s="54"/>
    </row>
    <row r="7" spans="1:14" ht="31.2">
      <c r="A7" s="55"/>
      <c r="B7" s="57"/>
      <c r="C7" s="55"/>
      <c r="D7" s="100" t="s">
        <v>471</v>
      </c>
      <c r="E7" s="60" t="s">
        <v>167</v>
      </c>
      <c r="F7" s="60" t="s">
        <v>168</v>
      </c>
      <c r="G7" s="60"/>
      <c r="H7" s="60" t="s">
        <v>8</v>
      </c>
      <c r="I7" s="62"/>
      <c r="J7" s="54"/>
    </row>
    <row r="8" spans="1:14" ht="17.399999999999999">
      <c r="A8" s="55"/>
      <c r="B8" s="57"/>
      <c r="C8" s="66" t="s">
        <v>567</v>
      </c>
      <c r="D8" s="60"/>
      <c r="E8" s="60" t="s">
        <v>169</v>
      </c>
      <c r="F8" s="60" t="s">
        <v>169</v>
      </c>
      <c r="G8" s="60"/>
      <c r="H8" s="60" t="s">
        <v>170</v>
      </c>
      <c r="I8" s="62"/>
      <c r="J8" s="54"/>
    </row>
    <row r="9" spans="1:14" ht="24.6">
      <c r="A9" s="63"/>
      <c r="B9" s="64"/>
      <c r="C9" s="66" t="s">
        <v>184</v>
      </c>
      <c r="D9" s="63"/>
      <c r="E9" s="63"/>
      <c r="F9" s="63"/>
      <c r="G9" s="63"/>
      <c r="H9" s="63"/>
      <c r="I9" s="63"/>
      <c r="J9" s="54"/>
    </row>
    <row r="10" spans="1:14" ht="15.6">
      <c r="A10" s="65">
        <v>1</v>
      </c>
      <c r="B10" s="57"/>
      <c r="C10" s="66" t="s">
        <v>176</v>
      </c>
      <c r="D10" s="67">
        <f>+E42</f>
        <v>0</v>
      </c>
      <c r="E10" s="67">
        <f>+F42</f>
        <v>0</v>
      </c>
      <c r="F10" s="67">
        <f>+G42</f>
        <v>0</v>
      </c>
      <c r="G10" s="67"/>
      <c r="H10" s="67"/>
      <c r="I10" s="68" t="str">
        <f>"(Line "&amp;A42&amp;")"</f>
        <v>(Line 24)</v>
      </c>
      <c r="J10" s="54"/>
    </row>
    <row r="11" spans="1:14" ht="15.6">
      <c r="A11" s="65">
        <f>+A10+1</f>
        <v>2</v>
      </c>
      <c r="B11" s="57"/>
      <c r="C11" s="66" t="s">
        <v>185</v>
      </c>
      <c r="D11" s="617">
        <v>0</v>
      </c>
      <c r="E11" s="67">
        <f>+F62</f>
        <v>0</v>
      </c>
      <c r="F11" s="67">
        <f>+G62</f>
        <v>0</v>
      </c>
      <c r="G11" s="67"/>
      <c r="H11" s="67"/>
      <c r="I11" s="68" t="str">
        <f>"(Line "&amp;A62&amp;")"</f>
        <v>(Line 30)</v>
      </c>
      <c r="J11" s="54"/>
    </row>
    <row r="12" spans="1:14" ht="15.6">
      <c r="A12" s="65">
        <f>+A11+1</f>
        <v>3</v>
      </c>
      <c r="B12" s="57"/>
      <c r="C12" s="66" t="s">
        <v>181</v>
      </c>
      <c r="D12" s="69">
        <f>+E85</f>
        <v>0</v>
      </c>
      <c r="E12" s="69">
        <f>+F85</f>
        <v>0</v>
      </c>
      <c r="F12" s="69">
        <f>+G85</f>
        <v>0</v>
      </c>
      <c r="G12" s="69"/>
      <c r="H12" s="67"/>
      <c r="I12" s="68" t="str">
        <f>"(Line "&amp;A85&amp;")"</f>
        <v>(Line 38)</v>
      </c>
      <c r="J12" s="54"/>
    </row>
    <row r="13" spans="1:14" ht="15.6">
      <c r="A13" s="65">
        <f t="shared" ref="A13:A20" si="0">+A12+1</f>
        <v>4</v>
      </c>
      <c r="B13" s="57"/>
      <c r="C13" s="66" t="s">
        <v>171</v>
      </c>
      <c r="D13" s="67">
        <f>+SUM(D10:D12)</f>
        <v>0</v>
      </c>
      <c r="E13" s="67">
        <f t="shared" ref="E13:F13" si="1">+SUM(E10:E12)</f>
        <v>0</v>
      </c>
      <c r="F13" s="67">
        <f t="shared" si="1"/>
        <v>0</v>
      </c>
      <c r="G13" s="67"/>
      <c r="H13" s="67"/>
      <c r="I13" s="68" t="str">
        <f>"(Line "&amp;A10&amp;" + Line "&amp;A11&amp;" + Line "&amp;A12&amp;")"</f>
        <v>(Line 1 + Line 2 + Line 3)</v>
      </c>
      <c r="J13" s="54"/>
    </row>
    <row r="14" spans="1:14" ht="15.6">
      <c r="A14" s="65">
        <f t="shared" si="0"/>
        <v>5</v>
      </c>
      <c r="B14" s="57"/>
      <c r="C14" s="66" t="s">
        <v>472</v>
      </c>
      <c r="D14" s="55"/>
      <c r="E14" s="55"/>
      <c r="F14" s="323" t="e">
        <f>+'Appendix A'!D167</f>
        <v>#DIV/0!</v>
      </c>
      <c r="G14" s="55"/>
      <c r="H14" s="55"/>
      <c r="I14" s="68" t="s">
        <v>413</v>
      </c>
      <c r="J14" s="54"/>
    </row>
    <row r="15" spans="1:14" ht="15.6">
      <c r="A15" s="65">
        <f t="shared" si="0"/>
        <v>6</v>
      </c>
      <c r="B15" s="57"/>
      <c r="C15" s="66" t="s">
        <v>186</v>
      </c>
      <c r="D15" s="55"/>
      <c r="E15" s="323" t="e">
        <f>+'Appendix A'!G20</f>
        <v>#DIV/0!</v>
      </c>
      <c r="F15" s="55"/>
      <c r="G15" s="55"/>
      <c r="H15" s="55"/>
      <c r="I15" s="68" t="s">
        <v>413</v>
      </c>
      <c r="J15" s="54"/>
    </row>
    <row r="16" spans="1:14" ht="15.6">
      <c r="A16" s="65">
        <f>+A15+1</f>
        <v>7</v>
      </c>
      <c r="B16" s="57"/>
      <c r="C16" s="66" t="s">
        <v>172</v>
      </c>
      <c r="D16" s="67">
        <f>+D13</f>
        <v>0</v>
      </c>
      <c r="E16" s="67" t="e">
        <f>+E15*E13</f>
        <v>#DIV/0!</v>
      </c>
      <c r="F16" s="67" t="e">
        <f>+F14*F13</f>
        <v>#DIV/0!</v>
      </c>
      <c r="G16" s="67"/>
      <c r="H16" s="70" t="e">
        <f>SUM(D16:F16)</f>
        <v>#DIV/0!</v>
      </c>
      <c r="I16" s="68" t="str">
        <f>"(Line "&amp;A13&amp;" * Line "&amp;A14&amp;" or Line "&amp;A15&amp;")"</f>
        <v>(Line 4 * Line 5 or Line 6)</v>
      </c>
      <c r="J16" s="54"/>
    </row>
    <row r="17" spans="1:10" ht="15.6">
      <c r="A17" s="65">
        <f t="shared" si="0"/>
        <v>8</v>
      </c>
      <c r="B17" s="57"/>
      <c r="C17" s="108" t="s">
        <v>473</v>
      </c>
      <c r="D17" s="618">
        <v>0</v>
      </c>
      <c r="E17" s="69" t="e">
        <f>+'2b-ADIT Prior Year'!E16</f>
        <v>#DIV/0!</v>
      </c>
      <c r="F17" s="69" t="e">
        <f>+'2b-ADIT Prior Year'!F16</f>
        <v>#DIV/0!</v>
      </c>
      <c r="G17" s="67"/>
      <c r="H17" s="619" t="e">
        <f t="shared" ref="H17" si="2">SUM(D17:F17)</f>
        <v>#DIV/0!</v>
      </c>
      <c r="I17" s="68" t="str">
        <f>+"Workpaper 2b, Line "&amp;'2b-ADIT Prior Year'!A16&amp;""</f>
        <v>Workpaper 2b, Line 7</v>
      </c>
      <c r="J17" s="54"/>
    </row>
    <row r="18" spans="1:10" ht="15.6">
      <c r="A18" s="65">
        <f t="shared" si="0"/>
        <v>9</v>
      </c>
      <c r="B18" s="57"/>
      <c r="C18" s="66" t="s">
        <v>349</v>
      </c>
      <c r="D18" s="67">
        <f>(D16+D17)/2</f>
        <v>0</v>
      </c>
      <c r="E18" s="67" t="e">
        <f>(E16+E17)/2</f>
        <v>#DIV/0!</v>
      </c>
      <c r="F18" s="67" t="e">
        <f>(F16+F17)/2</f>
        <v>#DIV/0!</v>
      </c>
      <c r="G18" s="67"/>
      <c r="H18" s="70" t="e">
        <f>SUM(D18:F18)</f>
        <v>#DIV/0!</v>
      </c>
      <c r="I18" s="68" t="str">
        <f>"(Average of Line "&amp;A16&amp;" + Line "&amp;A17&amp;")"</f>
        <v>(Average of Line 7 + Line 8)</v>
      </c>
      <c r="J18" s="54"/>
    </row>
    <row r="19" spans="1:10" ht="15.6">
      <c r="A19" s="65">
        <f t="shared" si="0"/>
        <v>10</v>
      </c>
      <c r="B19" s="57"/>
      <c r="C19" s="108" t="s">
        <v>565</v>
      </c>
      <c r="D19" s="67"/>
      <c r="E19" s="67"/>
      <c r="F19" s="67"/>
      <c r="G19" s="67"/>
      <c r="H19" s="620" t="e">
        <f>+'2c-ADIT Proration Projected'!S24</f>
        <v>#DIV/0!</v>
      </c>
      <c r="I19" s="634" t="str">
        <f>"From Workpaper 2c, Line "&amp;'2c-ADIT Proration Projected'!A24&amp;", Col. "&amp;'2c-ADIT Proration Projected'!S8&amp;" or Workpaper 2d, Line "&amp;'2d-ADIT Proration Actual'!A28&amp;", Col. "&amp;'2d-ADIT Proration Actual'!P13&amp;""</f>
        <v>From Workpaper 2c, Line 14, Col. (r) or Workpaper 2d, Line 13, Col. (n)</v>
      </c>
      <c r="J19" s="54"/>
    </row>
    <row r="20" spans="1:10" ht="15.6">
      <c r="A20" s="65">
        <f t="shared" si="0"/>
        <v>11</v>
      </c>
      <c r="B20" s="57"/>
      <c r="C20" s="108" t="s">
        <v>566</v>
      </c>
      <c r="D20" s="67"/>
      <c r="E20" s="67"/>
      <c r="F20" s="67"/>
      <c r="G20" s="67"/>
      <c r="H20" s="70" t="e">
        <f>+H18+H19</f>
        <v>#DIV/0!</v>
      </c>
      <c r="I20" s="68" t="str">
        <f>"Line "&amp;A18&amp;" + Line "&amp;A19&amp;""</f>
        <v>Line 9 + Line 10</v>
      </c>
      <c r="J20" s="54"/>
    </row>
    <row r="21" spans="1:10" ht="15.6">
      <c r="A21" s="55"/>
      <c r="B21" s="57"/>
      <c r="C21" s="71"/>
      <c r="D21" s="67"/>
      <c r="E21" s="67"/>
      <c r="F21" s="67"/>
      <c r="G21" s="70"/>
      <c r="H21" s="70"/>
      <c r="I21" s="72"/>
    </row>
    <row r="22" spans="1:10" ht="15.6">
      <c r="A22" s="55"/>
      <c r="B22" s="57"/>
      <c r="C22" s="71"/>
      <c r="D22" s="67"/>
      <c r="E22" s="67"/>
      <c r="F22" s="67"/>
      <c r="G22" s="70"/>
      <c r="H22" s="70"/>
      <c r="I22" s="72"/>
    </row>
    <row r="23" spans="1:10" ht="15.6">
      <c r="A23" s="55"/>
      <c r="B23" s="66"/>
      <c r="C23" s="55"/>
      <c r="D23" s="55"/>
      <c r="E23" s="55"/>
      <c r="F23" s="55"/>
      <c r="G23" s="55"/>
      <c r="H23" s="55"/>
      <c r="I23" s="55"/>
    </row>
    <row r="24" spans="1:10" ht="15">
      <c r="A24" s="55"/>
      <c r="B24" s="57" t="s">
        <v>173</v>
      </c>
      <c r="C24" s="55"/>
      <c r="D24" s="55"/>
      <c r="E24" s="55"/>
      <c r="F24" s="55"/>
      <c r="G24" s="55"/>
      <c r="H24" s="55"/>
      <c r="I24" s="55"/>
    </row>
    <row r="25" spans="1:10" ht="15">
      <c r="A25" s="55"/>
      <c r="B25" s="57" t="s">
        <v>174</v>
      </c>
      <c r="C25" s="55"/>
      <c r="D25" s="55"/>
      <c r="E25" s="55"/>
      <c r="F25" s="55"/>
      <c r="G25" s="55"/>
      <c r="H25" s="55"/>
      <c r="I25" s="55"/>
    </row>
    <row r="26" spans="1:10" ht="15.6">
      <c r="A26" s="55"/>
      <c r="B26" s="57"/>
      <c r="C26" s="55"/>
      <c r="D26" s="55"/>
      <c r="E26" s="55"/>
      <c r="F26" s="55"/>
      <c r="G26" s="71"/>
      <c r="H26" s="71"/>
      <c r="I26" s="55"/>
    </row>
    <row r="27" spans="1:10" ht="15.6">
      <c r="A27" s="55"/>
      <c r="B27" s="73" t="s">
        <v>66</v>
      </c>
      <c r="C27" s="73" t="s">
        <v>67</v>
      </c>
      <c r="D27" s="73" t="s">
        <v>68</v>
      </c>
      <c r="E27" s="73" t="s">
        <v>69</v>
      </c>
      <c r="F27" s="73" t="s">
        <v>70</v>
      </c>
      <c r="G27" s="73" t="s">
        <v>71</v>
      </c>
      <c r="H27" s="73" t="s">
        <v>72</v>
      </c>
      <c r="I27" s="73" t="s">
        <v>73</v>
      </c>
    </row>
    <row r="28" spans="1:10" ht="31.2">
      <c r="A28" s="55"/>
      <c r="B28" s="98" t="s">
        <v>606</v>
      </c>
      <c r="C28" s="60"/>
      <c r="D28" s="60"/>
      <c r="E28" s="100" t="str">
        <f>+D7</f>
        <v xml:space="preserve">Schedule 19 Projects </v>
      </c>
      <c r="F28" s="60" t="s">
        <v>167</v>
      </c>
      <c r="G28" s="60" t="s">
        <v>168</v>
      </c>
      <c r="H28" s="60"/>
      <c r="I28" s="55"/>
    </row>
    <row r="29" spans="1:10" ht="16.2" thickBot="1">
      <c r="A29" s="55"/>
      <c r="B29" s="57"/>
      <c r="C29" s="60" t="s">
        <v>8</v>
      </c>
      <c r="D29" s="60" t="s">
        <v>177</v>
      </c>
      <c r="E29" s="60" t="s">
        <v>169</v>
      </c>
      <c r="F29" s="60" t="s">
        <v>169</v>
      </c>
      <c r="G29" s="60" t="s">
        <v>169</v>
      </c>
      <c r="H29" s="60"/>
      <c r="I29" s="60" t="s">
        <v>178</v>
      </c>
    </row>
    <row r="30" spans="1:10" ht="15">
      <c r="A30" s="65">
        <f>+A20+1</f>
        <v>12</v>
      </c>
      <c r="B30" s="168"/>
      <c r="C30" s="177">
        <f>+SUM(D30:G30)</f>
        <v>0</v>
      </c>
      <c r="D30" s="105">
        <v>0</v>
      </c>
      <c r="E30" s="105">
        <v>0</v>
      </c>
      <c r="F30" s="105">
        <v>0</v>
      </c>
      <c r="G30" s="105">
        <v>0</v>
      </c>
      <c r="H30" s="178"/>
      <c r="I30" s="179"/>
    </row>
    <row r="31" spans="1:10" ht="15">
      <c r="A31" s="65">
        <f>+A30+1</f>
        <v>13</v>
      </c>
      <c r="B31" s="169"/>
      <c r="C31" s="172">
        <f t="shared" ref="C31:C41" si="3">+SUM(D31:G31)</f>
        <v>0</v>
      </c>
      <c r="D31" s="106">
        <v>0</v>
      </c>
      <c r="E31" s="106">
        <v>0</v>
      </c>
      <c r="F31" s="106">
        <v>0</v>
      </c>
      <c r="G31" s="106">
        <v>0</v>
      </c>
      <c r="H31" s="170"/>
      <c r="I31" s="76"/>
    </row>
    <row r="32" spans="1:10" ht="15">
      <c r="A32" s="65">
        <f t="shared" ref="A32:A40" si="4">+A31+1</f>
        <v>14</v>
      </c>
      <c r="B32" s="169"/>
      <c r="C32" s="172">
        <f t="shared" si="3"/>
        <v>0</v>
      </c>
      <c r="D32" s="106">
        <v>0</v>
      </c>
      <c r="E32" s="106">
        <v>0</v>
      </c>
      <c r="F32" s="106">
        <v>0</v>
      </c>
      <c r="G32" s="106">
        <v>0</v>
      </c>
      <c r="H32" s="170"/>
      <c r="I32" s="76"/>
    </row>
    <row r="33" spans="1:9" ht="15">
      <c r="A33" s="65">
        <f t="shared" si="4"/>
        <v>15</v>
      </c>
      <c r="B33" s="169"/>
      <c r="C33" s="172">
        <f t="shared" si="3"/>
        <v>0</v>
      </c>
      <c r="D33" s="106">
        <v>0</v>
      </c>
      <c r="E33" s="106">
        <v>0</v>
      </c>
      <c r="F33" s="106">
        <v>0</v>
      </c>
      <c r="G33" s="106">
        <v>0</v>
      </c>
      <c r="H33" s="170"/>
      <c r="I33" s="76"/>
    </row>
    <row r="34" spans="1:9" ht="15">
      <c r="A34" s="65">
        <f t="shared" si="4"/>
        <v>16</v>
      </c>
      <c r="B34" s="169"/>
      <c r="C34" s="172">
        <f t="shared" si="3"/>
        <v>0</v>
      </c>
      <c r="D34" s="106">
        <v>0</v>
      </c>
      <c r="E34" s="106">
        <v>0</v>
      </c>
      <c r="F34" s="106">
        <v>0</v>
      </c>
      <c r="G34" s="106">
        <v>0</v>
      </c>
      <c r="H34" s="170"/>
      <c r="I34" s="76"/>
    </row>
    <row r="35" spans="1:9" ht="15">
      <c r="A35" s="65">
        <f t="shared" si="4"/>
        <v>17</v>
      </c>
      <c r="B35" s="169"/>
      <c r="C35" s="172">
        <f t="shared" si="3"/>
        <v>0</v>
      </c>
      <c r="D35" s="106">
        <v>0</v>
      </c>
      <c r="E35" s="106">
        <v>0</v>
      </c>
      <c r="F35" s="106">
        <v>0</v>
      </c>
      <c r="G35" s="106">
        <v>0</v>
      </c>
      <c r="H35" s="170"/>
      <c r="I35" s="76"/>
    </row>
    <row r="36" spans="1:9" ht="15">
      <c r="A36" s="65">
        <f t="shared" si="4"/>
        <v>18</v>
      </c>
      <c r="B36" s="169"/>
      <c r="C36" s="172">
        <f t="shared" si="3"/>
        <v>0</v>
      </c>
      <c r="D36" s="106">
        <v>0</v>
      </c>
      <c r="E36" s="106">
        <v>0</v>
      </c>
      <c r="F36" s="106">
        <v>0</v>
      </c>
      <c r="G36" s="106">
        <v>0</v>
      </c>
      <c r="H36" s="170"/>
      <c r="I36" s="76"/>
    </row>
    <row r="37" spans="1:9" ht="15">
      <c r="A37" s="65">
        <f t="shared" si="4"/>
        <v>19</v>
      </c>
      <c r="B37" s="169"/>
      <c r="C37" s="172">
        <f t="shared" si="3"/>
        <v>0</v>
      </c>
      <c r="D37" s="106">
        <v>0</v>
      </c>
      <c r="E37" s="106">
        <v>0</v>
      </c>
      <c r="F37" s="106">
        <v>0</v>
      </c>
      <c r="G37" s="106">
        <v>0</v>
      </c>
      <c r="H37" s="170"/>
      <c r="I37" s="76"/>
    </row>
    <row r="38" spans="1:9" ht="15">
      <c r="A38" s="65">
        <f t="shared" si="4"/>
        <v>20</v>
      </c>
      <c r="B38" s="169"/>
      <c r="C38" s="172">
        <f t="shared" si="3"/>
        <v>0</v>
      </c>
      <c r="D38" s="106">
        <v>0</v>
      </c>
      <c r="E38" s="106">
        <v>0</v>
      </c>
      <c r="F38" s="106">
        <v>0</v>
      </c>
      <c r="G38" s="106">
        <v>0</v>
      </c>
      <c r="H38" s="170"/>
      <c r="I38" s="76"/>
    </row>
    <row r="39" spans="1:9" ht="15">
      <c r="A39" s="65">
        <f t="shared" si="4"/>
        <v>21</v>
      </c>
      <c r="B39" s="169"/>
      <c r="C39" s="172">
        <f t="shared" si="3"/>
        <v>0</v>
      </c>
      <c r="D39" s="106">
        <v>0</v>
      </c>
      <c r="E39" s="106">
        <v>0</v>
      </c>
      <c r="F39" s="106">
        <v>0</v>
      </c>
      <c r="G39" s="106">
        <v>0</v>
      </c>
      <c r="H39" s="170"/>
      <c r="I39" s="76"/>
    </row>
    <row r="40" spans="1:9" ht="15">
      <c r="A40" s="65">
        <f t="shared" si="4"/>
        <v>22</v>
      </c>
      <c r="B40" s="169"/>
      <c r="C40" s="172">
        <f t="shared" si="3"/>
        <v>0</v>
      </c>
      <c r="D40" s="106">
        <v>0</v>
      </c>
      <c r="E40" s="106">
        <v>0</v>
      </c>
      <c r="F40" s="106">
        <v>0</v>
      </c>
      <c r="G40" s="106">
        <v>0</v>
      </c>
      <c r="H40" s="170"/>
      <c r="I40" s="76"/>
    </row>
    <row r="41" spans="1:9" ht="15">
      <c r="A41" s="65">
        <f>+A40+1</f>
        <v>23</v>
      </c>
      <c r="B41" s="169"/>
      <c r="C41" s="172">
        <f t="shared" si="3"/>
        <v>0</v>
      </c>
      <c r="D41" s="106">
        <v>0</v>
      </c>
      <c r="E41" s="106">
        <v>0</v>
      </c>
      <c r="F41" s="106">
        <v>0</v>
      </c>
      <c r="G41" s="106">
        <v>0</v>
      </c>
      <c r="H41" s="170"/>
      <c r="I41" s="76"/>
    </row>
    <row r="42" spans="1:9" ht="16.2" thickBot="1">
      <c r="A42" s="65">
        <f>+A41+1</f>
        <v>24</v>
      </c>
      <c r="B42" s="78" t="s">
        <v>8</v>
      </c>
      <c r="C42" s="171">
        <f>+SUM(C30:C41)</f>
        <v>0</v>
      </c>
      <c r="D42" s="171">
        <f t="shared" ref="D42:G42" si="5">+SUM(D30:D41)</f>
        <v>0</v>
      </c>
      <c r="E42" s="171">
        <f t="shared" si="5"/>
        <v>0</v>
      </c>
      <c r="F42" s="171">
        <f t="shared" si="5"/>
        <v>0</v>
      </c>
      <c r="G42" s="171">
        <f t="shared" si="5"/>
        <v>0</v>
      </c>
      <c r="H42" s="79"/>
      <c r="I42" s="80"/>
    </row>
    <row r="43" spans="1:9" ht="15">
      <c r="A43" s="55"/>
      <c r="B43" s="55" t="s">
        <v>179</v>
      </c>
      <c r="C43" s="55"/>
      <c r="D43" s="67"/>
      <c r="E43" s="81"/>
      <c r="F43" s="65"/>
      <c r="G43" s="55"/>
      <c r="H43" s="55"/>
      <c r="I43" s="82"/>
    </row>
    <row r="44" spans="1:9" ht="15">
      <c r="A44" s="55"/>
      <c r="B44" s="57" t="s">
        <v>609</v>
      </c>
      <c r="C44" s="55"/>
      <c r="D44" s="55"/>
      <c r="E44" s="55"/>
      <c r="F44" s="55"/>
      <c r="G44" s="65"/>
      <c r="H44" s="65"/>
      <c r="I44" s="65"/>
    </row>
    <row r="45" spans="1:9" ht="15">
      <c r="A45" s="55"/>
      <c r="B45" s="57" t="s">
        <v>188</v>
      </c>
      <c r="C45" s="55"/>
      <c r="D45" s="55"/>
      <c r="E45" s="55"/>
      <c r="F45" s="55"/>
      <c r="G45" s="65"/>
      <c r="H45" s="65"/>
      <c r="I45" s="65"/>
    </row>
    <row r="46" spans="1:9" ht="15">
      <c r="A46" s="55"/>
      <c r="B46" s="57" t="s">
        <v>189</v>
      </c>
      <c r="C46" s="55"/>
      <c r="D46" s="55"/>
      <c r="E46" s="55"/>
      <c r="F46" s="55"/>
      <c r="G46" s="65"/>
      <c r="H46" s="65"/>
      <c r="I46" s="65"/>
    </row>
    <row r="47" spans="1:9" ht="15">
      <c r="A47" s="55"/>
      <c r="B47" s="715" t="s">
        <v>190</v>
      </c>
      <c r="C47" s="715"/>
      <c r="D47" s="715"/>
      <c r="E47" s="715"/>
      <c r="F47" s="715"/>
      <c r="G47" s="715"/>
      <c r="H47" s="715"/>
      <c r="I47" s="715"/>
    </row>
    <row r="48" spans="1:9" ht="15">
      <c r="A48" s="55"/>
      <c r="B48" s="57" t="s">
        <v>187</v>
      </c>
      <c r="C48" s="65"/>
      <c r="D48" s="83"/>
      <c r="E48" s="65"/>
      <c r="F48" s="65"/>
      <c r="G48" s="65"/>
      <c r="H48" s="65"/>
      <c r="I48" s="84"/>
    </row>
    <row r="49" spans="1:9" ht="15.6">
      <c r="A49" s="55"/>
      <c r="B49" s="57"/>
      <c r="C49" s="73"/>
      <c r="D49" s="73"/>
      <c r="E49" s="73"/>
      <c r="F49" s="73"/>
      <c r="G49" s="73"/>
      <c r="H49" s="73"/>
      <c r="I49" s="84"/>
    </row>
    <row r="50" spans="1:9" ht="17.399999999999999">
      <c r="A50" s="56"/>
      <c r="B50" s="713" t="str">
        <f>+B1</f>
        <v>Rochester Gas and Electric Corporation</v>
      </c>
      <c r="C50" s="716"/>
      <c r="D50" s="716"/>
      <c r="E50" s="716"/>
      <c r="F50" s="716"/>
      <c r="G50" s="716"/>
      <c r="H50" s="716"/>
      <c r="I50" s="716"/>
    </row>
    <row r="51" spans="1:9" ht="17.399999999999999">
      <c r="A51" s="56"/>
      <c r="B51" s="713" t="str">
        <f>+B2</f>
        <v>Workpaper 2a: Accumulated Deferred Income Taxes (ADIT) Workpaper - Current Year</v>
      </c>
      <c r="C51" s="713"/>
      <c r="D51" s="713"/>
      <c r="E51" s="713"/>
      <c r="F51" s="713"/>
      <c r="G51" s="713"/>
      <c r="H51" s="713"/>
      <c r="I51" s="713"/>
    </row>
    <row r="52" spans="1:9" ht="17.399999999999999">
      <c r="A52" s="55"/>
      <c r="B52" s="60"/>
      <c r="C52" s="55"/>
      <c r="D52" s="55"/>
      <c r="E52" s="55"/>
      <c r="F52" s="55"/>
      <c r="G52" s="55"/>
      <c r="H52" s="55"/>
      <c r="I52" s="61"/>
    </row>
    <row r="53" spans="1:9" ht="15">
      <c r="A53" s="55"/>
    </row>
    <row r="54" spans="1:9" ht="15.6">
      <c r="A54" s="55"/>
      <c r="B54" s="73" t="s">
        <v>66</v>
      </c>
      <c r="C54" s="73" t="s">
        <v>67</v>
      </c>
      <c r="D54" s="73" t="s">
        <v>68</v>
      </c>
      <c r="E54" s="73" t="s">
        <v>69</v>
      </c>
      <c r="F54" s="73" t="s">
        <v>70</v>
      </c>
      <c r="G54" s="73" t="s">
        <v>71</v>
      </c>
      <c r="H54" s="73" t="s">
        <v>72</v>
      </c>
      <c r="I54" s="73" t="s">
        <v>73</v>
      </c>
    </row>
    <row r="55" spans="1:9" ht="31.2">
      <c r="A55" s="55"/>
      <c r="B55" s="102" t="s">
        <v>607</v>
      </c>
      <c r="C55" s="60" t="s">
        <v>8</v>
      </c>
      <c r="D55" s="60"/>
      <c r="E55" s="100" t="str">
        <f>+E28</f>
        <v xml:space="preserve">Schedule 19 Projects </v>
      </c>
      <c r="F55" s="60" t="s">
        <v>167</v>
      </c>
      <c r="G55" s="60" t="s">
        <v>168</v>
      </c>
      <c r="H55" s="60"/>
      <c r="I55" s="73"/>
    </row>
    <row r="56" spans="1:9" ht="16.2" thickBot="1">
      <c r="A56" s="55"/>
      <c r="B56" s="57"/>
      <c r="C56" s="60"/>
      <c r="D56" s="60" t="str">
        <f>+D29</f>
        <v>Excluded</v>
      </c>
      <c r="E56" s="60" t="s">
        <v>169</v>
      </c>
      <c r="F56" s="60" t="s">
        <v>169</v>
      </c>
      <c r="G56" s="60" t="s">
        <v>169</v>
      </c>
      <c r="H56" s="74"/>
      <c r="I56" s="60" t="s">
        <v>178</v>
      </c>
    </row>
    <row r="57" spans="1:9" ht="15">
      <c r="A57" s="55">
        <f>+A42+1</f>
        <v>25</v>
      </c>
      <c r="B57" s="635" t="s">
        <v>183</v>
      </c>
      <c r="C57" s="173" t="e">
        <f>+SUM(D57:G57)</f>
        <v>#DIV/0!</v>
      </c>
      <c r="D57" s="173">
        <v>0</v>
      </c>
      <c r="E57" s="174" t="e">
        <f>+'2c-ADIT Proration Projected'!S24</f>
        <v>#DIV/0!</v>
      </c>
      <c r="F57" s="174">
        <v>0</v>
      </c>
      <c r="G57" s="174">
        <v>0</v>
      </c>
      <c r="H57" s="85"/>
      <c r="I57" s="684" t="s">
        <v>677</v>
      </c>
    </row>
    <row r="58" spans="1:9" ht="15">
      <c r="A58" s="55">
        <f>+A57+1</f>
        <v>26</v>
      </c>
      <c r="B58" s="104"/>
      <c r="C58" s="175">
        <f>+SUM(D58:G58)</f>
        <v>0</v>
      </c>
      <c r="D58" s="175"/>
      <c r="E58" s="176"/>
      <c r="F58" s="176"/>
      <c r="G58" s="176"/>
      <c r="H58" s="75"/>
      <c r="I58" s="87"/>
    </row>
    <row r="59" spans="1:9" ht="15">
      <c r="A59" s="55">
        <f t="shared" ref="A59:A62" si="6">+A58+1</f>
        <v>27</v>
      </c>
      <c r="B59" s="104"/>
      <c r="C59" s="175">
        <f t="shared" ref="C59:C61" si="7">+SUM(D59:G59)</f>
        <v>0</v>
      </c>
      <c r="D59" s="175"/>
      <c r="E59" s="176"/>
      <c r="F59" s="176"/>
      <c r="G59" s="176"/>
      <c r="H59" s="75"/>
      <c r="I59" s="87"/>
    </row>
    <row r="60" spans="1:9" ht="15">
      <c r="A60" s="55">
        <f t="shared" si="6"/>
        <v>28</v>
      </c>
      <c r="B60" s="104"/>
      <c r="C60" s="175">
        <f t="shared" si="7"/>
        <v>0</v>
      </c>
      <c r="D60" s="175"/>
      <c r="E60" s="176"/>
      <c r="F60" s="176"/>
      <c r="G60" s="176"/>
      <c r="H60" s="75"/>
      <c r="I60" s="87"/>
    </row>
    <row r="61" spans="1:9" ht="15">
      <c r="A61" s="55">
        <f t="shared" si="6"/>
        <v>29</v>
      </c>
      <c r="B61" s="99"/>
      <c r="C61" s="175">
        <f t="shared" si="7"/>
        <v>0</v>
      </c>
      <c r="D61" s="106">
        <v>0</v>
      </c>
      <c r="E61" s="106">
        <v>0</v>
      </c>
      <c r="F61" s="106">
        <v>0</v>
      </c>
      <c r="G61" s="106">
        <v>0</v>
      </c>
      <c r="H61" s="77"/>
      <c r="I61" s="87"/>
    </row>
    <row r="62" spans="1:9" ht="16.2" thickBot="1">
      <c r="A62" s="55">
        <f t="shared" si="6"/>
        <v>30</v>
      </c>
      <c r="B62" s="78" t="s">
        <v>8</v>
      </c>
      <c r="C62" s="79" t="e">
        <f>+SUM(C57:C61)</f>
        <v>#DIV/0!</v>
      </c>
      <c r="D62" s="79">
        <f t="shared" ref="D62:G62" si="8">+SUM(D57:D61)</f>
        <v>0</v>
      </c>
      <c r="E62" s="79" t="e">
        <f t="shared" si="8"/>
        <v>#DIV/0!</v>
      </c>
      <c r="F62" s="79">
        <f t="shared" si="8"/>
        <v>0</v>
      </c>
      <c r="G62" s="79">
        <f t="shared" si="8"/>
        <v>0</v>
      </c>
      <c r="H62" s="79"/>
      <c r="I62" s="80"/>
    </row>
    <row r="63" spans="1:9" ht="15">
      <c r="A63" s="55"/>
      <c r="B63" s="55" t="s">
        <v>180</v>
      </c>
      <c r="C63" s="55"/>
      <c r="D63" s="55"/>
      <c r="E63" s="65"/>
      <c r="F63" s="81"/>
      <c r="G63" s="55"/>
      <c r="H63" s="55"/>
      <c r="I63" s="84"/>
    </row>
    <row r="64" spans="1:9" ht="15">
      <c r="A64" s="55"/>
      <c r="B64" s="57" t="str">
        <f>+B44</f>
        <v>1.  ADIT items related only to Schedule 19 Projects are directly assigned to Column D</v>
      </c>
      <c r="C64" s="55"/>
      <c r="D64" s="55"/>
      <c r="E64" s="55"/>
      <c r="F64" s="55"/>
      <c r="G64" s="65"/>
      <c r="H64" s="65"/>
      <c r="I64" s="65"/>
    </row>
    <row r="65" spans="1:9" ht="15">
      <c r="A65" s="55"/>
      <c r="B65" s="57" t="s">
        <v>188</v>
      </c>
      <c r="C65" s="55"/>
      <c r="D65" s="55"/>
      <c r="E65" s="55"/>
      <c r="F65" s="55"/>
      <c r="G65" s="65"/>
      <c r="H65" s="65"/>
      <c r="I65" s="65"/>
    </row>
    <row r="66" spans="1:9" ht="15">
      <c r="A66" s="55"/>
      <c r="B66" s="57" t="s">
        <v>189</v>
      </c>
      <c r="C66" s="55"/>
      <c r="D66" s="55"/>
      <c r="E66" s="55"/>
      <c r="F66" s="55"/>
      <c r="G66" s="65"/>
      <c r="H66" s="65"/>
      <c r="I66" s="65"/>
    </row>
    <row r="67" spans="1:9" ht="15" customHeight="1">
      <c r="A67" s="55"/>
      <c r="B67" s="55" t="s">
        <v>190</v>
      </c>
      <c r="C67" s="84"/>
      <c r="D67" s="84"/>
      <c r="E67" s="84"/>
      <c r="F67" s="84"/>
      <c r="G67" s="84"/>
      <c r="H67" s="84"/>
      <c r="I67" s="166"/>
    </row>
    <row r="68" spans="1:9" ht="15" customHeight="1">
      <c r="A68" s="55"/>
      <c r="B68" s="57" t="s">
        <v>187</v>
      </c>
      <c r="C68" s="65"/>
      <c r="D68" s="83"/>
      <c r="E68" s="65"/>
      <c r="F68" s="65"/>
      <c r="G68" s="65"/>
      <c r="H68" s="65"/>
      <c r="I68" s="166"/>
    </row>
    <row r="69" spans="1:9" ht="15">
      <c r="A69" s="55"/>
      <c r="B69" s="57"/>
      <c r="C69" s="55"/>
      <c r="D69" s="55"/>
      <c r="E69" s="55"/>
      <c r="F69" s="65"/>
      <c r="G69" s="65"/>
      <c r="H69" s="65"/>
      <c r="I69" s="166"/>
    </row>
    <row r="70" spans="1:9" ht="15">
      <c r="A70" s="55"/>
      <c r="B70" s="57"/>
      <c r="C70" s="55"/>
      <c r="D70" s="55"/>
      <c r="E70" s="55"/>
      <c r="F70" s="65"/>
      <c r="G70" s="65"/>
      <c r="H70" s="65"/>
      <c r="I70" s="166"/>
    </row>
    <row r="71" spans="1:9" ht="15.6">
      <c r="A71" s="55"/>
      <c r="B71" s="73"/>
      <c r="C71" s="55"/>
      <c r="D71" s="55"/>
      <c r="E71" s="55"/>
      <c r="F71" s="55"/>
      <c r="G71" s="55"/>
      <c r="H71" s="55"/>
      <c r="I71" s="65"/>
    </row>
    <row r="72" spans="1:9" ht="17.399999999999999">
      <c r="A72" s="56"/>
      <c r="B72" s="88" t="str">
        <f>B1</f>
        <v>Rochester Gas and Electric Corporation</v>
      </c>
      <c r="C72" s="89"/>
      <c r="D72" s="89"/>
      <c r="E72" s="89"/>
      <c r="F72" s="89"/>
      <c r="G72" s="89"/>
      <c r="H72" s="89"/>
      <c r="I72" s="89"/>
    </row>
    <row r="73" spans="1:9" ht="17.399999999999999">
      <c r="A73" s="56"/>
      <c r="B73" s="713" t="str">
        <f>+B2</f>
        <v>Workpaper 2a: Accumulated Deferred Income Taxes (ADIT) Workpaper - Current Year</v>
      </c>
      <c r="C73" s="713"/>
      <c r="D73" s="713"/>
      <c r="E73" s="713"/>
      <c r="F73" s="713"/>
      <c r="G73" s="713"/>
      <c r="H73" s="713"/>
      <c r="I73" s="713"/>
    </row>
    <row r="74" spans="1:9" ht="17.399999999999999">
      <c r="A74" s="56"/>
      <c r="B74" s="90"/>
      <c r="C74" s="56"/>
      <c r="D74" s="56"/>
      <c r="E74" s="56"/>
      <c r="F74" s="56"/>
      <c r="G74" s="91"/>
      <c r="H74" s="91"/>
      <c r="I74" s="92"/>
    </row>
    <row r="75" spans="1:9" ht="15.6">
      <c r="A75" s="55"/>
      <c r="B75" s="73" t="s">
        <v>66</v>
      </c>
      <c r="C75" s="73" t="s">
        <v>67</v>
      </c>
      <c r="D75" s="73" t="s">
        <v>68</v>
      </c>
      <c r="E75" s="73" t="s">
        <v>69</v>
      </c>
      <c r="F75" s="73" t="s">
        <v>70</v>
      </c>
      <c r="G75" s="73" t="s">
        <v>71</v>
      </c>
      <c r="H75" s="73" t="s">
        <v>72</v>
      </c>
      <c r="I75" s="73" t="s">
        <v>73</v>
      </c>
    </row>
    <row r="76" spans="1:9" ht="31.2">
      <c r="A76" s="55"/>
      <c r="B76" s="102" t="s">
        <v>608</v>
      </c>
      <c r="C76" s="73" t="s">
        <v>8</v>
      </c>
      <c r="D76" s="93"/>
      <c r="E76" s="101" t="str">
        <f>+E55</f>
        <v xml:space="preserve">Schedule 19 Projects </v>
      </c>
      <c r="F76" s="93" t="s">
        <v>167</v>
      </c>
      <c r="G76" s="93" t="s">
        <v>168</v>
      </c>
      <c r="H76" s="73"/>
      <c r="I76" s="55"/>
    </row>
    <row r="77" spans="1:9" ht="15.6">
      <c r="A77" s="55"/>
      <c r="B77" s="57"/>
      <c r="C77" s="73"/>
      <c r="D77" s="73" t="str">
        <f>+D56</f>
        <v>Excluded</v>
      </c>
      <c r="E77" s="73" t="s">
        <v>169</v>
      </c>
      <c r="F77" s="73"/>
      <c r="G77" s="73"/>
      <c r="H77" s="73"/>
      <c r="I77" s="60" t="s">
        <v>178</v>
      </c>
    </row>
    <row r="78" spans="1:9" ht="15">
      <c r="A78" s="65">
        <f>+A62+1</f>
        <v>31</v>
      </c>
      <c r="B78" s="683" t="s">
        <v>412</v>
      </c>
      <c r="C78" s="106">
        <f>+SUM(D78:G78)</f>
        <v>0</v>
      </c>
      <c r="D78" s="106"/>
      <c r="E78" s="106">
        <v>0</v>
      </c>
      <c r="F78" s="106">
        <v>0</v>
      </c>
      <c r="G78" s="106">
        <v>0</v>
      </c>
      <c r="H78" s="106"/>
      <c r="I78" s="181"/>
    </row>
    <row r="79" spans="1:9" ht="15">
      <c r="A79" s="65">
        <f>+A78+1</f>
        <v>32</v>
      </c>
      <c r="B79" s="180"/>
      <c r="C79" s="106">
        <f t="shared" ref="C79:C84" si="9">+SUM(D79:G79)</f>
        <v>0</v>
      </c>
      <c r="D79" s="106"/>
      <c r="E79" s="106">
        <v>0</v>
      </c>
      <c r="F79" s="106"/>
      <c r="G79" s="106"/>
      <c r="H79" s="106"/>
      <c r="I79" s="181"/>
    </row>
    <row r="80" spans="1:9" ht="15">
      <c r="A80" s="65">
        <f t="shared" ref="A80:A83" si="10">+A79+1</f>
        <v>33</v>
      </c>
      <c r="B80" s="180"/>
      <c r="C80" s="106">
        <f t="shared" si="9"/>
        <v>0</v>
      </c>
      <c r="D80" s="106"/>
      <c r="E80" s="106"/>
      <c r="F80" s="106"/>
      <c r="G80" s="106"/>
      <c r="H80" s="106"/>
      <c r="I80" s="181"/>
    </row>
    <row r="81" spans="1:9" ht="15">
      <c r="A81" s="65">
        <f t="shared" si="10"/>
        <v>34</v>
      </c>
      <c r="B81" s="180"/>
      <c r="C81" s="106">
        <f t="shared" si="9"/>
        <v>0</v>
      </c>
      <c r="D81" s="106"/>
      <c r="E81" s="106"/>
      <c r="F81" s="106"/>
      <c r="G81" s="106"/>
      <c r="H81" s="106"/>
      <c r="I81" s="181"/>
    </row>
    <row r="82" spans="1:9" ht="15">
      <c r="A82" s="65">
        <f t="shared" si="10"/>
        <v>35</v>
      </c>
      <c r="B82" s="180"/>
      <c r="C82" s="106">
        <f t="shared" si="9"/>
        <v>0</v>
      </c>
      <c r="D82" s="106"/>
      <c r="E82" s="106"/>
      <c r="F82" s="106"/>
      <c r="G82" s="106"/>
      <c r="H82" s="106"/>
      <c r="I82" s="181"/>
    </row>
    <row r="83" spans="1:9" ht="15">
      <c r="A83" s="65">
        <f t="shared" si="10"/>
        <v>36</v>
      </c>
      <c r="B83" s="180"/>
      <c r="C83" s="106">
        <f t="shared" si="9"/>
        <v>0</v>
      </c>
      <c r="D83" s="106"/>
      <c r="E83" s="106"/>
      <c r="F83" s="106"/>
      <c r="G83" s="106"/>
      <c r="H83" s="106"/>
      <c r="I83" s="181"/>
    </row>
    <row r="84" spans="1:9" ht="15">
      <c r="A84" s="65">
        <f>+A83+1</f>
        <v>37</v>
      </c>
      <c r="B84" s="180"/>
      <c r="C84" s="106">
        <f t="shared" si="9"/>
        <v>0</v>
      </c>
      <c r="D84" s="106"/>
      <c r="E84" s="106"/>
      <c r="F84" s="106"/>
      <c r="G84" s="106"/>
      <c r="H84" s="106"/>
      <c r="I84" s="181"/>
    </row>
    <row r="85" spans="1:9" ht="15.6">
      <c r="A85" s="65">
        <f>+A84+1</f>
        <v>38</v>
      </c>
      <c r="B85" s="182" t="s">
        <v>8</v>
      </c>
      <c r="C85" s="183">
        <f>+SUM(C78:C84)</f>
        <v>0</v>
      </c>
      <c r="D85" s="183">
        <f t="shared" ref="D85:G85" si="11">+SUM(D78:D84)</f>
        <v>0</v>
      </c>
      <c r="E85" s="183">
        <f t="shared" si="11"/>
        <v>0</v>
      </c>
      <c r="F85" s="183">
        <f t="shared" si="11"/>
        <v>0</v>
      </c>
      <c r="G85" s="183">
        <f t="shared" si="11"/>
        <v>0</v>
      </c>
      <c r="H85" s="183"/>
      <c r="I85" s="184"/>
    </row>
    <row r="86" spans="1:9" ht="15">
      <c r="A86" s="55"/>
      <c r="B86" s="57"/>
      <c r="C86" s="67"/>
      <c r="D86" s="67"/>
      <c r="E86" s="67"/>
      <c r="F86" s="67"/>
      <c r="G86" s="67"/>
      <c r="H86" s="67"/>
      <c r="I86" s="84"/>
    </row>
    <row r="87" spans="1:9" ht="15">
      <c r="A87" s="55"/>
      <c r="B87" s="55" t="s">
        <v>182</v>
      </c>
      <c r="C87" s="55"/>
      <c r="D87" s="55"/>
      <c r="E87" s="65"/>
      <c r="F87" s="65"/>
      <c r="G87" s="55"/>
      <c r="H87" s="55"/>
      <c r="I87" s="65"/>
    </row>
    <row r="88" spans="1:9" ht="15">
      <c r="A88" s="55"/>
      <c r="B88" s="57" t="str">
        <f>+B64</f>
        <v>1.  ADIT items related only to Schedule 19 Projects are directly assigned to Column D</v>
      </c>
      <c r="C88" s="55"/>
      <c r="D88" s="55"/>
      <c r="E88" s="55"/>
      <c r="F88" s="55"/>
      <c r="G88" s="65"/>
      <c r="H88" s="65"/>
      <c r="I88" s="65"/>
    </row>
    <row r="89" spans="1:9" ht="15">
      <c r="A89" s="55"/>
      <c r="B89" s="57" t="s">
        <v>188</v>
      </c>
      <c r="C89" s="55"/>
      <c r="D89" s="55"/>
      <c r="E89" s="55"/>
      <c r="F89" s="55"/>
      <c r="G89" s="65"/>
      <c r="H89" s="65"/>
      <c r="I89" s="65"/>
    </row>
    <row r="90" spans="1:9" ht="15">
      <c r="A90" s="55"/>
      <c r="B90" s="57" t="s">
        <v>189</v>
      </c>
      <c r="C90" s="55"/>
      <c r="D90" s="55"/>
      <c r="E90" s="55"/>
      <c r="F90" s="55"/>
      <c r="G90" s="65"/>
      <c r="H90" s="65"/>
      <c r="I90" s="65"/>
    </row>
    <row r="91" spans="1:9" ht="15">
      <c r="A91" s="55"/>
      <c r="B91" s="55" t="s">
        <v>190</v>
      </c>
      <c r="C91" s="55"/>
      <c r="D91" s="55"/>
      <c r="E91" s="55"/>
      <c r="F91" s="55"/>
      <c r="G91" s="55"/>
      <c r="H91" s="55"/>
      <c r="I91" s="166"/>
    </row>
    <row r="92" spans="1:9" ht="15" customHeight="1">
      <c r="A92" s="55"/>
      <c r="B92" s="57" t="s">
        <v>187</v>
      </c>
      <c r="C92" s="65"/>
      <c r="D92" s="83"/>
      <c r="E92" s="65"/>
      <c r="F92" s="65"/>
      <c r="G92" s="65"/>
      <c r="H92" s="65"/>
      <c r="I92" s="166"/>
    </row>
    <row r="93" spans="1:9" ht="15">
      <c r="I93" s="166"/>
    </row>
    <row r="94" spans="1:9" ht="15">
      <c r="I94" s="166"/>
    </row>
    <row r="95" spans="1:9" ht="15">
      <c r="I95" s="293"/>
    </row>
    <row r="96" spans="1:9" ht="15">
      <c r="I96" s="293"/>
    </row>
    <row r="97" spans="9:9" ht="15">
      <c r="I97" s="293"/>
    </row>
    <row r="98" spans="9:9" ht="15">
      <c r="I98" s="293"/>
    </row>
  </sheetData>
  <mergeCells count="7">
    <mergeCell ref="B51:I51"/>
    <mergeCell ref="B73:I73"/>
    <mergeCell ref="B1:I1"/>
    <mergeCell ref="B2:I2"/>
    <mergeCell ref="B47:I47"/>
    <mergeCell ref="B50:I50"/>
    <mergeCell ref="B3:I3"/>
  </mergeCells>
  <pageMargins left="0.7" right="0.7" top="0.75" bottom="0.75" header="0.3" footer="0.3"/>
  <pageSetup scale="34"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J88"/>
  <sheetViews>
    <sheetView zoomScale="80" zoomScaleNormal="80" workbookViewId="0">
      <selection activeCell="I66" sqref="I66"/>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10" ht="15.6">
      <c r="A1" s="55"/>
      <c r="B1" s="708" t="s">
        <v>535</v>
      </c>
      <c r="C1" s="708"/>
      <c r="D1" s="708"/>
      <c r="E1" s="708"/>
      <c r="F1" s="708"/>
      <c r="G1" s="708"/>
      <c r="H1" s="708"/>
      <c r="I1" s="708"/>
    </row>
    <row r="2" spans="1:10" ht="17.399999999999999">
      <c r="A2" s="56"/>
      <c r="B2" s="714" t="s">
        <v>651</v>
      </c>
      <c r="C2" s="714"/>
      <c r="D2" s="714"/>
      <c r="E2" s="714"/>
      <c r="F2" s="714"/>
      <c r="G2" s="714"/>
      <c r="H2" s="714"/>
      <c r="I2" s="714"/>
    </row>
    <row r="3" spans="1:10" ht="15.6">
      <c r="A3" s="55"/>
      <c r="B3" s="717" t="str">
        <f>+'Appendix A'!H3</f>
        <v>Actual for the 12 Months Ended 12/31/2021</v>
      </c>
      <c r="C3" s="717"/>
      <c r="D3" s="717"/>
      <c r="E3" s="717"/>
      <c r="F3" s="717"/>
      <c r="G3" s="717"/>
      <c r="H3" s="717"/>
      <c r="I3" s="717"/>
    </row>
    <row r="4" spans="1:10" ht="17.399999999999999">
      <c r="A4" s="55"/>
      <c r="B4" s="58"/>
      <c r="C4" s="59"/>
      <c r="D4" s="60"/>
      <c r="E4" s="60"/>
      <c r="F4" s="55"/>
      <c r="G4" s="60"/>
      <c r="H4" s="60"/>
      <c r="I4" s="61"/>
    </row>
    <row r="5" spans="1:10" ht="17.399999999999999">
      <c r="A5" s="55"/>
      <c r="B5" s="58"/>
      <c r="C5" s="59"/>
      <c r="D5" s="60"/>
      <c r="E5" s="60"/>
      <c r="F5" s="55"/>
      <c r="G5" s="60"/>
      <c r="H5" s="60"/>
      <c r="I5" s="61"/>
    </row>
    <row r="6" spans="1:10" ht="15.6">
      <c r="A6" s="55"/>
      <c r="B6" s="58"/>
      <c r="C6" s="73" t="s">
        <v>66</v>
      </c>
      <c r="D6" s="73" t="s">
        <v>67</v>
      </c>
      <c r="E6" s="73" t="s">
        <v>68</v>
      </c>
      <c r="F6" s="73" t="s">
        <v>69</v>
      </c>
      <c r="G6" s="73" t="s">
        <v>70</v>
      </c>
      <c r="H6" s="73" t="s">
        <v>71</v>
      </c>
      <c r="I6" s="73" t="s">
        <v>72</v>
      </c>
      <c r="J6" s="73"/>
    </row>
    <row r="7" spans="1:10" ht="31.2">
      <c r="A7" s="55"/>
      <c r="B7" s="57"/>
      <c r="C7" s="55"/>
      <c r="D7" s="100" t="s">
        <v>471</v>
      </c>
      <c r="E7" s="60" t="s">
        <v>167</v>
      </c>
      <c r="F7" s="60" t="s">
        <v>168</v>
      </c>
      <c r="G7" s="60"/>
      <c r="H7" s="60" t="s">
        <v>8</v>
      </c>
      <c r="I7" s="62"/>
    </row>
    <row r="8" spans="1:10" ht="17.399999999999999">
      <c r="A8" s="55"/>
      <c r="B8" s="57"/>
      <c r="C8" s="66" t="s">
        <v>567</v>
      </c>
      <c r="D8" s="60"/>
      <c r="E8" s="60" t="s">
        <v>169</v>
      </c>
      <c r="F8" s="60" t="s">
        <v>169</v>
      </c>
      <c r="G8" s="60"/>
      <c r="H8" s="60" t="s">
        <v>170</v>
      </c>
      <c r="I8" s="62"/>
    </row>
    <row r="9" spans="1:10" ht="24.6">
      <c r="A9" s="63"/>
      <c r="B9" s="64"/>
      <c r="C9" s="66" t="s">
        <v>229</v>
      </c>
      <c r="D9" s="63"/>
      <c r="E9" s="63"/>
      <c r="F9" s="63"/>
      <c r="G9" s="63"/>
      <c r="H9" s="63"/>
      <c r="I9" s="63"/>
    </row>
    <row r="10" spans="1:10" ht="15.6">
      <c r="A10" s="65">
        <v>1</v>
      </c>
      <c r="B10" s="57"/>
      <c r="C10" s="66" t="s">
        <v>176</v>
      </c>
      <c r="D10" s="67">
        <f>+E37</f>
        <v>0</v>
      </c>
      <c r="E10" s="67">
        <f>+F37</f>
        <v>0</v>
      </c>
      <c r="F10" s="67">
        <f>+G37</f>
        <v>0</v>
      </c>
      <c r="G10" s="67"/>
      <c r="H10" s="67"/>
      <c r="I10" s="68" t="str">
        <f>"(Line "&amp;A37&amp;")"</f>
        <v>(Line 20)</v>
      </c>
    </row>
    <row r="11" spans="1:10" ht="15.6">
      <c r="A11" s="65">
        <f>+A10+1</f>
        <v>2</v>
      </c>
      <c r="B11" s="57"/>
      <c r="C11" s="66" t="s">
        <v>185</v>
      </c>
      <c r="D11" s="617">
        <v>0</v>
      </c>
      <c r="E11" s="67">
        <f>+F57</f>
        <v>0</v>
      </c>
      <c r="F11" s="67">
        <f>+G57</f>
        <v>0</v>
      </c>
      <c r="G11" s="67"/>
      <c r="H11" s="67"/>
      <c r="I11" s="68" t="str">
        <f>"(Line "&amp;A57&amp;")"</f>
        <v>(Line 26)</v>
      </c>
    </row>
    <row r="12" spans="1:10" ht="15.6">
      <c r="A12" s="65">
        <f>+A11+1</f>
        <v>3</v>
      </c>
      <c r="B12" s="57"/>
      <c r="C12" s="66" t="s">
        <v>181</v>
      </c>
      <c r="D12" s="69">
        <f>+E80</f>
        <v>0</v>
      </c>
      <c r="E12" s="69">
        <f>+F80</f>
        <v>0</v>
      </c>
      <c r="F12" s="69">
        <f>+G80</f>
        <v>0</v>
      </c>
      <c r="G12" s="69"/>
      <c r="H12" s="67"/>
      <c r="I12" s="68" t="str">
        <f>"(Line "&amp;A80&amp;")"</f>
        <v>(Line 34)</v>
      </c>
    </row>
    <row r="13" spans="1:10" ht="15.6">
      <c r="A13" s="65">
        <f t="shared" ref="A13:A15" si="0">+A12+1</f>
        <v>4</v>
      </c>
      <c r="B13" s="57"/>
      <c r="C13" s="66" t="s">
        <v>171</v>
      </c>
      <c r="D13" s="67">
        <f>+SUM(D10:D12)</f>
        <v>0</v>
      </c>
      <c r="E13" s="67">
        <f t="shared" ref="E13:F13" si="1">+SUM(E10:E12)</f>
        <v>0</v>
      </c>
      <c r="F13" s="67">
        <f t="shared" si="1"/>
        <v>0</v>
      </c>
      <c r="G13" s="67"/>
      <c r="H13" s="67"/>
      <c r="I13" s="68" t="str">
        <f>"(Line "&amp;A10&amp;" + Line "&amp;A11&amp;" + Line "&amp;A12&amp;")"</f>
        <v>(Line 1 + Line 2 + Line 3)</v>
      </c>
    </row>
    <row r="14" spans="1:10" ht="15.6">
      <c r="A14" s="65">
        <f t="shared" si="0"/>
        <v>5</v>
      </c>
      <c r="B14" s="57"/>
      <c r="C14" s="66" t="s">
        <v>472</v>
      </c>
      <c r="D14" s="55"/>
      <c r="E14" s="55"/>
      <c r="F14" s="323" t="e">
        <f>+'Appendix A'!D167</f>
        <v>#DIV/0!</v>
      </c>
      <c r="G14" s="55"/>
      <c r="H14" s="55"/>
      <c r="I14" s="68" t="s">
        <v>413</v>
      </c>
    </row>
    <row r="15" spans="1:10" ht="15.6">
      <c r="A15" s="65">
        <f t="shared" si="0"/>
        <v>6</v>
      </c>
      <c r="B15" s="57"/>
      <c r="C15" s="66" t="s">
        <v>186</v>
      </c>
      <c r="D15" s="55"/>
      <c r="E15" s="323" t="e">
        <f>+'Appendix A'!G20</f>
        <v>#DIV/0!</v>
      </c>
      <c r="F15" s="55"/>
      <c r="G15" s="55"/>
      <c r="H15" s="55"/>
      <c r="I15" s="68" t="s">
        <v>413</v>
      </c>
    </row>
    <row r="16" spans="1:10" ht="15.6">
      <c r="A16" s="65">
        <f>+A15+1</f>
        <v>7</v>
      </c>
      <c r="B16" s="57"/>
      <c r="C16" s="66" t="s">
        <v>350</v>
      </c>
      <c r="D16" s="67">
        <f>+D13</f>
        <v>0</v>
      </c>
      <c r="E16" s="67" t="e">
        <f>+E15*E13</f>
        <v>#DIV/0!</v>
      </c>
      <c r="F16" s="67" t="e">
        <f>+F14*F13</f>
        <v>#DIV/0!</v>
      </c>
      <c r="G16" s="67"/>
      <c r="H16" s="70" t="e">
        <f>SUM(D16:F16)</f>
        <v>#DIV/0!</v>
      </c>
      <c r="I16" s="68" t="str">
        <f>"(Line "&amp;A13&amp;" * Line "&amp;A14&amp;" or Line "&amp;A15&amp;")"</f>
        <v>(Line 4 * Line 5 or Line 6)</v>
      </c>
    </row>
    <row r="17" spans="1:9" ht="15.6">
      <c r="A17" s="55"/>
      <c r="B17" s="57"/>
      <c r="C17" s="71"/>
      <c r="D17" s="67"/>
      <c r="E17" s="67"/>
      <c r="F17" s="67"/>
      <c r="G17" s="70"/>
      <c r="H17" s="70"/>
      <c r="I17" s="72"/>
    </row>
    <row r="18" spans="1:9" ht="15.6">
      <c r="A18" s="55"/>
      <c r="B18" s="66"/>
      <c r="C18" s="55"/>
      <c r="D18" s="55"/>
      <c r="E18" s="55"/>
      <c r="F18" s="55"/>
      <c r="G18" s="55"/>
      <c r="H18" s="55"/>
      <c r="I18" s="55"/>
    </row>
    <row r="19" spans="1:9" ht="15.6">
      <c r="A19" s="55"/>
      <c r="B19" s="57" t="s">
        <v>173</v>
      </c>
      <c r="C19" s="55"/>
      <c r="D19" s="55"/>
      <c r="E19" s="55"/>
      <c r="F19" s="55"/>
      <c r="G19" s="55"/>
      <c r="H19" s="55"/>
      <c r="I19" s="55"/>
    </row>
    <row r="20" spans="1:9" ht="15.6">
      <c r="A20" s="55"/>
      <c r="B20" s="57" t="s">
        <v>174</v>
      </c>
      <c r="C20" s="55"/>
      <c r="D20" s="55"/>
      <c r="E20" s="55"/>
      <c r="F20" s="55"/>
      <c r="G20" s="55"/>
      <c r="H20" s="55"/>
      <c r="I20" s="55"/>
    </row>
    <row r="21" spans="1:9" ht="15.6">
      <c r="A21" s="55"/>
      <c r="B21" s="57"/>
      <c r="C21" s="55"/>
      <c r="D21" s="55"/>
      <c r="E21" s="55"/>
      <c r="F21" s="55"/>
      <c r="G21" s="71"/>
      <c r="H21" s="71"/>
      <c r="I21" s="55"/>
    </row>
    <row r="22" spans="1:9" ht="15.6">
      <c r="A22" s="55"/>
      <c r="B22" s="110" t="s">
        <v>66</v>
      </c>
      <c r="C22" s="110" t="s">
        <v>67</v>
      </c>
      <c r="D22" s="110" t="s">
        <v>68</v>
      </c>
      <c r="E22" s="110" t="s">
        <v>69</v>
      </c>
      <c r="F22" s="110" t="s">
        <v>70</v>
      </c>
      <c r="G22" s="110" t="s">
        <v>71</v>
      </c>
      <c r="I22" s="110" t="s">
        <v>72</v>
      </c>
    </row>
    <row r="23" spans="1:9" ht="31.2">
      <c r="A23" s="55"/>
      <c r="B23" s="98" t="s">
        <v>606</v>
      </c>
      <c r="C23" s="60"/>
      <c r="D23" s="60"/>
      <c r="E23" s="100" t="s">
        <v>440</v>
      </c>
      <c r="F23" s="60" t="s">
        <v>167</v>
      </c>
      <c r="G23" s="60" t="s">
        <v>168</v>
      </c>
      <c r="H23" s="60"/>
      <c r="I23" s="55"/>
    </row>
    <row r="24" spans="1:9" ht="16.2" thickBot="1">
      <c r="A24" s="55"/>
      <c r="B24" s="57"/>
      <c r="C24" s="60" t="s">
        <v>8</v>
      </c>
      <c r="D24" s="60" t="s">
        <v>177</v>
      </c>
      <c r="E24" s="60" t="s">
        <v>169</v>
      </c>
      <c r="F24" s="60" t="s">
        <v>169</v>
      </c>
      <c r="G24" s="60" t="s">
        <v>169</v>
      </c>
      <c r="H24" s="74"/>
      <c r="I24" s="60" t="s">
        <v>178</v>
      </c>
    </row>
    <row r="25" spans="1:9" ht="15.6">
      <c r="A25" s="65">
        <f>+A16+1</f>
        <v>8</v>
      </c>
      <c r="B25" s="168"/>
      <c r="C25" s="177">
        <f>+SUM(D25:G25)</f>
        <v>0</v>
      </c>
      <c r="D25" s="105">
        <v>0</v>
      </c>
      <c r="E25" s="105">
        <v>0</v>
      </c>
      <c r="F25" s="105">
        <v>0</v>
      </c>
      <c r="G25" s="105">
        <v>0</v>
      </c>
      <c r="H25" s="75"/>
      <c r="I25" s="76"/>
    </row>
    <row r="26" spans="1:9" ht="15.6">
      <c r="A26" s="65">
        <f>+A25+1</f>
        <v>9</v>
      </c>
      <c r="B26" s="169"/>
      <c r="C26" s="172">
        <f t="shared" ref="C26:C36" si="2">+SUM(D26:G26)</f>
        <v>0</v>
      </c>
      <c r="D26" s="106">
        <v>0</v>
      </c>
      <c r="E26" s="106">
        <v>0</v>
      </c>
      <c r="F26" s="106">
        <v>0</v>
      </c>
      <c r="G26" s="106">
        <v>0</v>
      </c>
      <c r="H26" s="77"/>
      <c r="I26" s="76"/>
    </row>
    <row r="27" spans="1:9" ht="15.6">
      <c r="A27" s="65">
        <f t="shared" ref="A27:A35" si="3">+A26+1</f>
        <v>10</v>
      </c>
      <c r="B27" s="169"/>
      <c r="C27" s="172">
        <f t="shared" si="2"/>
        <v>0</v>
      </c>
      <c r="D27" s="106">
        <v>0</v>
      </c>
      <c r="E27" s="106">
        <v>0</v>
      </c>
      <c r="F27" s="106">
        <v>0</v>
      </c>
      <c r="G27" s="106">
        <v>0</v>
      </c>
      <c r="H27" s="77"/>
      <c r="I27" s="76"/>
    </row>
    <row r="28" spans="1:9" ht="15.6">
      <c r="A28" s="65">
        <f t="shared" si="3"/>
        <v>11</v>
      </c>
      <c r="B28" s="169"/>
      <c r="C28" s="172">
        <f t="shared" si="2"/>
        <v>0</v>
      </c>
      <c r="D28" s="106">
        <v>0</v>
      </c>
      <c r="E28" s="106">
        <v>0</v>
      </c>
      <c r="F28" s="106">
        <v>0</v>
      </c>
      <c r="G28" s="106">
        <v>0</v>
      </c>
      <c r="H28" s="77"/>
      <c r="I28" s="76"/>
    </row>
    <row r="29" spans="1:9" ht="15.6">
      <c r="A29" s="65">
        <f t="shared" si="3"/>
        <v>12</v>
      </c>
      <c r="B29" s="169"/>
      <c r="C29" s="172">
        <f t="shared" si="2"/>
        <v>0</v>
      </c>
      <c r="D29" s="106">
        <v>0</v>
      </c>
      <c r="E29" s="106">
        <v>0</v>
      </c>
      <c r="F29" s="106">
        <v>0</v>
      </c>
      <c r="G29" s="106">
        <v>0</v>
      </c>
      <c r="H29" s="77"/>
      <c r="I29" s="76"/>
    </row>
    <row r="30" spans="1:9" ht="15.6">
      <c r="A30" s="65">
        <f t="shared" si="3"/>
        <v>13</v>
      </c>
      <c r="B30" s="169"/>
      <c r="C30" s="172">
        <f t="shared" si="2"/>
        <v>0</v>
      </c>
      <c r="D30" s="106">
        <v>0</v>
      </c>
      <c r="E30" s="106">
        <v>0</v>
      </c>
      <c r="F30" s="106">
        <v>0</v>
      </c>
      <c r="G30" s="106">
        <v>0</v>
      </c>
      <c r="H30" s="77"/>
      <c r="I30" s="76"/>
    </row>
    <row r="31" spans="1:9" ht="15.6">
      <c r="A31" s="65">
        <f t="shared" si="3"/>
        <v>14</v>
      </c>
      <c r="B31" s="169"/>
      <c r="C31" s="172">
        <f t="shared" si="2"/>
        <v>0</v>
      </c>
      <c r="D31" s="106">
        <v>0</v>
      </c>
      <c r="E31" s="106">
        <v>0</v>
      </c>
      <c r="F31" s="106">
        <v>0</v>
      </c>
      <c r="G31" s="106">
        <v>0</v>
      </c>
      <c r="H31" s="77"/>
      <c r="I31" s="76"/>
    </row>
    <row r="32" spans="1:9" ht="15.6">
      <c r="A32" s="65">
        <f t="shared" si="3"/>
        <v>15</v>
      </c>
      <c r="B32" s="169"/>
      <c r="C32" s="172">
        <f t="shared" si="2"/>
        <v>0</v>
      </c>
      <c r="D32" s="106">
        <v>0</v>
      </c>
      <c r="E32" s="106">
        <v>0</v>
      </c>
      <c r="F32" s="106">
        <v>0</v>
      </c>
      <c r="G32" s="106">
        <v>0</v>
      </c>
      <c r="H32" s="77"/>
      <c r="I32" s="76"/>
    </row>
    <row r="33" spans="1:9" ht="15.6">
      <c r="A33" s="65">
        <f t="shared" si="3"/>
        <v>16</v>
      </c>
      <c r="B33" s="169"/>
      <c r="C33" s="172">
        <f t="shared" si="2"/>
        <v>0</v>
      </c>
      <c r="D33" s="106">
        <v>0</v>
      </c>
      <c r="E33" s="106">
        <v>0</v>
      </c>
      <c r="F33" s="106">
        <v>0</v>
      </c>
      <c r="G33" s="106">
        <v>0</v>
      </c>
      <c r="H33" s="77"/>
      <c r="I33" s="76"/>
    </row>
    <row r="34" spans="1:9" ht="15.6">
      <c r="A34" s="65">
        <f t="shared" si="3"/>
        <v>17</v>
      </c>
      <c r="B34" s="169"/>
      <c r="C34" s="172">
        <f t="shared" si="2"/>
        <v>0</v>
      </c>
      <c r="D34" s="106">
        <v>0</v>
      </c>
      <c r="E34" s="106">
        <v>0</v>
      </c>
      <c r="F34" s="106">
        <v>0</v>
      </c>
      <c r="G34" s="106">
        <v>0</v>
      </c>
      <c r="H34" s="77"/>
      <c r="I34" s="76"/>
    </row>
    <row r="35" spans="1:9" ht="15.6">
      <c r="A35" s="65">
        <f t="shared" si="3"/>
        <v>18</v>
      </c>
      <c r="B35" s="169"/>
      <c r="C35" s="172">
        <f t="shared" si="2"/>
        <v>0</v>
      </c>
      <c r="D35" s="106">
        <v>0</v>
      </c>
      <c r="E35" s="106">
        <v>0</v>
      </c>
      <c r="F35" s="106">
        <v>0</v>
      </c>
      <c r="G35" s="106">
        <v>0</v>
      </c>
      <c r="H35" s="77"/>
      <c r="I35" s="76"/>
    </row>
    <row r="36" spans="1:9" ht="15.6">
      <c r="A36" s="65">
        <f>+A35+1</f>
        <v>19</v>
      </c>
      <c r="B36" s="169"/>
      <c r="C36" s="172">
        <f t="shared" si="2"/>
        <v>0</v>
      </c>
      <c r="D36" s="106">
        <v>0</v>
      </c>
      <c r="E36" s="106">
        <v>0</v>
      </c>
      <c r="F36" s="106">
        <v>0</v>
      </c>
      <c r="G36" s="106">
        <v>0</v>
      </c>
      <c r="H36" s="77"/>
      <c r="I36" s="76"/>
    </row>
    <row r="37" spans="1:9" ht="16.2" thickBot="1">
      <c r="A37" s="65">
        <f>+A36+1</f>
        <v>20</v>
      </c>
      <c r="B37" s="78" t="s">
        <v>8</v>
      </c>
      <c r="C37" s="79">
        <f>+SUM(C25:C36)</f>
        <v>0</v>
      </c>
      <c r="D37" s="79">
        <f t="shared" ref="D37:G37" si="4">+SUM(D25:D36)</f>
        <v>0</v>
      </c>
      <c r="E37" s="79">
        <f t="shared" si="4"/>
        <v>0</v>
      </c>
      <c r="F37" s="79">
        <f t="shared" si="4"/>
        <v>0</v>
      </c>
      <c r="G37" s="79">
        <f t="shared" si="4"/>
        <v>0</v>
      </c>
      <c r="H37" s="79"/>
      <c r="I37" s="80"/>
    </row>
    <row r="38" spans="1:9" ht="15.6">
      <c r="A38" s="55"/>
      <c r="B38" s="55" t="s">
        <v>179</v>
      </c>
      <c r="C38" s="55"/>
      <c r="D38" s="67"/>
      <c r="E38" s="81"/>
      <c r="F38" s="65"/>
      <c r="G38" s="55"/>
      <c r="H38" s="55"/>
      <c r="I38" s="82"/>
    </row>
    <row r="39" spans="1:9" ht="15.6">
      <c r="A39" s="55"/>
      <c r="B39" s="57" t="s">
        <v>609</v>
      </c>
      <c r="C39" s="55"/>
      <c r="D39" s="55"/>
      <c r="E39" s="55"/>
      <c r="F39" s="55"/>
      <c r="G39" s="65"/>
      <c r="H39" s="65"/>
      <c r="I39" s="65"/>
    </row>
    <row r="40" spans="1:9" ht="15.6">
      <c r="A40" s="55"/>
      <c r="B40" s="57" t="s">
        <v>188</v>
      </c>
      <c r="C40" s="55"/>
      <c r="D40" s="55"/>
      <c r="E40" s="55"/>
      <c r="F40" s="55"/>
      <c r="G40" s="65"/>
      <c r="H40" s="65"/>
      <c r="I40" s="65"/>
    </row>
    <row r="41" spans="1:9" ht="15.6">
      <c r="A41" s="55"/>
      <c r="B41" s="57" t="s">
        <v>189</v>
      </c>
      <c r="C41" s="55"/>
      <c r="D41" s="55"/>
      <c r="E41" s="55"/>
      <c r="F41" s="55"/>
      <c r="G41" s="65"/>
      <c r="H41" s="65"/>
      <c r="I41" s="65"/>
    </row>
    <row r="42" spans="1:9" ht="15.6">
      <c r="A42" s="55"/>
      <c r="B42" s="715" t="s">
        <v>190</v>
      </c>
      <c r="C42" s="715"/>
      <c r="D42" s="715"/>
      <c r="E42" s="715"/>
      <c r="F42" s="715"/>
      <c r="G42" s="715"/>
      <c r="H42" s="715"/>
      <c r="I42" s="715"/>
    </row>
    <row r="43" spans="1:9" ht="15.6">
      <c r="A43" s="55"/>
      <c r="B43" s="57" t="s">
        <v>187</v>
      </c>
      <c r="C43" s="65"/>
      <c r="D43" s="83"/>
      <c r="E43" s="65"/>
      <c r="F43" s="65"/>
      <c r="G43" s="65"/>
      <c r="H43" s="65"/>
      <c r="I43" s="84"/>
    </row>
    <row r="44" spans="1:9" ht="15.6">
      <c r="A44" s="55"/>
      <c r="B44" s="57"/>
      <c r="C44" s="73"/>
      <c r="D44" s="73"/>
      <c r="E44" s="73"/>
      <c r="F44" s="73"/>
      <c r="G44" s="73"/>
      <c r="H44" s="73"/>
      <c r="I44" s="84"/>
    </row>
    <row r="45" spans="1:9" ht="17.399999999999999">
      <c r="A45" s="56"/>
      <c r="B45" s="713" t="str">
        <f>+B1</f>
        <v>Rochester Gas and Electric Corporation</v>
      </c>
      <c r="C45" s="716"/>
      <c r="D45" s="716"/>
      <c r="E45" s="716"/>
      <c r="F45" s="716"/>
      <c r="G45" s="716"/>
      <c r="H45" s="716"/>
      <c r="I45" s="716"/>
    </row>
    <row r="46" spans="1:9" ht="17.399999999999999">
      <c r="A46" s="56"/>
      <c r="B46" s="713" t="str">
        <f>+B2</f>
        <v>Workpaper 2b: Accumulated Deferred Income Taxes (ADIT) Workpaper - Prior Year</v>
      </c>
      <c r="C46" s="713"/>
      <c r="D46" s="713"/>
      <c r="E46" s="713"/>
      <c r="F46" s="713"/>
      <c r="G46" s="713"/>
      <c r="H46" s="713"/>
      <c r="I46" s="713"/>
    </row>
    <row r="47" spans="1:9" ht="17.399999999999999">
      <c r="A47" s="55"/>
      <c r="B47" s="60"/>
      <c r="C47" s="55"/>
      <c r="D47" s="55"/>
      <c r="E47" s="55"/>
      <c r="F47" s="55"/>
      <c r="G47" s="55"/>
      <c r="H47" s="55"/>
      <c r="I47" s="61"/>
    </row>
    <row r="48" spans="1:9" ht="15.6">
      <c r="A48" s="55"/>
      <c r="B48" s="110" t="s">
        <v>66</v>
      </c>
      <c r="C48" s="110" t="s">
        <v>67</v>
      </c>
      <c r="D48" s="110" t="s">
        <v>68</v>
      </c>
      <c r="E48" s="110" t="s">
        <v>69</v>
      </c>
      <c r="F48" s="110" t="s">
        <v>70</v>
      </c>
      <c r="G48" s="110" t="s">
        <v>71</v>
      </c>
      <c r="I48" s="110" t="s">
        <v>72</v>
      </c>
    </row>
    <row r="49" spans="1:9" ht="17.399999999999999">
      <c r="A49" s="55"/>
      <c r="B49" s="55"/>
      <c r="C49" s="60"/>
      <c r="D49" s="60"/>
      <c r="E49" s="60"/>
      <c r="F49" s="60"/>
      <c r="G49" s="60"/>
      <c r="H49" s="60"/>
      <c r="I49" s="62"/>
    </row>
    <row r="50" spans="1:9" ht="31.2">
      <c r="A50" s="55"/>
      <c r="B50" s="102" t="s">
        <v>607</v>
      </c>
      <c r="C50" s="60"/>
      <c r="D50" s="60"/>
      <c r="E50" s="100" t="str">
        <f>+E23</f>
        <v>Schedule 19 Projects</v>
      </c>
      <c r="F50" s="60" t="s">
        <v>167</v>
      </c>
      <c r="G50" s="60" t="s">
        <v>168</v>
      </c>
      <c r="H50" s="60"/>
      <c r="I50" s="73"/>
    </row>
    <row r="51" spans="1:9" ht="16.2" thickBot="1">
      <c r="A51" s="55"/>
      <c r="B51" s="57"/>
      <c r="C51" s="60"/>
      <c r="D51" s="60" t="str">
        <f>+D24</f>
        <v>Excluded</v>
      </c>
      <c r="E51" s="60" t="s">
        <v>169</v>
      </c>
      <c r="F51" s="60" t="s">
        <v>169</v>
      </c>
      <c r="G51" s="60" t="s">
        <v>169</v>
      </c>
      <c r="H51" s="74"/>
      <c r="I51" s="60" t="s">
        <v>178</v>
      </c>
    </row>
    <row r="52" spans="1:9" ht="15.6">
      <c r="A52" s="55">
        <f>+A37+1</f>
        <v>21</v>
      </c>
      <c r="B52" s="635" t="s">
        <v>183</v>
      </c>
      <c r="C52" s="173" t="e">
        <f>+SUM(D52:G52)</f>
        <v>#DIV/0!</v>
      </c>
      <c r="D52" s="173">
        <v>0</v>
      </c>
      <c r="E52" s="174" t="e">
        <f>+'2d-ADIT Proration Actual'!P28</f>
        <v>#DIV/0!</v>
      </c>
      <c r="F52" s="103">
        <v>0</v>
      </c>
      <c r="G52" s="103">
        <v>0</v>
      </c>
      <c r="H52" s="85"/>
      <c r="I52" s="86" t="str">
        <f>+"Workpaper 2d, Line "&amp;'2d-ADIT Proration Actual'!A28&amp;", Col. "&amp;'2d-ADIT Proration Actual'!P13&amp;""</f>
        <v>Workpaper 2d, Line 13, Col. (n)</v>
      </c>
    </row>
    <row r="53" spans="1:9" ht="15.6">
      <c r="A53" s="55">
        <f>+A52+1</f>
        <v>22</v>
      </c>
      <c r="B53" s="104"/>
      <c r="C53" s="175">
        <f>+SUM(D53:G53)</f>
        <v>0</v>
      </c>
      <c r="D53" s="175"/>
      <c r="E53" s="176">
        <v>0</v>
      </c>
      <c r="F53" s="176"/>
      <c r="G53" s="176"/>
      <c r="H53" s="75"/>
      <c r="I53" s="87"/>
    </row>
    <row r="54" spans="1:9" ht="15.6">
      <c r="A54" s="55">
        <f t="shared" ref="A54:A57" si="5">+A53+1</f>
        <v>23</v>
      </c>
      <c r="B54" s="104"/>
      <c r="C54" s="175">
        <f t="shared" ref="C54:C56" si="6">+SUM(D54:G54)</f>
        <v>0</v>
      </c>
      <c r="D54" s="175"/>
      <c r="E54" s="176"/>
      <c r="F54" s="176"/>
      <c r="G54" s="176"/>
      <c r="H54" s="75"/>
      <c r="I54" s="87"/>
    </row>
    <row r="55" spans="1:9" ht="15.6">
      <c r="A55" s="55">
        <f t="shared" si="5"/>
        <v>24</v>
      </c>
      <c r="B55" s="104"/>
      <c r="C55" s="175">
        <f t="shared" si="6"/>
        <v>0</v>
      </c>
      <c r="D55" s="175"/>
      <c r="E55" s="176"/>
      <c r="F55" s="176"/>
      <c r="G55" s="176"/>
      <c r="H55" s="75"/>
      <c r="I55" s="87"/>
    </row>
    <row r="56" spans="1:9" ht="15.6">
      <c r="A56" s="55">
        <f t="shared" si="5"/>
        <v>25</v>
      </c>
      <c r="B56" s="99"/>
      <c r="C56" s="175">
        <f t="shared" si="6"/>
        <v>0</v>
      </c>
      <c r="D56" s="106">
        <v>0</v>
      </c>
      <c r="E56" s="106">
        <v>0</v>
      </c>
      <c r="F56" s="106">
        <v>0</v>
      </c>
      <c r="G56" s="106">
        <v>0</v>
      </c>
      <c r="H56" s="77"/>
      <c r="I56" s="87"/>
    </row>
    <row r="57" spans="1:9" ht="16.2" thickBot="1">
      <c r="A57" s="55">
        <f t="shared" si="5"/>
        <v>26</v>
      </c>
      <c r="B57" s="78" t="s">
        <v>8</v>
      </c>
      <c r="C57" s="79" t="e">
        <f>+SUM(C52:C56)</f>
        <v>#DIV/0!</v>
      </c>
      <c r="D57" s="79">
        <f t="shared" ref="D57:G57" si="7">+SUM(D52:D56)</f>
        <v>0</v>
      </c>
      <c r="E57" s="79" t="e">
        <f t="shared" si="7"/>
        <v>#DIV/0!</v>
      </c>
      <c r="F57" s="79">
        <f t="shared" si="7"/>
        <v>0</v>
      </c>
      <c r="G57" s="79">
        <f t="shared" si="7"/>
        <v>0</v>
      </c>
      <c r="H57" s="79"/>
      <c r="I57" s="80"/>
    </row>
    <row r="58" spans="1:9" ht="15.6">
      <c r="A58" s="55"/>
      <c r="B58" s="55" t="s">
        <v>180</v>
      </c>
      <c r="C58" s="55"/>
      <c r="D58" s="55"/>
      <c r="E58" s="65"/>
      <c r="F58" s="81"/>
      <c r="G58" s="55"/>
      <c r="H58" s="55"/>
      <c r="I58" s="84"/>
    </row>
    <row r="59" spans="1:9" ht="15.6">
      <c r="A59" s="55"/>
      <c r="B59" s="57" t="str">
        <f>+B39</f>
        <v>1.  ADIT items related only to Schedule 19 Projects are directly assigned to Column D</v>
      </c>
      <c r="C59" s="55"/>
      <c r="D59" s="55"/>
      <c r="E59" s="55"/>
      <c r="F59" s="55"/>
      <c r="G59" s="65"/>
      <c r="H59" s="65"/>
      <c r="I59" s="65"/>
    </row>
    <row r="60" spans="1:9" ht="15.6">
      <c r="A60" s="55"/>
      <c r="B60" s="57" t="s">
        <v>188</v>
      </c>
      <c r="C60" s="55"/>
      <c r="D60" s="55"/>
      <c r="E60" s="55"/>
      <c r="F60" s="55"/>
      <c r="G60" s="65"/>
      <c r="H60" s="65"/>
      <c r="I60" s="65"/>
    </row>
    <row r="61" spans="1:9" ht="15.6">
      <c r="A61" s="55"/>
      <c r="B61" s="57" t="s">
        <v>189</v>
      </c>
      <c r="C61" s="55"/>
      <c r="D61" s="55"/>
      <c r="E61" s="55"/>
      <c r="F61" s="55"/>
      <c r="G61" s="65"/>
      <c r="H61" s="65"/>
      <c r="I61" s="65"/>
    </row>
    <row r="62" spans="1:9" ht="15.6">
      <c r="A62" s="55"/>
      <c r="B62" s="715" t="s">
        <v>190</v>
      </c>
      <c r="C62" s="715"/>
      <c r="D62" s="715"/>
      <c r="E62" s="715"/>
      <c r="F62" s="715"/>
      <c r="G62" s="715"/>
      <c r="H62" s="715"/>
      <c r="I62" s="715"/>
    </row>
    <row r="63" spans="1:9" ht="15.6">
      <c r="A63" s="55"/>
      <c r="B63" s="57" t="s">
        <v>187</v>
      </c>
      <c r="C63" s="65"/>
      <c r="D63" s="83"/>
      <c r="E63" s="65"/>
      <c r="F63" s="65"/>
      <c r="G63" s="65"/>
      <c r="H63" s="65"/>
      <c r="I63" s="84"/>
    </row>
    <row r="64" spans="1:9" ht="15.6">
      <c r="A64" s="55"/>
      <c r="B64" s="57"/>
      <c r="C64" s="55"/>
      <c r="D64" s="55"/>
      <c r="E64" s="55"/>
      <c r="F64" s="65"/>
      <c r="G64" s="65"/>
      <c r="H64" s="65"/>
      <c r="I64" s="84"/>
    </row>
    <row r="65" spans="1:9" ht="15.6">
      <c r="A65" s="55"/>
      <c r="B65" s="57"/>
      <c r="C65" s="55"/>
      <c r="D65" s="55"/>
      <c r="E65" s="55"/>
      <c r="F65" s="65"/>
      <c r="G65" s="65"/>
      <c r="H65" s="65"/>
      <c r="I65" s="84"/>
    </row>
    <row r="66" spans="1:9" ht="15.6">
      <c r="A66" s="55"/>
      <c r="B66" s="73"/>
      <c r="C66" s="55"/>
      <c r="D66" s="55"/>
      <c r="E66" s="55"/>
      <c r="F66" s="55"/>
      <c r="G66" s="55"/>
      <c r="H66" s="55"/>
      <c r="I66" s="55"/>
    </row>
    <row r="67" spans="1:9" ht="17.399999999999999">
      <c r="A67" s="56"/>
      <c r="B67" s="88" t="str">
        <f>B1</f>
        <v>Rochester Gas and Electric Corporation</v>
      </c>
      <c r="C67" s="89"/>
      <c r="D67" s="89"/>
      <c r="E67" s="89"/>
      <c r="F67" s="89"/>
      <c r="G67" s="89"/>
      <c r="H67" s="89"/>
      <c r="I67" s="89"/>
    </row>
    <row r="68" spans="1:9" ht="17.399999999999999">
      <c r="A68" s="56"/>
      <c r="B68" s="713" t="str">
        <f>+B2</f>
        <v>Workpaper 2b: Accumulated Deferred Income Taxes (ADIT) Workpaper - Prior Year</v>
      </c>
      <c r="C68" s="713"/>
      <c r="D68" s="713"/>
      <c r="E68" s="713"/>
      <c r="F68" s="713"/>
      <c r="G68" s="713"/>
      <c r="H68" s="713"/>
      <c r="I68" s="713"/>
    </row>
    <row r="69" spans="1:9" ht="17.399999999999999">
      <c r="A69" s="56"/>
      <c r="B69" s="90"/>
      <c r="C69" s="56"/>
      <c r="D69" s="56"/>
      <c r="E69" s="56"/>
      <c r="F69" s="56"/>
      <c r="G69" s="91"/>
      <c r="H69" s="91"/>
      <c r="I69" s="92"/>
    </row>
    <row r="70" spans="1:9" ht="15.6">
      <c r="A70" s="55"/>
      <c r="B70" s="110" t="s">
        <v>66</v>
      </c>
      <c r="C70" s="110" t="s">
        <v>67</v>
      </c>
      <c r="D70" s="110" t="s">
        <v>68</v>
      </c>
      <c r="E70" s="110" t="s">
        <v>69</v>
      </c>
      <c r="F70" s="110" t="s">
        <v>70</v>
      </c>
      <c r="G70" s="110" t="s">
        <v>71</v>
      </c>
      <c r="I70" s="110" t="s">
        <v>72</v>
      </c>
    </row>
    <row r="71" spans="1:9" ht="31.2">
      <c r="A71" s="55"/>
      <c r="B71" s="102" t="s">
        <v>608</v>
      </c>
      <c r="C71" s="73" t="s">
        <v>8</v>
      </c>
      <c r="D71" s="93"/>
      <c r="E71" s="101" t="str">
        <f>+E50</f>
        <v>Schedule 19 Projects</v>
      </c>
      <c r="F71" s="93" t="s">
        <v>167</v>
      </c>
      <c r="G71" s="93" t="s">
        <v>168</v>
      </c>
      <c r="H71" s="73"/>
      <c r="I71" s="55"/>
    </row>
    <row r="72" spans="1:9" ht="16.2" thickBot="1">
      <c r="A72" s="55"/>
      <c r="B72" s="57"/>
      <c r="C72" s="73"/>
      <c r="D72" s="73" t="str">
        <f>+D51</f>
        <v>Excluded</v>
      </c>
      <c r="E72" s="73" t="s">
        <v>169</v>
      </c>
      <c r="F72" s="73" t="s">
        <v>169</v>
      </c>
      <c r="G72" s="73" t="s">
        <v>169</v>
      </c>
      <c r="H72" s="94"/>
      <c r="I72" s="60" t="s">
        <v>178</v>
      </c>
    </row>
    <row r="73" spans="1:9" ht="15.6">
      <c r="A73" s="65">
        <f>+A57+1</f>
        <v>27</v>
      </c>
      <c r="B73" s="683" t="s">
        <v>412</v>
      </c>
      <c r="C73" s="106">
        <f>+SUM(D73:G73)</f>
        <v>0</v>
      </c>
      <c r="D73" s="106"/>
      <c r="E73" s="106">
        <v>0</v>
      </c>
      <c r="F73" s="106">
        <v>0</v>
      </c>
      <c r="G73" s="106">
        <v>0</v>
      </c>
      <c r="H73" s="105"/>
      <c r="I73" s="95"/>
    </row>
    <row r="74" spans="1:9" ht="15.6">
      <c r="A74" s="65">
        <f>+A73+1</f>
        <v>28</v>
      </c>
      <c r="B74" s="180"/>
      <c r="C74" s="106">
        <f t="shared" ref="C74:C79" si="8">+SUM(D74:G74)</f>
        <v>0</v>
      </c>
      <c r="D74" s="106"/>
      <c r="E74" s="106">
        <v>0</v>
      </c>
      <c r="F74" s="106"/>
      <c r="G74" s="106"/>
      <c r="H74" s="106"/>
      <c r="I74" s="96"/>
    </row>
    <row r="75" spans="1:9" ht="15.6">
      <c r="A75" s="65">
        <f t="shared" ref="A75:A78" si="9">+A74+1</f>
        <v>29</v>
      </c>
      <c r="B75" s="180"/>
      <c r="C75" s="106">
        <f t="shared" si="8"/>
        <v>0</v>
      </c>
      <c r="D75" s="106"/>
      <c r="E75" s="106"/>
      <c r="F75" s="106"/>
      <c r="G75" s="106"/>
      <c r="H75" s="106"/>
      <c r="I75" s="96"/>
    </row>
    <row r="76" spans="1:9" ht="15.6">
      <c r="A76" s="65">
        <f t="shared" si="9"/>
        <v>30</v>
      </c>
      <c r="B76" s="180"/>
      <c r="C76" s="106">
        <f t="shared" si="8"/>
        <v>0</v>
      </c>
      <c r="D76" s="106"/>
      <c r="E76" s="106"/>
      <c r="F76" s="106"/>
      <c r="G76" s="106"/>
      <c r="H76" s="106"/>
      <c r="I76" s="96"/>
    </row>
    <row r="77" spans="1:9" ht="15.6">
      <c r="A77" s="65">
        <f t="shared" si="9"/>
        <v>31</v>
      </c>
      <c r="B77" s="180"/>
      <c r="C77" s="106">
        <f t="shared" si="8"/>
        <v>0</v>
      </c>
      <c r="D77" s="106"/>
      <c r="E77" s="106"/>
      <c r="F77" s="106"/>
      <c r="G77" s="106"/>
      <c r="H77" s="106"/>
      <c r="I77" s="96"/>
    </row>
    <row r="78" spans="1:9" ht="15.6">
      <c r="A78" s="65">
        <f t="shared" si="9"/>
        <v>32</v>
      </c>
      <c r="B78" s="180"/>
      <c r="C78" s="106">
        <f t="shared" si="8"/>
        <v>0</v>
      </c>
      <c r="D78" s="106"/>
      <c r="E78" s="106"/>
      <c r="F78" s="106"/>
      <c r="G78" s="106"/>
      <c r="H78" s="106"/>
      <c r="I78" s="96"/>
    </row>
    <row r="79" spans="1:9" ht="15.6">
      <c r="A79" s="65">
        <f>+A78+1</f>
        <v>33</v>
      </c>
      <c r="B79" s="180"/>
      <c r="C79" s="106">
        <f t="shared" si="8"/>
        <v>0</v>
      </c>
      <c r="D79" s="106"/>
      <c r="E79" s="106"/>
      <c r="F79" s="106"/>
      <c r="G79" s="106"/>
      <c r="H79" s="106"/>
      <c r="I79" s="96"/>
    </row>
    <row r="80" spans="1:9" ht="16.2" thickBot="1">
      <c r="A80" s="65">
        <f>+A79+1</f>
        <v>34</v>
      </c>
      <c r="B80" s="78" t="s">
        <v>8</v>
      </c>
      <c r="C80" s="79">
        <f>+SUM(C73:C79)</f>
        <v>0</v>
      </c>
      <c r="D80" s="79">
        <f t="shared" ref="D80:G80" si="10">+SUM(D73:D79)</f>
        <v>0</v>
      </c>
      <c r="E80" s="79">
        <f t="shared" si="10"/>
        <v>0</v>
      </c>
      <c r="F80" s="79">
        <f t="shared" si="10"/>
        <v>0</v>
      </c>
      <c r="G80" s="79">
        <f t="shared" si="10"/>
        <v>0</v>
      </c>
      <c r="H80" s="79"/>
      <c r="I80" s="80"/>
    </row>
    <row r="81" spans="1:9" ht="15.6">
      <c r="A81" s="55"/>
      <c r="B81" s="57"/>
      <c r="C81" s="67"/>
      <c r="D81" s="67"/>
      <c r="E81" s="67"/>
      <c r="F81" s="67"/>
      <c r="G81" s="67"/>
      <c r="H81" s="67"/>
      <c r="I81" s="84"/>
    </row>
    <row r="82" spans="1:9" ht="15.6">
      <c r="A82" s="55"/>
      <c r="B82" s="55" t="s">
        <v>182</v>
      </c>
      <c r="C82" s="55"/>
      <c r="D82" s="55"/>
      <c r="E82" s="65"/>
      <c r="F82" s="65"/>
      <c r="G82" s="55"/>
      <c r="H82" s="55"/>
      <c r="I82" s="97"/>
    </row>
    <row r="83" spans="1:9" ht="15.6">
      <c r="A83" s="55"/>
      <c r="B83" s="57" t="str">
        <f>+B59</f>
        <v>1.  ADIT items related only to Schedule 19 Projects are directly assigned to Column D</v>
      </c>
      <c r="C83" s="55"/>
      <c r="D83" s="55"/>
      <c r="E83" s="55"/>
      <c r="F83" s="55"/>
      <c r="G83" s="65"/>
      <c r="H83" s="65"/>
      <c r="I83" s="65"/>
    </row>
    <row r="84" spans="1:9" ht="15.6">
      <c r="A84" s="55"/>
      <c r="B84" s="57" t="s">
        <v>188</v>
      </c>
      <c r="C84" s="55"/>
      <c r="D84" s="55"/>
      <c r="E84" s="55"/>
      <c r="F84" s="55"/>
      <c r="G84" s="65"/>
      <c r="H84" s="65"/>
      <c r="I84" s="65"/>
    </row>
    <row r="85" spans="1:9" ht="15.6">
      <c r="A85" s="55"/>
      <c r="B85" s="57" t="s">
        <v>189</v>
      </c>
      <c r="C85" s="55"/>
      <c r="D85" s="55"/>
      <c r="E85" s="55"/>
      <c r="F85" s="55"/>
      <c r="G85" s="65"/>
      <c r="H85" s="65"/>
      <c r="I85" s="65"/>
    </row>
    <row r="86" spans="1:9" ht="15.6">
      <c r="A86" s="55"/>
      <c r="B86" s="715" t="s">
        <v>190</v>
      </c>
      <c r="C86" s="715"/>
      <c r="D86" s="715"/>
      <c r="E86" s="715"/>
      <c r="F86" s="715"/>
      <c r="G86" s="715"/>
      <c r="H86" s="715"/>
      <c r="I86" s="715"/>
    </row>
    <row r="87" spans="1:9" ht="15.6">
      <c r="A87" s="55"/>
      <c r="B87" s="57" t="s">
        <v>187</v>
      </c>
      <c r="C87" s="65"/>
      <c r="D87" s="83"/>
      <c r="E87" s="65"/>
      <c r="F87" s="65"/>
      <c r="G87" s="65"/>
      <c r="H87" s="65"/>
      <c r="I87" s="84"/>
    </row>
    <row r="88" spans="1:9">
      <c r="A88" s="8"/>
      <c r="B88" s="8"/>
      <c r="C88" s="8"/>
      <c r="D88" s="8"/>
      <c r="E88" s="8"/>
      <c r="F88" s="8"/>
      <c r="G88" s="8"/>
      <c r="H88" s="8"/>
      <c r="I88" s="8"/>
    </row>
  </sheetData>
  <mergeCells count="9">
    <mergeCell ref="B68:I68"/>
    <mergeCell ref="B86:I86"/>
    <mergeCell ref="B1:I1"/>
    <mergeCell ref="B2:I2"/>
    <mergeCell ref="B42:I42"/>
    <mergeCell ref="B45:I45"/>
    <mergeCell ref="B46:I46"/>
    <mergeCell ref="B62:I62"/>
    <mergeCell ref="B3:I3"/>
  </mergeCells>
  <pageMargins left="0.7" right="0.7" top="0.75" bottom="0.75" header="0.3" footer="0.3"/>
  <pageSetup scale="35"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28" sqref="B28"/>
    </sheetView>
  </sheetViews>
  <sheetFormatPr defaultRowHeight="14.4"/>
  <cols>
    <col min="1" max="1" width="6.88671875" customWidth="1"/>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3.6640625" bestFit="1" customWidth="1"/>
    <col min="16" max="17" width="11.33203125" customWidth="1"/>
    <col min="18" max="18" width="14.6640625" customWidth="1"/>
    <col min="19" max="19" width="21.6640625" customWidth="1"/>
  </cols>
  <sheetData>
    <row r="1" spans="1:19" ht="18" customHeight="1">
      <c r="B1" s="708" t="s">
        <v>535</v>
      </c>
      <c r="C1" s="708"/>
      <c r="D1" s="708"/>
      <c r="E1" s="708"/>
      <c r="F1" s="708"/>
      <c r="G1" s="708"/>
      <c r="H1" s="708"/>
      <c r="I1" s="708"/>
      <c r="J1" s="708"/>
      <c r="K1" s="708"/>
      <c r="L1" s="708"/>
      <c r="M1" s="708"/>
      <c r="N1" s="708"/>
      <c r="O1" s="708"/>
      <c r="P1" s="708"/>
      <c r="Q1" s="708"/>
      <c r="R1" s="708"/>
      <c r="S1" s="708"/>
    </row>
    <row r="2" spans="1:19" ht="15.6">
      <c r="B2" s="718" t="s">
        <v>610</v>
      </c>
      <c r="C2" s="718"/>
      <c r="D2" s="718"/>
      <c r="E2" s="718"/>
      <c r="F2" s="718"/>
      <c r="G2" s="718"/>
      <c r="H2" s="718"/>
      <c r="I2" s="718"/>
      <c r="J2" s="718"/>
      <c r="K2" s="718"/>
      <c r="L2" s="718"/>
      <c r="M2" s="718"/>
      <c r="N2" s="718"/>
      <c r="O2" s="718"/>
      <c r="P2" s="718"/>
      <c r="Q2" s="718"/>
      <c r="R2" s="718"/>
      <c r="S2" s="718"/>
    </row>
    <row r="3" spans="1:19" ht="15.6">
      <c r="B3" s="717" t="str">
        <f>+'Appendix A'!H3</f>
        <v>Actual for the 12 Months Ended 12/31/2021</v>
      </c>
      <c r="C3" s="717"/>
      <c r="D3" s="717"/>
      <c r="E3" s="717"/>
      <c r="F3" s="717"/>
      <c r="G3" s="717"/>
      <c r="H3" s="717"/>
      <c r="I3" s="717"/>
      <c r="J3" s="717"/>
      <c r="K3" s="717"/>
      <c r="L3" s="717"/>
      <c r="M3" s="717"/>
      <c r="N3" s="717"/>
      <c r="O3" s="717"/>
      <c r="P3" s="717"/>
      <c r="Q3" s="717"/>
      <c r="R3" s="717"/>
      <c r="S3" s="717"/>
    </row>
    <row r="4" spans="1:19" ht="17.399999999999999">
      <c r="B4" s="597"/>
      <c r="C4" s="597"/>
      <c r="D4" s="597"/>
      <c r="E4" s="597"/>
      <c r="F4" s="597"/>
      <c r="G4" s="597"/>
      <c r="H4" s="597"/>
      <c r="I4" s="597"/>
      <c r="J4" s="597"/>
      <c r="K4" s="597"/>
      <c r="L4" s="597"/>
      <c r="M4" s="597"/>
      <c r="N4" s="597"/>
      <c r="O4" s="597"/>
      <c r="P4" s="597"/>
      <c r="Q4" s="597"/>
      <c r="R4" s="597"/>
      <c r="S4" s="597"/>
    </row>
    <row r="5" spans="1:19" ht="17.399999999999999">
      <c r="B5" s="55" t="s">
        <v>191</v>
      </c>
      <c r="C5" s="110"/>
      <c r="D5" s="110"/>
      <c r="E5" s="110"/>
      <c r="F5" s="110"/>
      <c r="G5" s="110"/>
      <c r="H5" s="111"/>
      <c r="I5" s="112"/>
      <c r="J5" s="110"/>
      <c r="K5" s="110"/>
      <c r="L5" s="110"/>
      <c r="M5" s="110"/>
      <c r="N5" s="110"/>
      <c r="O5" s="110"/>
      <c r="P5" s="110"/>
      <c r="Q5" s="110"/>
      <c r="R5" s="110"/>
    </row>
    <row r="6" spans="1:19" ht="15.6">
      <c r="B6" s="113" t="s">
        <v>572</v>
      </c>
      <c r="C6" s="114"/>
      <c r="D6" s="114"/>
      <c r="E6" s="114"/>
      <c r="F6" s="114"/>
      <c r="G6" s="114"/>
      <c r="H6" s="55"/>
      <c r="I6" s="55"/>
      <c r="J6" s="114"/>
      <c r="K6" s="114"/>
      <c r="L6" s="114"/>
      <c r="M6" s="114"/>
      <c r="N6" s="114"/>
      <c r="O6" s="114"/>
      <c r="P6" s="114"/>
      <c r="Q6" s="114"/>
      <c r="R6" s="114"/>
    </row>
    <row r="7" spans="1:19" ht="15.6">
      <c r="B7" s="115" t="s">
        <v>211</v>
      </c>
      <c r="C7" s="114"/>
      <c r="D7" s="114"/>
      <c r="E7" s="114"/>
      <c r="F7" s="114"/>
      <c r="G7" s="114"/>
      <c r="H7" s="114"/>
      <c r="I7" s="114"/>
      <c r="J7" s="114"/>
      <c r="K7" s="114"/>
      <c r="L7" s="114"/>
      <c r="M7" s="114"/>
      <c r="N7" s="114"/>
      <c r="O7" s="114"/>
      <c r="P7" s="114"/>
      <c r="Q7" s="114"/>
      <c r="R7" s="114"/>
    </row>
    <row r="8" spans="1:19" ht="15.6">
      <c r="B8" s="110" t="s">
        <v>66</v>
      </c>
      <c r="C8" s="110" t="s">
        <v>67</v>
      </c>
      <c r="D8" s="110" t="s">
        <v>68</v>
      </c>
      <c r="E8" s="110" t="s">
        <v>69</v>
      </c>
      <c r="F8" s="110" t="s">
        <v>70</v>
      </c>
      <c r="G8" s="110" t="s">
        <v>71</v>
      </c>
      <c r="H8" s="110" t="s">
        <v>72</v>
      </c>
      <c r="I8" s="110" t="s">
        <v>73</v>
      </c>
      <c r="J8" s="110" t="s">
        <v>89</v>
      </c>
      <c r="K8" s="110" t="s">
        <v>90</v>
      </c>
      <c r="L8" s="110" t="s">
        <v>94</v>
      </c>
      <c r="M8" s="110" t="s">
        <v>118</v>
      </c>
      <c r="N8" s="110" t="s">
        <v>192</v>
      </c>
      <c r="O8" s="110" t="s">
        <v>193</v>
      </c>
      <c r="P8" s="110" t="s">
        <v>194</v>
      </c>
      <c r="Q8" s="110" t="s">
        <v>195</v>
      </c>
      <c r="R8" s="110" t="s">
        <v>196</v>
      </c>
      <c r="S8" s="110" t="s">
        <v>474</v>
      </c>
    </row>
    <row r="9" spans="1:19" ht="75">
      <c r="A9" s="45" t="s">
        <v>120</v>
      </c>
      <c r="B9" s="116" t="s">
        <v>197</v>
      </c>
      <c r="C9" s="116" t="s">
        <v>198</v>
      </c>
      <c r="D9" s="116" t="s">
        <v>199</v>
      </c>
      <c r="E9" s="116" t="s">
        <v>200</v>
      </c>
      <c r="F9" s="116" t="s">
        <v>201</v>
      </c>
      <c r="G9" s="116" t="s">
        <v>475</v>
      </c>
      <c r="H9" s="116" t="s">
        <v>202</v>
      </c>
      <c r="I9" s="116" t="s">
        <v>440</v>
      </c>
      <c r="J9" s="116" t="s">
        <v>476</v>
      </c>
      <c r="K9" s="116" t="s">
        <v>203</v>
      </c>
      <c r="L9" s="116" t="s">
        <v>477</v>
      </c>
      <c r="M9" s="116" t="s">
        <v>478</v>
      </c>
      <c r="N9" s="116" t="s">
        <v>204</v>
      </c>
      <c r="O9" s="116" t="s">
        <v>207</v>
      </c>
      <c r="P9" s="116" t="s">
        <v>479</v>
      </c>
      <c r="Q9" s="116" t="s">
        <v>480</v>
      </c>
      <c r="R9" s="116" t="s">
        <v>205</v>
      </c>
      <c r="S9" s="116" t="s">
        <v>481</v>
      </c>
    </row>
    <row r="10" spans="1:19" ht="15.6">
      <c r="B10" s="115"/>
      <c r="C10" s="109"/>
      <c r="D10" s="109"/>
      <c r="E10" s="109"/>
      <c r="F10" s="109"/>
      <c r="G10" s="109"/>
      <c r="H10" s="109"/>
      <c r="I10" s="109"/>
      <c r="J10" s="114"/>
      <c r="K10" s="114"/>
      <c r="L10" s="114"/>
      <c r="M10" s="114"/>
      <c r="N10" s="114"/>
      <c r="O10" s="114"/>
      <c r="P10" s="114"/>
      <c r="Q10" s="114"/>
      <c r="R10" s="117"/>
      <c r="S10" s="117"/>
    </row>
    <row r="11" spans="1:19" ht="30">
      <c r="A11" s="322">
        <v>1</v>
      </c>
      <c r="B11" s="118" t="s">
        <v>212</v>
      </c>
      <c r="C11" s="324">
        <v>2020</v>
      </c>
      <c r="D11" s="119"/>
      <c r="E11" s="119"/>
      <c r="F11" s="119"/>
      <c r="G11" s="120">
        <f>365/365</f>
        <v>1</v>
      </c>
      <c r="H11" s="121" t="e">
        <f>+J11+N11+R11</f>
        <v>#DIV/0!</v>
      </c>
      <c r="I11" s="320" t="e">
        <f>+'2d-ADIT Proration Actual'!P28</f>
        <v>#DIV/0!</v>
      </c>
      <c r="J11" s="122" t="e">
        <f>G11*I11</f>
        <v>#DIV/0!</v>
      </c>
      <c r="K11" s="126"/>
      <c r="L11" s="131"/>
      <c r="M11" s="123"/>
      <c r="N11" s="122"/>
      <c r="O11" s="126"/>
      <c r="P11" s="107"/>
      <c r="Q11" s="123"/>
      <c r="R11" s="122"/>
      <c r="S11" s="185" t="e">
        <f>+J11</f>
        <v>#DIV/0!</v>
      </c>
    </row>
    <row r="12" spans="1:19" ht="15.6">
      <c r="A12" s="322">
        <f>+A11+1</f>
        <v>2</v>
      </c>
      <c r="B12" s="114" t="s">
        <v>122</v>
      </c>
      <c r="C12" s="324">
        <v>2021</v>
      </c>
      <c r="D12" s="124">
        <v>31</v>
      </c>
      <c r="E12" s="125">
        <f>E13+D13</f>
        <v>335</v>
      </c>
      <c r="F12" s="125">
        <f>SUM(D12:D23)</f>
        <v>365</v>
      </c>
      <c r="G12" s="120">
        <f>+E12/F12</f>
        <v>0.9178082191780822</v>
      </c>
      <c r="H12" s="126">
        <f>+I12+O12+K12</f>
        <v>0</v>
      </c>
      <c r="I12" s="320">
        <v>0</v>
      </c>
      <c r="J12" s="122">
        <f t="shared" ref="J12:J23" si="0">G12*I12</f>
        <v>0</v>
      </c>
      <c r="K12" s="320">
        <v>0</v>
      </c>
      <c r="L12" s="131" t="e">
        <f>+'Appendix A'!$G$20</f>
        <v>#DIV/0!</v>
      </c>
      <c r="M12" s="123" t="e">
        <f t="shared" ref="M12:M23" si="1">+K12*L12</f>
        <v>#DIV/0!</v>
      </c>
      <c r="N12" s="122" t="e">
        <f t="shared" ref="N12:N23" si="2">+G12*M12</f>
        <v>#DIV/0!</v>
      </c>
      <c r="O12" s="320">
        <v>0</v>
      </c>
      <c r="P12" s="107" t="e">
        <f>+'Appendix A'!$D$167</f>
        <v>#DIV/0!</v>
      </c>
      <c r="Q12" s="123" t="e">
        <f t="shared" ref="Q12:Q23" si="3">+O12*P12</f>
        <v>#DIV/0!</v>
      </c>
      <c r="R12" s="122" t="e">
        <f t="shared" ref="R12:R23" si="4">+G12*Q12</f>
        <v>#DIV/0!</v>
      </c>
      <c r="S12" s="185" t="e">
        <f t="shared" ref="S12:S24" si="5">+J12+N12+R12</f>
        <v>#DIV/0!</v>
      </c>
    </row>
    <row r="13" spans="1:19" ht="15.6">
      <c r="A13" s="322">
        <f t="shared" ref="A13:A24" si="6">+A12+1</f>
        <v>3</v>
      </c>
      <c r="B13" s="114" t="s">
        <v>53</v>
      </c>
      <c r="C13" s="324">
        <f>+$C$12</f>
        <v>2021</v>
      </c>
      <c r="D13" s="127">
        <v>28</v>
      </c>
      <c r="E13" s="125">
        <f t="shared" ref="E13:E20" si="7">E14+D14</f>
        <v>307</v>
      </c>
      <c r="F13" s="125">
        <f>F12</f>
        <v>365</v>
      </c>
      <c r="G13" s="120">
        <f t="shared" ref="G13:G23" si="8">+E13/F13</f>
        <v>0.84109589041095889</v>
      </c>
      <c r="H13" s="126">
        <f t="shared" ref="H13:H23" si="9">+I13+O13+K13</f>
        <v>0</v>
      </c>
      <c r="I13" s="320">
        <v>0</v>
      </c>
      <c r="J13" s="122">
        <f t="shared" si="0"/>
        <v>0</v>
      </c>
      <c r="K13" s="320">
        <v>0</v>
      </c>
      <c r="L13" s="131" t="e">
        <f>+'Appendix A'!$G$20</f>
        <v>#DIV/0!</v>
      </c>
      <c r="M13" s="123" t="e">
        <f t="shared" si="1"/>
        <v>#DIV/0!</v>
      </c>
      <c r="N13" s="122" t="e">
        <f t="shared" si="2"/>
        <v>#DIV/0!</v>
      </c>
      <c r="O13" s="320">
        <v>0</v>
      </c>
      <c r="P13" s="107" t="e">
        <f>+'Appendix A'!$D$167</f>
        <v>#DIV/0!</v>
      </c>
      <c r="Q13" s="123" t="e">
        <f t="shared" si="3"/>
        <v>#DIV/0!</v>
      </c>
      <c r="R13" s="122" t="e">
        <f t="shared" si="4"/>
        <v>#DIV/0!</v>
      </c>
      <c r="S13" s="185" t="e">
        <f t="shared" si="5"/>
        <v>#DIV/0!</v>
      </c>
    </row>
    <row r="14" spans="1:19" ht="15.6">
      <c r="A14" s="322">
        <f t="shared" si="6"/>
        <v>4</v>
      </c>
      <c r="B14" s="114" t="s">
        <v>123</v>
      </c>
      <c r="C14" s="324">
        <f t="shared" ref="C14:C23" si="10">+$C$12</f>
        <v>2021</v>
      </c>
      <c r="D14" s="124">
        <v>31</v>
      </c>
      <c r="E14" s="125">
        <f t="shared" si="7"/>
        <v>276</v>
      </c>
      <c r="F14" s="125">
        <f t="shared" ref="F14:F23" si="11">F13</f>
        <v>365</v>
      </c>
      <c r="G14" s="120">
        <f t="shared" si="8"/>
        <v>0.75616438356164384</v>
      </c>
      <c r="H14" s="126">
        <f t="shared" si="9"/>
        <v>0</v>
      </c>
      <c r="I14" s="320">
        <v>0</v>
      </c>
      <c r="J14" s="122">
        <f t="shared" si="0"/>
        <v>0</v>
      </c>
      <c r="K14" s="320">
        <v>0</v>
      </c>
      <c r="L14" s="131" t="e">
        <f>+'Appendix A'!$G$20</f>
        <v>#DIV/0!</v>
      </c>
      <c r="M14" s="123" t="e">
        <f t="shared" si="1"/>
        <v>#DIV/0!</v>
      </c>
      <c r="N14" s="122" t="e">
        <f t="shared" si="2"/>
        <v>#DIV/0!</v>
      </c>
      <c r="O14" s="320">
        <v>0</v>
      </c>
      <c r="P14" s="107" t="e">
        <f>+'Appendix A'!$D$167</f>
        <v>#DIV/0!</v>
      </c>
      <c r="Q14" s="123" t="e">
        <f t="shared" si="3"/>
        <v>#DIV/0!</v>
      </c>
      <c r="R14" s="122" t="e">
        <f t="shared" si="4"/>
        <v>#DIV/0!</v>
      </c>
      <c r="S14" s="185" t="e">
        <f t="shared" si="5"/>
        <v>#DIV/0!</v>
      </c>
    </row>
    <row r="15" spans="1:19" ht="15.6">
      <c r="A15" s="322">
        <f t="shared" si="6"/>
        <v>5</v>
      </c>
      <c r="B15" s="114" t="s">
        <v>55</v>
      </c>
      <c r="C15" s="324">
        <f t="shared" si="10"/>
        <v>2021</v>
      </c>
      <c r="D15" s="124">
        <v>30</v>
      </c>
      <c r="E15" s="125">
        <f t="shared" si="7"/>
        <v>246</v>
      </c>
      <c r="F15" s="125">
        <f t="shared" si="11"/>
        <v>365</v>
      </c>
      <c r="G15" s="120">
        <f t="shared" si="8"/>
        <v>0.67397260273972603</v>
      </c>
      <c r="H15" s="126">
        <f t="shared" si="9"/>
        <v>0</v>
      </c>
      <c r="I15" s="320">
        <v>0</v>
      </c>
      <c r="J15" s="122">
        <f t="shared" si="0"/>
        <v>0</v>
      </c>
      <c r="K15" s="320">
        <v>0</v>
      </c>
      <c r="L15" s="131" t="e">
        <f>+'Appendix A'!$G$20</f>
        <v>#DIV/0!</v>
      </c>
      <c r="M15" s="123" t="e">
        <f t="shared" si="1"/>
        <v>#DIV/0!</v>
      </c>
      <c r="N15" s="122" t="e">
        <f t="shared" si="2"/>
        <v>#DIV/0!</v>
      </c>
      <c r="O15" s="320">
        <v>0</v>
      </c>
      <c r="P15" s="107" t="e">
        <f>+'Appendix A'!$D$167</f>
        <v>#DIV/0!</v>
      </c>
      <c r="Q15" s="123" t="e">
        <f t="shared" si="3"/>
        <v>#DIV/0!</v>
      </c>
      <c r="R15" s="122" t="e">
        <f t="shared" si="4"/>
        <v>#DIV/0!</v>
      </c>
      <c r="S15" s="185" t="e">
        <f t="shared" si="5"/>
        <v>#DIV/0!</v>
      </c>
    </row>
    <row r="16" spans="1:19" ht="15.6">
      <c r="A16" s="322">
        <f t="shared" si="6"/>
        <v>6</v>
      </c>
      <c r="B16" s="114" t="s">
        <v>52</v>
      </c>
      <c r="C16" s="324">
        <f t="shared" si="10"/>
        <v>2021</v>
      </c>
      <c r="D16" s="124">
        <v>31</v>
      </c>
      <c r="E16" s="125">
        <f t="shared" si="7"/>
        <v>215</v>
      </c>
      <c r="F16" s="125">
        <f t="shared" si="11"/>
        <v>365</v>
      </c>
      <c r="G16" s="120">
        <f t="shared" si="8"/>
        <v>0.58904109589041098</v>
      </c>
      <c r="H16" s="126">
        <f t="shared" si="9"/>
        <v>0</v>
      </c>
      <c r="I16" s="320">
        <v>0</v>
      </c>
      <c r="J16" s="122">
        <f t="shared" si="0"/>
        <v>0</v>
      </c>
      <c r="K16" s="320">
        <v>0</v>
      </c>
      <c r="L16" s="131" t="e">
        <f>+'Appendix A'!$G$20</f>
        <v>#DIV/0!</v>
      </c>
      <c r="M16" s="123" t="e">
        <f t="shared" si="1"/>
        <v>#DIV/0!</v>
      </c>
      <c r="N16" s="122" t="e">
        <f t="shared" si="2"/>
        <v>#DIV/0!</v>
      </c>
      <c r="O16" s="320">
        <v>0</v>
      </c>
      <c r="P16" s="107" t="e">
        <f>+'Appendix A'!$D$167</f>
        <v>#DIV/0!</v>
      </c>
      <c r="Q16" s="123" t="e">
        <f t="shared" si="3"/>
        <v>#DIV/0!</v>
      </c>
      <c r="R16" s="122" t="e">
        <f t="shared" si="4"/>
        <v>#DIV/0!</v>
      </c>
      <c r="S16" s="185" t="e">
        <f t="shared" si="5"/>
        <v>#DIV/0!</v>
      </c>
    </row>
    <row r="17" spans="1:19" ht="15.6">
      <c r="A17" s="322">
        <f t="shared" si="6"/>
        <v>7</v>
      </c>
      <c r="B17" s="114" t="s">
        <v>56</v>
      </c>
      <c r="C17" s="324">
        <f t="shared" si="10"/>
        <v>2021</v>
      </c>
      <c r="D17" s="124">
        <v>30</v>
      </c>
      <c r="E17" s="125">
        <f t="shared" si="7"/>
        <v>185</v>
      </c>
      <c r="F17" s="125">
        <f t="shared" si="11"/>
        <v>365</v>
      </c>
      <c r="G17" s="120">
        <f t="shared" si="8"/>
        <v>0.50684931506849318</v>
      </c>
      <c r="H17" s="126">
        <f t="shared" si="9"/>
        <v>0</v>
      </c>
      <c r="I17" s="320">
        <v>0</v>
      </c>
      <c r="J17" s="122">
        <f t="shared" si="0"/>
        <v>0</v>
      </c>
      <c r="K17" s="320">
        <v>0</v>
      </c>
      <c r="L17" s="131" t="e">
        <f>+'Appendix A'!$G$20</f>
        <v>#DIV/0!</v>
      </c>
      <c r="M17" s="123" t="e">
        <f t="shared" si="1"/>
        <v>#DIV/0!</v>
      </c>
      <c r="N17" s="122" t="e">
        <f t="shared" si="2"/>
        <v>#DIV/0!</v>
      </c>
      <c r="O17" s="320">
        <v>0</v>
      </c>
      <c r="P17" s="107" t="e">
        <f>+'Appendix A'!$D$167</f>
        <v>#DIV/0!</v>
      </c>
      <c r="Q17" s="123" t="e">
        <f t="shared" si="3"/>
        <v>#DIV/0!</v>
      </c>
      <c r="R17" s="122" t="e">
        <f t="shared" si="4"/>
        <v>#DIV/0!</v>
      </c>
      <c r="S17" s="185" t="e">
        <f t="shared" si="5"/>
        <v>#DIV/0!</v>
      </c>
    </row>
    <row r="18" spans="1:19" ht="15.6">
      <c r="A18" s="322">
        <f t="shared" si="6"/>
        <v>8</v>
      </c>
      <c r="B18" s="114" t="s">
        <v>57</v>
      </c>
      <c r="C18" s="324">
        <f t="shared" si="10"/>
        <v>2021</v>
      </c>
      <c r="D18" s="124">
        <v>31</v>
      </c>
      <c r="E18" s="125">
        <f t="shared" si="7"/>
        <v>154</v>
      </c>
      <c r="F18" s="125">
        <f t="shared" si="11"/>
        <v>365</v>
      </c>
      <c r="G18" s="120">
        <f t="shared" si="8"/>
        <v>0.42191780821917807</v>
      </c>
      <c r="H18" s="126">
        <f t="shared" si="9"/>
        <v>0</v>
      </c>
      <c r="I18" s="320">
        <v>0</v>
      </c>
      <c r="J18" s="122">
        <f t="shared" si="0"/>
        <v>0</v>
      </c>
      <c r="K18" s="320">
        <v>0</v>
      </c>
      <c r="L18" s="131" t="e">
        <f>+'Appendix A'!$G$20</f>
        <v>#DIV/0!</v>
      </c>
      <c r="M18" s="123" t="e">
        <f t="shared" si="1"/>
        <v>#DIV/0!</v>
      </c>
      <c r="N18" s="122" t="e">
        <f t="shared" si="2"/>
        <v>#DIV/0!</v>
      </c>
      <c r="O18" s="320">
        <v>0</v>
      </c>
      <c r="P18" s="107" t="e">
        <f>+'Appendix A'!$D$167</f>
        <v>#DIV/0!</v>
      </c>
      <c r="Q18" s="123" t="e">
        <f t="shared" si="3"/>
        <v>#DIV/0!</v>
      </c>
      <c r="R18" s="122" t="e">
        <f t="shared" si="4"/>
        <v>#DIV/0!</v>
      </c>
      <c r="S18" s="185" t="e">
        <f t="shared" si="5"/>
        <v>#DIV/0!</v>
      </c>
    </row>
    <row r="19" spans="1:19" ht="15.6">
      <c r="A19" s="322">
        <f t="shared" si="6"/>
        <v>9</v>
      </c>
      <c r="B19" s="114" t="s">
        <v>124</v>
      </c>
      <c r="C19" s="324">
        <f t="shared" si="10"/>
        <v>2021</v>
      </c>
      <c r="D19" s="124">
        <v>31</v>
      </c>
      <c r="E19" s="125">
        <f t="shared" si="7"/>
        <v>123</v>
      </c>
      <c r="F19" s="125">
        <f t="shared" si="11"/>
        <v>365</v>
      </c>
      <c r="G19" s="120">
        <f t="shared" si="8"/>
        <v>0.33698630136986302</v>
      </c>
      <c r="H19" s="126">
        <f t="shared" si="9"/>
        <v>0</v>
      </c>
      <c r="I19" s="320">
        <v>0</v>
      </c>
      <c r="J19" s="122">
        <f t="shared" si="0"/>
        <v>0</v>
      </c>
      <c r="K19" s="320">
        <v>0</v>
      </c>
      <c r="L19" s="131" t="e">
        <f>+'Appendix A'!$G$20</f>
        <v>#DIV/0!</v>
      </c>
      <c r="M19" s="123" t="e">
        <f t="shared" si="1"/>
        <v>#DIV/0!</v>
      </c>
      <c r="N19" s="122" t="e">
        <f t="shared" si="2"/>
        <v>#DIV/0!</v>
      </c>
      <c r="O19" s="320">
        <v>0</v>
      </c>
      <c r="P19" s="107" t="e">
        <f>+'Appendix A'!$D$167</f>
        <v>#DIV/0!</v>
      </c>
      <c r="Q19" s="123" t="e">
        <f t="shared" si="3"/>
        <v>#DIV/0!</v>
      </c>
      <c r="R19" s="122" t="e">
        <f t="shared" si="4"/>
        <v>#DIV/0!</v>
      </c>
      <c r="S19" s="185" t="e">
        <f t="shared" si="5"/>
        <v>#DIV/0!</v>
      </c>
    </row>
    <row r="20" spans="1:19" ht="15.6">
      <c r="A20" s="322">
        <f t="shared" si="6"/>
        <v>10</v>
      </c>
      <c r="B20" s="114" t="s">
        <v>58</v>
      </c>
      <c r="C20" s="324">
        <f t="shared" si="10"/>
        <v>2021</v>
      </c>
      <c r="D20" s="124">
        <v>30</v>
      </c>
      <c r="E20" s="125">
        <f t="shared" si="7"/>
        <v>93</v>
      </c>
      <c r="F20" s="125">
        <f t="shared" si="11"/>
        <v>365</v>
      </c>
      <c r="G20" s="120">
        <f t="shared" si="8"/>
        <v>0.25479452054794521</v>
      </c>
      <c r="H20" s="126">
        <f t="shared" si="9"/>
        <v>0</v>
      </c>
      <c r="I20" s="320">
        <v>0</v>
      </c>
      <c r="J20" s="122">
        <f t="shared" si="0"/>
        <v>0</v>
      </c>
      <c r="K20" s="320">
        <v>0</v>
      </c>
      <c r="L20" s="131" t="e">
        <f>+'Appendix A'!$G$20</f>
        <v>#DIV/0!</v>
      </c>
      <c r="M20" s="123" t="e">
        <f t="shared" si="1"/>
        <v>#DIV/0!</v>
      </c>
      <c r="N20" s="122" t="e">
        <f t="shared" si="2"/>
        <v>#DIV/0!</v>
      </c>
      <c r="O20" s="320">
        <v>0</v>
      </c>
      <c r="P20" s="107" t="e">
        <f>+'Appendix A'!$D$167</f>
        <v>#DIV/0!</v>
      </c>
      <c r="Q20" s="123" t="e">
        <f t="shared" si="3"/>
        <v>#DIV/0!</v>
      </c>
      <c r="R20" s="122" t="e">
        <f t="shared" si="4"/>
        <v>#DIV/0!</v>
      </c>
      <c r="S20" s="185" t="e">
        <f t="shared" si="5"/>
        <v>#DIV/0!</v>
      </c>
    </row>
    <row r="21" spans="1:19" ht="15.6">
      <c r="A21" s="322">
        <f t="shared" si="6"/>
        <v>11</v>
      </c>
      <c r="B21" s="114" t="s">
        <v>59</v>
      </c>
      <c r="C21" s="324">
        <f t="shared" si="10"/>
        <v>2021</v>
      </c>
      <c r="D21" s="124">
        <v>31</v>
      </c>
      <c r="E21" s="125">
        <f>E22+D22</f>
        <v>62</v>
      </c>
      <c r="F21" s="125">
        <f t="shared" si="11"/>
        <v>365</v>
      </c>
      <c r="G21" s="120">
        <f t="shared" si="8"/>
        <v>0.16986301369863013</v>
      </c>
      <c r="H21" s="126">
        <f t="shared" si="9"/>
        <v>0</v>
      </c>
      <c r="I21" s="320">
        <v>0</v>
      </c>
      <c r="J21" s="122">
        <f t="shared" si="0"/>
        <v>0</v>
      </c>
      <c r="K21" s="320">
        <v>0</v>
      </c>
      <c r="L21" s="131" t="e">
        <f>+'Appendix A'!$G$20</f>
        <v>#DIV/0!</v>
      </c>
      <c r="M21" s="123" t="e">
        <f t="shared" si="1"/>
        <v>#DIV/0!</v>
      </c>
      <c r="N21" s="122" t="e">
        <f t="shared" si="2"/>
        <v>#DIV/0!</v>
      </c>
      <c r="O21" s="320">
        <v>0</v>
      </c>
      <c r="P21" s="107" t="e">
        <f>+'Appendix A'!$D$167</f>
        <v>#DIV/0!</v>
      </c>
      <c r="Q21" s="123" t="e">
        <f t="shared" si="3"/>
        <v>#DIV/0!</v>
      </c>
      <c r="R21" s="122" t="e">
        <f t="shared" si="4"/>
        <v>#DIV/0!</v>
      </c>
      <c r="S21" s="185" t="e">
        <f t="shared" si="5"/>
        <v>#DIV/0!</v>
      </c>
    </row>
    <row r="22" spans="1:19" ht="15.6">
      <c r="A22" s="322">
        <f t="shared" si="6"/>
        <v>12</v>
      </c>
      <c r="B22" s="114" t="s">
        <v>60</v>
      </c>
      <c r="C22" s="324">
        <f t="shared" si="10"/>
        <v>2021</v>
      </c>
      <c r="D22" s="124">
        <v>30</v>
      </c>
      <c r="E22" s="125">
        <f>E23+D23</f>
        <v>32</v>
      </c>
      <c r="F22" s="125">
        <f t="shared" si="11"/>
        <v>365</v>
      </c>
      <c r="G22" s="120">
        <f t="shared" si="8"/>
        <v>8.7671232876712329E-2</v>
      </c>
      <c r="H22" s="126">
        <f t="shared" si="9"/>
        <v>0</v>
      </c>
      <c r="I22" s="320">
        <v>0</v>
      </c>
      <c r="J22" s="122">
        <f t="shared" si="0"/>
        <v>0</v>
      </c>
      <c r="K22" s="320">
        <v>0</v>
      </c>
      <c r="L22" s="131" t="e">
        <f>+'Appendix A'!$G$20</f>
        <v>#DIV/0!</v>
      </c>
      <c r="M22" s="123" t="e">
        <f t="shared" si="1"/>
        <v>#DIV/0!</v>
      </c>
      <c r="N22" s="122" t="e">
        <f t="shared" si="2"/>
        <v>#DIV/0!</v>
      </c>
      <c r="O22" s="320">
        <v>0</v>
      </c>
      <c r="P22" s="107" t="e">
        <f>+'Appendix A'!$D$167</f>
        <v>#DIV/0!</v>
      </c>
      <c r="Q22" s="123" t="e">
        <f t="shared" si="3"/>
        <v>#DIV/0!</v>
      </c>
      <c r="R22" s="122" t="e">
        <f t="shared" si="4"/>
        <v>#DIV/0!</v>
      </c>
      <c r="S22" s="185" t="e">
        <f t="shared" si="5"/>
        <v>#DIV/0!</v>
      </c>
    </row>
    <row r="23" spans="1:19" ht="16.8">
      <c r="A23" s="322">
        <f t="shared" si="6"/>
        <v>13</v>
      </c>
      <c r="B23" s="114" t="s">
        <v>125</v>
      </c>
      <c r="C23" s="324">
        <f t="shared" si="10"/>
        <v>2021</v>
      </c>
      <c r="D23" s="325">
        <v>31</v>
      </c>
      <c r="E23" s="125">
        <v>1</v>
      </c>
      <c r="F23" s="125">
        <f t="shared" si="11"/>
        <v>365</v>
      </c>
      <c r="G23" s="120">
        <f t="shared" si="8"/>
        <v>2.7397260273972603E-3</v>
      </c>
      <c r="H23" s="627">
        <f t="shared" si="9"/>
        <v>0</v>
      </c>
      <c r="I23" s="327">
        <v>0</v>
      </c>
      <c r="J23" s="328">
        <f t="shared" si="0"/>
        <v>0</v>
      </c>
      <c r="K23" s="326">
        <v>0</v>
      </c>
      <c r="L23" s="131" t="e">
        <f>+'Appendix A'!$G$20</f>
        <v>#DIV/0!</v>
      </c>
      <c r="M23" s="123" t="e">
        <f t="shared" si="1"/>
        <v>#DIV/0!</v>
      </c>
      <c r="N23" s="128" t="e">
        <f t="shared" si="2"/>
        <v>#DIV/0!</v>
      </c>
      <c r="O23" s="327">
        <v>0</v>
      </c>
      <c r="P23" s="107" t="e">
        <f>+'Appendix A'!$D$167</f>
        <v>#DIV/0!</v>
      </c>
      <c r="Q23" s="123" t="e">
        <f t="shared" si="3"/>
        <v>#DIV/0!</v>
      </c>
      <c r="R23" s="128" t="e">
        <f t="shared" si="4"/>
        <v>#DIV/0!</v>
      </c>
      <c r="S23" s="186" t="e">
        <f t="shared" si="5"/>
        <v>#DIV/0!</v>
      </c>
    </row>
    <row r="24" spans="1:19" ht="15.6">
      <c r="A24" s="322">
        <f t="shared" si="6"/>
        <v>14</v>
      </c>
      <c r="B24" s="129" t="s">
        <v>206</v>
      </c>
      <c r="C24" s="114"/>
      <c r="D24" s="130">
        <f>+SUM(D12:D23)</f>
        <v>365</v>
      </c>
      <c r="E24" s="114"/>
      <c r="F24" s="114"/>
      <c r="G24" s="114"/>
      <c r="H24" s="121" t="e">
        <f>+SUM(H11:H23)</f>
        <v>#DIV/0!</v>
      </c>
      <c r="I24" s="122" t="e">
        <f>SUM(I11:I23)</f>
        <v>#DIV/0!</v>
      </c>
      <c r="J24" s="122" t="e">
        <f t="shared" ref="J24:O24" si="12">SUM(J11:J23)</f>
        <v>#DIV/0!</v>
      </c>
      <c r="K24" s="122">
        <f t="shared" si="12"/>
        <v>0</v>
      </c>
      <c r="L24" s="122"/>
      <c r="M24" s="122"/>
      <c r="N24" s="122" t="e">
        <f t="shared" ref="N24" si="13">SUM(N11:N23)</f>
        <v>#DIV/0!</v>
      </c>
      <c r="O24" s="122">
        <f t="shared" si="12"/>
        <v>0</v>
      </c>
      <c r="P24" s="122"/>
      <c r="Q24" s="122"/>
      <c r="R24" s="122" t="e">
        <f t="shared" ref="R24" si="14">SUM(R11:R23)</f>
        <v>#DIV/0!</v>
      </c>
      <c r="S24" s="185" t="e">
        <f t="shared" si="5"/>
        <v>#DIV/0!</v>
      </c>
    </row>
    <row r="25" spans="1:19" ht="15.6">
      <c r="B25" s="129"/>
      <c r="C25" s="114"/>
      <c r="D25" s="130"/>
      <c r="E25" s="114"/>
      <c r="F25" s="114"/>
      <c r="G25" s="114"/>
      <c r="H25" s="130"/>
      <c r="I25" s="130"/>
      <c r="J25" s="130"/>
      <c r="K25" s="130"/>
      <c r="L25" s="130"/>
      <c r="M25" s="130"/>
      <c r="N25" s="130"/>
      <c r="O25" s="130"/>
      <c r="P25" s="130"/>
      <c r="Q25" s="130"/>
      <c r="R25" s="130"/>
    </row>
    <row r="26" spans="1:19" ht="15.6">
      <c r="B26" s="129"/>
      <c r="C26" s="114"/>
      <c r="D26" s="130"/>
      <c r="E26" s="114"/>
      <c r="F26" s="114"/>
      <c r="G26" s="114"/>
      <c r="H26" s="130"/>
      <c r="I26" s="130"/>
      <c r="J26" s="130"/>
      <c r="K26" s="130"/>
      <c r="L26" s="130"/>
      <c r="M26" s="130"/>
      <c r="N26" s="130"/>
      <c r="O26" s="130"/>
      <c r="P26" s="130"/>
      <c r="Q26" s="130"/>
      <c r="R26" s="130"/>
    </row>
    <row r="27" spans="1:19" ht="15.6">
      <c r="B27" s="55" t="s">
        <v>213</v>
      </c>
      <c r="C27" s="55"/>
      <c r="D27" s="55"/>
      <c r="E27" s="55"/>
      <c r="F27" s="55"/>
      <c r="G27" s="55"/>
      <c r="H27" s="55"/>
      <c r="I27" s="55"/>
      <c r="J27" s="55"/>
      <c r="K27" s="55"/>
      <c r="L27" s="55"/>
      <c r="M27" s="55"/>
      <c r="N27" s="55"/>
      <c r="O27" s="55"/>
      <c r="P27" s="55"/>
      <c r="Q27" s="55"/>
      <c r="R27" s="55"/>
    </row>
    <row r="28" spans="1:19" ht="15.6">
      <c r="B28" s="55" t="s">
        <v>652</v>
      </c>
      <c r="C28" s="55"/>
      <c r="D28" s="55"/>
      <c r="E28" s="55"/>
      <c r="F28" s="55"/>
      <c r="G28" s="55"/>
      <c r="H28" s="55"/>
      <c r="I28" s="55"/>
      <c r="J28" s="55"/>
      <c r="K28" s="55"/>
      <c r="L28" s="55"/>
      <c r="M28" s="55"/>
      <c r="N28" s="55"/>
      <c r="O28" s="55"/>
      <c r="P28" s="55"/>
      <c r="Q28" s="55"/>
      <c r="R28" s="55"/>
    </row>
  </sheetData>
  <mergeCells count="3">
    <mergeCell ref="B1:S1"/>
    <mergeCell ref="B2:S2"/>
    <mergeCell ref="B3:S3"/>
  </mergeCells>
  <pageMargins left="0.7" right="0.7" top="0.75" bottom="0.75" header="0.3" footer="0.3"/>
  <pageSetup scale="4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R53"/>
  <sheetViews>
    <sheetView zoomScale="80" zoomScaleNormal="80" workbookViewId="0">
      <selection activeCell="O31" sqref="O31"/>
    </sheetView>
  </sheetViews>
  <sheetFormatPr defaultColWidth="9.109375" defaultRowHeight="15"/>
  <cols>
    <col min="1" max="1" width="6.33203125" style="45" customWidth="1"/>
    <col min="2" max="2" width="25.6640625" style="45" customWidth="1"/>
    <col min="3" max="3" width="14.88671875" style="45" customWidth="1"/>
    <col min="4" max="4" width="13.5546875" style="45" customWidth="1"/>
    <col min="5" max="5" width="15.33203125" style="45" customWidth="1"/>
    <col min="6" max="6" width="14.44140625" style="45" customWidth="1"/>
    <col min="7" max="7" width="13.88671875" style="45" customWidth="1"/>
    <col min="8" max="8" width="15.33203125" style="45" customWidth="1"/>
    <col min="9" max="9" width="24.5546875" style="45" customWidth="1"/>
    <col min="10" max="10" width="4.6640625" style="45" customWidth="1"/>
    <col min="11" max="11" width="21.88671875" style="45" customWidth="1"/>
    <col min="12" max="12" width="16.6640625" style="45" customWidth="1"/>
    <col min="13" max="13" width="18.33203125" style="45" customWidth="1"/>
    <col min="14" max="14" width="19.6640625" style="45" customWidth="1"/>
    <col min="15" max="15" width="23.33203125" style="45" customWidth="1"/>
    <col min="16" max="16" width="26.33203125" style="45" customWidth="1"/>
    <col min="17" max="16384" width="9.109375" style="45"/>
  </cols>
  <sheetData>
    <row r="2" spans="1:18" ht="15.6">
      <c r="H2" s="73"/>
    </row>
    <row r="3" spans="1:18" ht="15.6">
      <c r="B3" s="708" t="s">
        <v>535</v>
      </c>
      <c r="C3" s="708"/>
      <c r="D3" s="708"/>
      <c r="E3" s="708"/>
      <c r="F3" s="708"/>
      <c r="G3" s="708"/>
      <c r="H3" s="708"/>
      <c r="I3" s="708"/>
      <c r="J3" s="708"/>
      <c r="K3" s="708"/>
      <c r="L3" s="708"/>
      <c r="M3" s="708"/>
      <c r="N3" s="708"/>
      <c r="O3" s="708"/>
      <c r="P3" s="708"/>
      <c r="Q3" s="615"/>
      <c r="R3" s="615"/>
    </row>
    <row r="4" spans="1:18" ht="15.6">
      <c r="B4" s="714" t="s">
        <v>611</v>
      </c>
      <c r="C4" s="714"/>
      <c r="D4" s="714"/>
      <c r="E4" s="714"/>
      <c r="F4" s="714"/>
      <c r="G4" s="714"/>
      <c r="H4" s="714"/>
      <c r="I4" s="714"/>
      <c r="J4" s="714"/>
      <c r="K4" s="714"/>
      <c r="L4" s="714"/>
      <c r="M4" s="714"/>
      <c r="N4" s="714"/>
      <c r="O4" s="714"/>
      <c r="P4" s="714"/>
    </row>
    <row r="5" spans="1:18" ht="15.6">
      <c r="B5" s="717" t="str">
        <f>+'Appendix A'!H3</f>
        <v>Actual for the 12 Months Ended 12/31/2021</v>
      </c>
      <c r="C5" s="717"/>
      <c r="D5" s="717"/>
      <c r="E5" s="717"/>
      <c r="F5" s="717"/>
      <c r="G5" s="717"/>
      <c r="H5" s="717"/>
      <c r="I5" s="717"/>
      <c r="J5" s="717"/>
      <c r="K5" s="717"/>
      <c r="L5" s="717"/>
      <c r="M5" s="717"/>
      <c r="N5" s="717"/>
      <c r="O5" s="717"/>
      <c r="P5" s="717"/>
    </row>
    <row r="6" spans="1:18" ht="15.6">
      <c r="B6" s="73"/>
      <c r="C6" s="73"/>
      <c r="D6" s="73"/>
      <c r="E6" s="73"/>
      <c r="F6" s="73"/>
      <c r="G6" s="73"/>
      <c r="H6" s="73"/>
      <c r="I6" s="73"/>
      <c r="J6" s="73"/>
      <c r="K6" s="73"/>
      <c r="L6" s="73"/>
      <c r="M6" s="73"/>
      <c r="N6" s="73"/>
      <c r="O6" s="73"/>
      <c r="P6" s="73"/>
    </row>
    <row r="7" spans="1:18">
      <c r="B7" s="45" t="s">
        <v>482</v>
      </c>
      <c r="C7" s="188">
        <v>2021</v>
      </c>
      <c r="H7" s="55"/>
    </row>
    <row r="8" spans="1:18">
      <c r="A8" s="55"/>
      <c r="B8" s="55" t="s">
        <v>214</v>
      </c>
      <c r="C8" s="55"/>
      <c r="D8" s="55"/>
      <c r="E8" s="55"/>
      <c r="F8" s="55"/>
      <c r="G8" s="55"/>
      <c r="H8" s="55"/>
      <c r="I8" s="55"/>
      <c r="J8" s="55"/>
      <c r="K8" s="55"/>
      <c r="L8" s="55"/>
      <c r="M8" s="55"/>
      <c r="N8" s="55"/>
      <c r="O8" s="55"/>
      <c r="P8" s="55"/>
    </row>
    <row r="9" spans="1:18">
      <c r="A9" s="55"/>
      <c r="B9" s="55"/>
      <c r="C9" s="55"/>
      <c r="D9" s="55"/>
      <c r="E9" s="55"/>
      <c r="F9" s="55"/>
      <c r="G9" s="55"/>
      <c r="H9" s="55"/>
      <c r="I9" s="55"/>
      <c r="J9" s="55"/>
      <c r="K9" s="55"/>
      <c r="L9" s="55"/>
      <c r="M9" s="55"/>
      <c r="N9" s="55"/>
      <c r="O9" s="55"/>
      <c r="P9" s="55"/>
    </row>
    <row r="11" spans="1:18" ht="15.6">
      <c r="A11" s="133"/>
      <c r="B11" s="134" t="s">
        <v>211</v>
      </c>
      <c r="C11" s="133"/>
      <c r="D11" s="133"/>
      <c r="E11" s="133"/>
      <c r="F11" s="133"/>
      <c r="G11" s="133"/>
      <c r="H11" s="133"/>
      <c r="I11" s="133"/>
      <c r="J11" s="133"/>
      <c r="K11" s="134"/>
      <c r="L11" s="133"/>
      <c r="M11" s="133"/>
      <c r="N11" s="133"/>
      <c r="O11" s="133"/>
      <c r="P11" s="133"/>
    </row>
    <row r="12" spans="1:18" ht="15.6">
      <c r="A12" s="133"/>
      <c r="B12" s="719" t="s">
        <v>215</v>
      </c>
      <c r="C12" s="720"/>
      <c r="D12" s="720"/>
      <c r="E12" s="720"/>
      <c r="F12" s="721"/>
      <c r="G12" s="722" t="s">
        <v>216</v>
      </c>
      <c r="H12" s="723"/>
      <c r="I12" s="724"/>
      <c r="J12" s="135"/>
      <c r="K12" s="725" t="s">
        <v>217</v>
      </c>
      <c r="L12" s="726"/>
      <c r="M12" s="726"/>
      <c r="N12" s="726"/>
      <c r="O12" s="726"/>
      <c r="P12" s="726"/>
    </row>
    <row r="13" spans="1:18" ht="15.6">
      <c r="A13" s="133"/>
      <c r="B13" s="329" t="s">
        <v>66</v>
      </c>
      <c r="C13" s="329" t="s">
        <v>67</v>
      </c>
      <c r="D13" s="329" t="s">
        <v>68</v>
      </c>
      <c r="E13" s="329" t="s">
        <v>69</v>
      </c>
      <c r="F13" s="329" t="s">
        <v>70</v>
      </c>
      <c r="G13" s="329" t="s">
        <v>71</v>
      </c>
      <c r="H13" s="329" t="s">
        <v>72</v>
      </c>
      <c r="I13" s="329" t="s">
        <v>73</v>
      </c>
      <c r="J13" s="602"/>
      <c r="K13" s="329" t="s">
        <v>89</v>
      </c>
      <c r="L13" s="329" t="s">
        <v>90</v>
      </c>
      <c r="M13" s="329" t="s">
        <v>94</v>
      </c>
      <c r="N13" s="329" t="s">
        <v>118</v>
      </c>
      <c r="O13" s="329" t="s">
        <v>192</v>
      </c>
      <c r="P13" s="329" t="s">
        <v>193</v>
      </c>
    </row>
    <row r="14" spans="1:18" ht="135">
      <c r="A14" s="133"/>
      <c r="B14" s="136" t="s">
        <v>51</v>
      </c>
      <c r="C14" s="136" t="s">
        <v>199</v>
      </c>
      <c r="D14" s="136" t="s">
        <v>219</v>
      </c>
      <c r="E14" s="136" t="s">
        <v>483</v>
      </c>
      <c r="F14" s="136" t="s">
        <v>484</v>
      </c>
      <c r="G14" s="136" t="s">
        <v>220</v>
      </c>
      <c r="H14" s="136" t="s">
        <v>485</v>
      </c>
      <c r="I14" s="136" t="s">
        <v>486</v>
      </c>
      <c r="J14" s="137"/>
      <c r="K14" s="138" t="s">
        <v>487</v>
      </c>
      <c r="L14" s="138" t="s">
        <v>488</v>
      </c>
      <c r="M14" s="138" t="s">
        <v>489</v>
      </c>
      <c r="N14" s="138" t="s">
        <v>490</v>
      </c>
      <c r="O14" s="138" t="s">
        <v>491</v>
      </c>
      <c r="P14" s="138" t="s">
        <v>492</v>
      </c>
    </row>
    <row r="15" spans="1:18">
      <c r="A15" s="133"/>
      <c r="B15" s="133"/>
      <c r="C15" s="137"/>
      <c r="D15" s="137"/>
      <c r="E15" s="137"/>
      <c r="F15" s="137"/>
      <c r="G15" s="137"/>
      <c r="H15" s="137"/>
      <c r="I15" s="137"/>
      <c r="J15" s="137"/>
      <c r="K15" s="139"/>
      <c r="L15" s="139"/>
      <c r="M15" s="139"/>
      <c r="N15" s="139"/>
      <c r="O15" s="139"/>
      <c r="P15" s="139"/>
    </row>
    <row r="16" spans="1:18">
      <c r="A16" s="133">
        <v>1</v>
      </c>
      <c r="B16" s="140" t="s">
        <v>227</v>
      </c>
      <c r="C16" s="141"/>
      <c r="D16" s="125"/>
      <c r="E16" s="125"/>
      <c r="F16" s="125"/>
      <c r="G16" s="142"/>
      <c r="H16" s="142"/>
      <c r="I16" s="143">
        <v>0</v>
      </c>
      <c r="J16" s="144"/>
      <c r="K16" s="145"/>
      <c r="L16" s="146"/>
      <c r="M16" s="146"/>
      <c r="N16" s="146"/>
      <c r="O16" s="146"/>
      <c r="P16" s="147">
        <f>+I16</f>
        <v>0</v>
      </c>
    </row>
    <row r="17" spans="1:16">
      <c r="A17" s="133">
        <f t="shared" ref="A17:A29" si="0">+A16+1</f>
        <v>2</v>
      </c>
      <c r="B17" s="141" t="s">
        <v>122</v>
      </c>
      <c r="C17" s="124">
        <v>31</v>
      </c>
      <c r="D17" s="125">
        <f t="shared" ref="D17:D27" si="1">D18+C18</f>
        <v>335</v>
      </c>
      <c r="E17" s="125">
        <f>SUM(C17:C28)</f>
        <v>365</v>
      </c>
      <c r="F17" s="120">
        <f>+D17/E17</f>
        <v>0.9178082191780822</v>
      </c>
      <c r="G17" s="143">
        <v>0</v>
      </c>
      <c r="H17" s="142">
        <f t="shared" ref="H17:H28" si="2">+G17*F17</f>
        <v>0</v>
      </c>
      <c r="I17" s="142">
        <f t="shared" ref="I17:I19" si="3">+H17+I16</f>
        <v>0</v>
      </c>
      <c r="J17" s="144"/>
      <c r="K17" s="148" t="e">
        <f>+M35</f>
        <v>#DIV/0!</v>
      </c>
      <c r="L17" s="146" t="e">
        <f>K17-G17</f>
        <v>#DIV/0!</v>
      </c>
      <c r="M17" s="147" t="e">
        <f>IF(AND(G17&gt;=0,K17&gt;=0),IF(L17&gt;=0,H17,K17/G17*H17),IF(AND(G17&lt;0,K17&lt;0),IF(L17&lt;0,H17,K17/G17*H17),0))</f>
        <v>#DIV/0!</v>
      </c>
      <c r="N17" s="147" t="e">
        <f>IF(AND(G17&gt;=0,K17&gt;=0),IF(L17&gt;=0,L17,0),IF(AND(G17&lt;0,K17&lt;0),IF(L17&lt;0,L17,0),0))</f>
        <v>#DIV/0!</v>
      </c>
      <c r="O17" s="147" t="e">
        <f>IF(AND(G17&gt;=0,K17&lt;0),K17,IF(AND(G17&lt;0,K17&gt;=0),K17,0))</f>
        <v>#DIV/0!</v>
      </c>
      <c r="P17" s="147" t="e">
        <f>P16+M17+(N17+O17)*0.5</f>
        <v>#DIV/0!</v>
      </c>
    </row>
    <row r="18" spans="1:16">
      <c r="A18" s="133">
        <f t="shared" si="0"/>
        <v>3</v>
      </c>
      <c r="B18" s="141" t="s">
        <v>53</v>
      </c>
      <c r="C18" s="127">
        <v>28</v>
      </c>
      <c r="D18" s="125">
        <f t="shared" si="1"/>
        <v>307</v>
      </c>
      <c r="E18" s="125">
        <f>E17</f>
        <v>365</v>
      </c>
      <c r="F18" s="120">
        <f t="shared" ref="F18:F28" si="4">+D18/E18</f>
        <v>0.84109589041095889</v>
      </c>
      <c r="G18" s="143">
        <v>0</v>
      </c>
      <c r="H18" s="142">
        <f t="shared" si="2"/>
        <v>0</v>
      </c>
      <c r="I18" s="142">
        <f t="shared" si="3"/>
        <v>0</v>
      </c>
      <c r="J18" s="144"/>
      <c r="K18" s="148" t="e">
        <f t="shared" ref="K18:K28" si="5">+M36</f>
        <v>#DIV/0!</v>
      </c>
      <c r="L18" s="146" t="e">
        <f>K18-G18</f>
        <v>#DIV/0!</v>
      </c>
      <c r="M18" s="147" t="e">
        <f t="shared" ref="M18:M28" si="6">IF(AND(G18&gt;=0,K18&gt;=0),IF(L18&gt;=0,H18,K18/G18*H18),IF(AND(G18&lt;0,K18&lt;0),IF(L18&lt;0,H18,K18/G18*H18),0))</f>
        <v>#DIV/0!</v>
      </c>
      <c r="N18" s="147" t="e">
        <f t="shared" ref="N18:N28" si="7">IF(AND(G18&gt;=0,K18&gt;=0),IF(L18&gt;=0,L18,0),IF(AND(G18&lt;0,K18&lt;0),IF(L18&lt;0,L18,0),0))</f>
        <v>#DIV/0!</v>
      </c>
      <c r="O18" s="147" t="e">
        <f t="shared" ref="O18:O28" si="8">IF(AND(G18&gt;=0,K18&lt;0),K18,IF(AND(G18&lt;0,K18&gt;=0),K18,0))</f>
        <v>#DIV/0!</v>
      </c>
      <c r="P18" s="147" t="e">
        <f>P17+M18+(N18+O18)*0.5</f>
        <v>#DIV/0!</v>
      </c>
    </row>
    <row r="19" spans="1:16">
      <c r="A19" s="133">
        <f t="shared" si="0"/>
        <v>4</v>
      </c>
      <c r="B19" s="141" t="s">
        <v>123</v>
      </c>
      <c r="C19" s="124">
        <v>31</v>
      </c>
      <c r="D19" s="125">
        <f t="shared" si="1"/>
        <v>276</v>
      </c>
      <c r="E19" s="125">
        <f t="shared" ref="E19:E28" si="9">E18</f>
        <v>365</v>
      </c>
      <c r="F19" s="120">
        <f t="shared" si="4"/>
        <v>0.75616438356164384</v>
      </c>
      <c r="G19" s="143">
        <v>0</v>
      </c>
      <c r="H19" s="142">
        <f t="shared" si="2"/>
        <v>0</v>
      </c>
      <c r="I19" s="142">
        <f t="shared" si="3"/>
        <v>0</v>
      </c>
      <c r="J19" s="144"/>
      <c r="K19" s="148" t="e">
        <f t="shared" si="5"/>
        <v>#DIV/0!</v>
      </c>
      <c r="L19" s="146" t="e">
        <f t="shared" ref="L19:L28" si="10">K19-G19</f>
        <v>#DIV/0!</v>
      </c>
      <c r="M19" s="147" t="e">
        <f t="shared" si="6"/>
        <v>#DIV/0!</v>
      </c>
      <c r="N19" s="147" t="e">
        <f t="shared" si="7"/>
        <v>#DIV/0!</v>
      </c>
      <c r="O19" s="147" t="e">
        <f t="shared" si="8"/>
        <v>#DIV/0!</v>
      </c>
      <c r="P19" s="147" t="e">
        <f>P18+M19+(N19+O19)*0.5</f>
        <v>#DIV/0!</v>
      </c>
    </row>
    <row r="20" spans="1:16">
      <c r="A20" s="133">
        <f t="shared" si="0"/>
        <v>5</v>
      </c>
      <c r="B20" s="141" t="s">
        <v>55</v>
      </c>
      <c r="C20" s="124">
        <v>30</v>
      </c>
      <c r="D20" s="125">
        <f t="shared" si="1"/>
        <v>246</v>
      </c>
      <c r="E20" s="125">
        <f t="shared" si="9"/>
        <v>365</v>
      </c>
      <c r="F20" s="120">
        <f t="shared" si="4"/>
        <v>0.67397260273972603</v>
      </c>
      <c r="G20" s="143">
        <v>0</v>
      </c>
      <c r="H20" s="142">
        <f t="shared" si="2"/>
        <v>0</v>
      </c>
      <c r="I20" s="142">
        <f>+H20+I19</f>
        <v>0</v>
      </c>
      <c r="J20" s="144"/>
      <c r="K20" s="148" t="e">
        <f t="shared" si="5"/>
        <v>#DIV/0!</v>
      </c>
      <c r="L20" s="146" t="e">
        <f t="shared" si="10"/>
        <v>#DIV/0!</v>
      </c>
      <c r="M20" s="147" t="e">
        <f t="shared" si="6"/>
        <v>#DIV/0!</v>
      </c>
      <c r="N20" s="147" t="e">
        <f t="shared" si="7"/>
        <v>#DIV/0!</v>
      </c>
      <c r="O20" s="147" t="e">
        <f t="shared" si="8"/>
        <v>#DIV/0!</v>
      </c>
      <c r="P20" s="147" t="e">
        <f t="shared" ref="P20:P28" si="11">P19+M20+(N20+O20)*0.5</f>
        <v>#DIV/0!</v>
      </c>
    </row>
    <row r="21" spans="1:16">
      <c r="A21" s="133">
        <f t="shared" si="0"/>
        <v>6</v>
      </c>
      <c r="B21" s="141" t="s">
        <v>52</v>
      </c>
      <c r="C21" s="124">
        <v>31</v>
      </c>
      <c r="D21" s="125">
        <f t="shared" si="1"/>
        <v>215</v>
      </c>
      <c r="E21" s="125">
        <f t="shared" si="9"/>
        <v>365</v>
      </c>
      <c r="F21" s="120">
        <f t="shared" si="4"/>
        <v>0.58904109589041098</v>
      </c>
      <c r="G21" s="143">
        <v>0</v>
      </c>
      <c r="H21" s="142">
        <f t="shared" si="2"/>
        <v>0</v>
      </c>
      <c r="I21" s="142">
        <f t="shared" ref="I21:I28" si="12">+H21+I20</f>
        <v>0</v>
      </c>
      <c r="J21" s="144"/>
      <c r="K21" s="148" t="e">
        <f t="shared" si="5"/>
        <v>#DIV/0!</v>
      </c>
      <c r="L21" s="146" t="e">
        <f t="shared" si="10"/>
        <v>#DIV/0!</v>
      </c>
      <c r="M21" s="147" t="e">
        <f t="shared" si="6"/>
        <v>#DIV/0!</v>
      </c>
      <c r="N21" s="147" t="e">
        <f t="shared" si="7"/>
        <v>#DIV/0!</v>
      </c>
      <c r="O21" s="147" t="e">
        <f t="shared" si="8"/>
        <v>#DIV/0!</v>
      </c>
      <c r="P21" s="147" t="e">
        <f t="shared" si="11"/>
        <v>#DIV/0!</v>
      </c>
    </row>
    <row r="22" spans="1:16">
      <c r="A22" s="133">
        <f t="shared" si="0"/>
        <v>7</v>
      </c>
      <c r="B22" s="141" t="s">
        <v>56</v>
      </c>
      <c r="C22" s="124">
        <v>30</v>
      </c>
      <c r="D22" s="125">
        <f t="shared" si="1"/>
        <v>185</v>
      </c>
      <c r="E22" s="125">
        <f t="shared" si="9"/>
        <v>365</v>
      </c>
      <c r="F22" s="120">
        <f t="shared" si="4"/>
        <v>0.50684931506849318</v>
      </c>
      <c r="G22" s="143">
        <v>0</v>
      </c>
      <c r="H22" s="142">
        <f t="shared" si="2"/>
        <v>0</v>
      </c>
      <c r="I22" s="142">
        <f t="shared" si="12"/>
        <v>0</v>
      </c>
      <c r="J22" s="144"/>
      <c r="K22" s="148" t="e">
        <f t="shared" si="5"/>
        <v>#DIV/0!</v>
      </c>
      <c r="L22" s="146" t="e">
        <f t="shared" si="10"/>
        <v>#DIV/0!</v>
      </c>
      <c r="M22" s="147" t="e">
        <f t="shared" si="6"/>
        <v>#DIV/0!</v>
      </c>
      <c r="N22" s="147" t="e">
        <f t="shared" si="7"/>
        <v>#DIV/0!</v>
      </c>
      <c r="O22" s="147" t="e">
        <f t="shared" si="8"/>
        <v>#DIV/0!</v>
      </c>
      <c r="P22" s="147" t="e">
        <f t="shared" si="11"/>
        <v>#DIV/0!</v>
      </c>
    </row>
    <row r="23" spans="1:16">
      <c r="A23" s="133">
        <f t="shared" si="0"/>
        <v>8</v>
      </c>
      <c r="B23" s="141" t="s">
        <v>57</v>
      </c>
      <c r="C23" s="124">
        <v>31</v>
      </c>
      <c r="D23" s="125">
        <f t="shared" si="1"/>
        <v>154</v>
      </c>
      <c r="E23" s="125">
        <f t="shared" si="9"/>
        <v>365</v>
      </c>
      <c r="F23" s="120">
        <f t="shared" si="4"/>
        <v>0.42191780821917807</v>
      </c>
      <c r="G23" s="143">
        <v>0</v>
      </c>
      <c r="H23" s="142">
        <f t="shared" si="2"/>
        <v>0</v>
      </c>
      <c r="I23" s="142">
        <f t="shared" si="12"/>
        <v>0</v>
      </c>
      <c r="J23" s="144"/>
      <c r="K23" s="148" t="e">
        <f t="shared" si="5"/>
        <v>#DIV/0!</v>
      </c>
      <c r="L23" s="146" t="e">
        <f t="shared" si="10"/>
        <v>#DIV/0!</v>
      </c>
      <c r="M23" s="147" t="e">
        <f t="shared" si="6"/>
        <v>#DIV/0!</v>
      </c>
      <c r="N23" s="147" t="e">
        <f t="shared" si="7"/>
        <v>#DIV/0!</v>
      </c>
      <c r="O23" s="147" t="e">
        <f t="shared" si="8"/>
        <v>#DIV/0!</v>
      </c>
      <c r="P23" s="147" t="e">
        <f t="shared" si="11"/>
        <v>#DIV/0!</v>
      </c>
    </row>
    <row r="24" spans="1:16">
      <c r="A24" s="133">
        <f t="shared" si="0"/>
        <v>9</v>
      </c>
      <c r="B24" s="141" t="s">
        <v>124</v>
      </c>
      <c r="C24" s="124">
        <v>31</v>
      </c>
      <c r="D24" s="125">
        <f t="shared" si="1"/>
        <v>123</v>
      </c>
      <c r="E24" s="125">
        <f t="shared" si="9"/>
        <v>365</v>
      </c>
      <c r="F24" s="120">
        <f t="shared" si="4"/>
        <v>0.33698630136986302</v>
      </c>
      <c r="G24" s="143">
        <v>0</v>
      </c>
      <c r="H24" s="142">
        <f t="shared" si="2"/>
        <v>0</v>
      </c>
      <c r="I24" s="142">
        <f t="shared" si="12"/>
        <v>0</v>
      </c>
      <c r="J24" s="144"/>
      <c r="K24" s="148" t="e">
        <f t="shared" si="5"/>
        <v>#DIV/0!</v>
      </c>
      <c r="L24" s="146" t="e">
        <f t="shared" si="10"/>
        <v>#DIV/0!</v>
      </c>
      <c r="M24" s="147" t="e">
        <f t="shared" si="6"/>
        <v>#DIV/0!</v>
      </c>
      <c r="N24" s="147" t="e">
        <f t="shared" si="7"/>
        <v>#DIV/0!</v>
      </c>
      <c r="O24" s="147" t="e">
        <f t="shared" si="8"/>
        <v>#DIV/0!</v>
      </c>
      <c r="P24" s="147" t="e">
        <f t="shared" si="11"/>
        <v>#DIV/0!</v>
      </c>
    </row>
    <row r="25" spans="1:16">
      <c r="A25" s="133">
        <f t="shared" si="0"/>
        <v>10</v>
      </c>
      <c r="B25" s="141" t="s">
        <v>58</v>
      </c>
      <c r="C25" s="124">
        <v>30</v>
      </c>
      <c r="D25" s="125">
        <f t="shared" si="1"/>
        <v>93</v>
      </c>
      <c r="E25" s="125">
        <f t="shared" si="9"/>
        <v>365</v>
      </c>
      <c r="F25" s="120">
        <f t="shared" si="4"/>
        <v>0.25479452054794521</v>
      </c>
      <c r="G25" s="143">
        <v>0</v>
      </c>
      <c r="H25" s="142">
        <f t="shared" si="2"/>
        <v>0</v>
      </c>
      <c r="I25" s="142">
        <f t="shared" si="12"/>
        <v>0</v>
      </c>
      <c r="J25" s="144"/>
      <c r="K25" s="148" t="e">
        <f t="shared" si="5"/>
        <v>#DIV/0!</v>
      </c>
      <c r="L25" s="146" t="e">
        <f t="shared" si="10"/>
        <v>#DIV/0!</v>
      </c>
      <c r="M25" s="147" t="e">
        <f t="shared" si="6"/>
        <v>#DIV/0!</v>
      </c>
      <c r="N25" s="147" t="e">
        <f t="shared" si="7"/>
        <v>#DIV/0!</v>
      </c>
      <c r="O25" s="147" t="e">
        <f t="shared" si="8"/>
        <v>#DIV/0!</v>
      </c>
      <c r="P25" s="147" t="e">
        <f t="shared" si="11"/>
        <v>#DIV/0!</v>
      </c>
    </row>
    <row r="26" spans="1:16">
      <c r="A26" s="133">
        <f t="shared" si="0"/>
        <v>11</v>
      </c>
      <c r="B26" s="141" t="s">
        <v>59</v>
      </c>
      <c r="C26" s="124">
        <v>31</v>
      </c>
      <c r="D26" s="125">
        <f t="shared" si="1"/>
        <v>62</v>
      </c>
      <c r="E26" s="125">
        <f t="shared" si="9"/>
        <v>365</v>
      </c>
      <c r="F26" s="120">
        <f t="shared" si="4"/>
        <v>0.16986301369863013</v>
      </c>
      <c r="G26" s="143">
        <v>0</v>
      </c>
      <c r="H26" s="142">
        <f t="shared" si="2"/>
        <v>0</v>
      </c>
      <c r="I26" s="142">
        <f t="shared" si="12"/>
        <v>0</v>
      </c>
      <c r="J26" s="144"/>
      <c r="K26" s="148" t="e">
        <f t="shared" si="5"/>
        <v>#DIV/0!</v>
      </c>
      <c r="L26" s="146" t="e">
        <f t="shared" si="10"/>
        <v>#DIV/0!</v>
      </c>
      <c r="M26" s="147" t="e">
        <f t="shared" si="6"/>
        <v>#DIV/0!</v>
      </c>
      <c r="N26" s="147" t="e">
        <f t="shared" si="7"/>
        <v>#DIV/0!</v>
      </c>
      <c r="O26" s="147" t="e">
        <f t="shared" si="8"/>
        <v>#DIV/0!</v>
      </c>
      <c r="P26" s="147" t="e">
        <f t="shared" si="11"/>
        <v>#DIV/0!</v>
      </c>
    </row>
    <row r="27" spans="1:16">
      <c r="A27" s="133">
        <f t="shared" si="0"/>
        <v>12</v>
      </c>
      <c r="B27" s="141" t="s">
        <v>60</v>
      </c>
      <c r="C27" s="124">
        <v>30</v>
      </c>
      <c r="D27" s="125">
        <f t="shared" si="1"/>
        <v>32</v>
      </c>
      <c r="E27" s="125">
        <f t="shared" si="9"/>
        <v>365</v>
      </c>
      <c r="F27" s="120">
        <f t="shared" si="4"/>
        <v>8.7671232876712329E-2</v>
      </c>
      <c r="G27" s="143">
        <v>0</v>
      </c>
      <c r="H27" s="142">
        <f t="shared" si="2"/>
        <v>0</v>
      </c>
      <c r="I27" s="142">
        <f t="shared" si="12"/>
        <v>0</v>
      </c>
      <c r="J27" s="144"/>
      <c r="K27" s="148" t="e">
        <f t="shared" si="5"/>
        <v>#DIV/0!</v>
      </c>
      <c r="L27" s="146" t="e">
        <f t="shared" si="10"/>
        <v>#DIV/0!</v>
      </c>
      <c r="M27" s="147" t="e">
        <f t="shared" si="6"/>
        <v>#DIV/0!</v>
      </c>
      <c r="N27" s="147" t="e">
        <f t="shared" si="7"/>
        <v>#DIV/0!</v>
      </c>
      <c r="O27" s="147" t="e">
        <f t="shared" si="8"/>
        <v>#DIV/0!</v>
      </c>
      <c r="P27" s="147" t="e">
        <f t="shared" si="11"/>
        <v>#DIV/0!</v>
      </c>
    </row>
    <row r="28" spans="1:16">
      <c r="A28" s="133">
        <f t="shared" si="0"/>
        <v>13</v>
      </c>
      <c r="B28" s="141" t="s">
        <v>125</v>
      </c>
      <c r="C28" s="124">
        <v>31</v>
      </c>
      <c r="D28" s="125">
        <v>1</v>
      </c>
      <c r="E28" s="125">
        <f t="shared" si="9"/>
        <v>365</v>
      </c>
      <c r="F28" s="120">
        <f t="shared" si="4"/>
        <v>2.7397260273972603E-3</v>
      </c>
      <c r="G28" s="143">
        <v>0</v>
      </c>
      <c r="H28" s="142">
        <f t="shared" si="2"/>
        <v>0</v>
      </c>
      <c r="I28" s="142">
        <f t="shared" si="12"/>
        <v>0</v>
      </c>
      <c r="J28" s="144"/>
      <c r="K28" s="148" t="e">
        <f t="shared" si="5"/>
        <v>#DIV/0!</v>
      </c>
      <c r="L28" s="146" t="e">
        <f t="shared" si="10"/>
        <v>#DIV/0!</v>
      </c>
      <c r="M28" s="147" t="e">
        <f t="shared" si="6"/>
        <v>#DIV/0!</v>
      </c>
      <c r="N28" s="147" t="e">
        <f t="shared" si="7"/>
        <v>#DIV/0!</v>
      </c>
      <c r="O28" s="147" t="e">
        <f t="shared" si="8"/>
        <v>#DIV/0!</v>
      </c>
      <c r="P28" s="147" t="e">
        <f t="shared" si="11"/>
        <v>#DIV/0!</v>
      </c>
    </row>
    <row r="29" spans="1:16">
      <c r="A29" s="133">
        <f t="shared" si="0"/>
        <v>14</v>
      </c>
      <c r="B29" s="149" t="s">
        <v>8</v>
      </c>
      <c r="C29" s="150">
        <f>SUM(C17:C28)</f>
        <v>365</v>
      </c>
      <c r="D29" s="149"/>
      <c r="E29" s="149"/>
      <c r="F29" s="151"/>
      <c r="G29" s="152">
        <f>SUM(G17:G28)</f>
        <v>0</v>
      </c>
      <c r="H29" s="152">
        <f>SUM(H17:H28)</f>
        <v>0</v>
      </c>
      <c r="I29" s="153"/>
      <c r="J29" s="144"/>
      <c r="K29" s="152" t="e">
        <f>SUM(K17:K28)</f>
        <v>#DIV/0!</v>
      </c>
      <c r="L29" s="152" t="e">
        <f t="shared" ref="L29:O29" si="13">SUM(L17:L28)</f>
        <v>#DIV/0!</v>
      </c>
      <c r="M29" s="154" t="e">
        <f t="shared" si="13"/>
        <v>#DIV/0!</v>
      </c>
      <c r="N29" s="154" t="e">
        <f t="shared" si="13"/>
        <v>#DIV/0!</v>
      </c>
      <c r="O29" s="154" t="e">
        <f t="shared" si="13"/>
        <v>#DIV/0!</v>
      </c>
      <c r="P29" s="155"/>
    </row>
    <row r="30" spans="1:16">
      <c r="A30" s="133"/>
      <c r="B30" s="156"/>
      <c r="C30" s="156"/>
      <c r="D30" s="156"/>
      <c r="E30" s="156"/>
      <c r="F30" s="157"/>
      <c r="G30" s="133"/>
      <c r="H30" s="158"/>
      <c r="I30" s="157"/>
      <c r="J30" s="157"/>
      <c r="K30" s="133"/>
      <c r="L30" s="133"/>
      <c r="M30" s="133"/>
      <c r="N30" s="133"/>
      <c r="O30" s="133"/>
      <c r="P30" s="133"/>
    </row>
    <row r="31" spans="1:16">
      <c r="A31" s="55"/>
      <c r="B31" s="55"/>
      <c r="C31" s="55"/>
      <c r="D31" s="55"/>
      <c r="E31" s="55"/>
      <c r="F31" s="55"/>
      <c r="G31" s="55"/>
      <c r="H31" s="55"/>
      <c r="I31" s="55"/>
      <c r="J31" s="55"/>
      <c r="K31" s="55"/>
      <c r="L31" s="55"/>
      <c r="M31" s="55"/>
      <c r="N31" s="55"/>
      <c r="O31" s="55"/>
      <c r="P31" s="55"/>
    </row>
    <row r="32" spans="1:16">
      <c r="A32" s="55"/>
      <c r="B32" s="55"/>
      <c r="C32" s="55"/>
      <c r="D32" s="55"/>
      <c r="E32" s="55"/>
      <c r="F32" s="65"/>
      <c r="G32" s="55"/>
      <c r="H32" s="55"/>
      <c r="I32" s="65"/>
      <c r="J32" s="55"/>
      <c r="K32" s="55"/>
      <c r="L32" s="55"/>
      <c r="M32" s="55"/>
      <c r="N32" s="65"/>
      <c r="O32" s="55"/>
      <c r="P32" s="55"/>
    </row>
    <row r="33" spans="1:16" ht="48.75" customHeight="1">
      <c r="A33" s="55"/>
      <c r="B33" s="55"/>
      <c r="C33" s="165" t="s">
        <v>440</v>
      </c>
      <c r="D33" s="159"/>
      <c r="E33" s="159" t="s">
        <v>203</v>
      </c>
      <c r="F33" s="165" t="s">
        <v>477</v>
      </c>
      <c r="G33" s="165" t="s">
        <v>573</v>
      </c>
      <c r="H33" s="116" t="s">
        <v>207</v>
      </c>
      <c r="I33" s="165" t="s">
        <v>479</v>
      </c>
      <c r="J33" s="55"/>
      <c r="K33" s="165" t="s">
        <v>574</v>
      </c>
      <c r="L33" s="55"/>
      <c r="M33" s="165" t="s">
        <v>575</v>
      </c>
      <c r="N33" s="160"/>
      <c r="O33" s="65"/>
      <c r="P33" s="251"/>
    </row>
    <row r="34" spans="1:16">
      <c r="A34" s="55"/>
      <c r="B34" s="55" t="s">
        <v>221</v>
      </c>
      <c r="C34" s="55"/>
      <c r="D34" s="55"/>
      <c r="E34" s="55"/>
      <c r="F34" s="55"/>
      <c r="G34" s="55"/>
      <c r="H34" s="55"/>
      <c r="I34" s="55"/>
      <c r="J34" s="55"/>
      <c r="K34" s="55"/>
      <c r="L34" s="55"/>
      <c r="M34" s="55"/>
      <c r="N34" s="55"/>
    </row>
    <row r="35" spans="1:16">
      <c r="A35" s="55">
        <f>+A29+1</f>
        <v>15</v>
      </c>
      <c r="B35" s="55" t="s">
        <v>122</v>
      </c>
      <c r="C35" s="161">
        <v>0</v>
      </c>
      <c r="D35" s="162"/>
      <c r="E35" s="161">
        <v>0</v>
      </c>
      <c r="F35" s="167" t="e">
        <f>+'Appendix A'!$G$20</f>
        <v>#DIV/0!</v>
      </c>
      <c r="G35" s="162" t="e">
        <f t="shared" ref="G35:G46" si="14">+E35*F35</f>
        <v>#DIV/0!</v>
      </c>
      <c r="H35" s="161">
        <v>0</v>
      </c>
      <c r="I35" s="167" t="e">
        <f>+'Appendix A'!$D$167</f>
        <v>#DIV/0!</v>
      </c>
      <c r="J35" s="55"/>
      <c r="K35" s="162" t="e">
        <f>+H35*I35</f>
        <v>#DIV/0!</v>
      </c>
      <c r="L35" s="162"/>
      <c r="M35" s="162" t="e">
        <f t="shared" ref="M35:M46" si="15">+C35+G35+K35</f>
        <v>#DIV/0!</v>
      </c>
      <c r="N35" s="164"/>
      <c r="O35" s="251"/>
      <c r="P35" s="251"/>
    </row>
    <row r="36" spans="1:16">
      <c r="A36" s="55">
        <f>+A35+1</f>
        <v>16</v>
      </c>
      <c r="B36" s="55" t="s">
        <v>53</v>
      </c>
      <c r="C36" s="161">
        <v>0</v>
      </c>
      <c r="D36" s="162"/>
      <c r="E36" s="161">
        <v>0</v>
      </c>
      <c r="F36" s="167" t="e">
        <f>+'Appendix A'!$G$20</f>
        <v>#DIV/0!</v>
      </c>
      <c r="G36" s="162" t="e">
        <f t="shared" si="14"/>
        <v>#DIV/0!</v>
      </c>
      <c r="H36" s="161">
        <v>0</v>
      </c>
      <c r="I36" s="167" t="e">
        <f>+'Appendix A'!$D$167</f>
        <v>#DIV/0!</v>
      </c>
      <c r="J36" s="55"/>
      <c r="K36" s="162" t="e">
        <f t="shared" ref="K36:K46" si="16">+H36*I36</f>
        <v>#DIV/0!</v>
      </c>
      <c r="L36" s="162"/>
      <c r="M36" s="162" t="e">
        <f t="shared" si="15"/>
        <v>#DIV/0!</v>
      </c>
      <c r="N36" s="164"/>
      <c r="O36" s="162"/>
    </row>
    <row r="37" spans="1:16">
      <c r="A37" s="55">
        <f t="shared" ref="A37:A46" si="17">+A36+1</f>
        <v>17</v>
      </c>
      <c r="B37" s="55" t="s">
        <v>123</v>
      </c>
      <c r="C37" s="161">
        <v>0</v>
      </c>
      <c r="D37" s="162"/>
      <c r="E37" s="161">
        <v>0</v>
      </c>
      <c r="F37" s="167" t="e">
        <f>+'Appendix A'!$G$20</f>
        <v>#DIV/0!</v>
      </c>
      <c r="G37" s="162" t="e">
        <f t="shared" si="14"/>
        <v>#DIV/0!</v>
      </c>
      <c r="H37" s="161">
        <v>0</v>
      </c>
      <c r="I37" s="167" t="e">
        <f>+'Appendix A'!$D$167</f>
        <v>#DIV/0!</v>
      </c>
      <c r="J37" s="55"/>
      <c r="K37" s="162" t="e">
        <f t="shared" si="16"/>
        <v>#DIV/0!</v>
      </c>
      <c r="L37" s="162"/>
      <c r="M37" s="162" t="e">
        <f t="shared" si="15"/>
        <v>#DIV/0!</v>
      </c>
      <c r="N37" s="164"/>
      <c r="O37" s="162"/>
    </row>
    <row r="38" spans="1:16">
      <c r="A38" s="55">
        <f t="shared" si="17"/>
        <v>18</v>
      </c>
      <c r="B38" s="55" t="s">
        <v>55</v>
      </c>
      <c r="C38" s="161">
        <v>0</v>
      </c>
      <c r="D38" s="162"/>
      <c r="E38" s="161">
        <v>0</v>
      </c>
      <c r="F38" s="167" t="e">
        <f>+'Appendix A'!$G$20</f>
        <v>#DIV/0!</v>
      </c>
      <c r="G38" s="162" t="e">
        <f t="shared" si="14"/>
        <v>#DIV/0!</v>
      </c>
      <c r="H38" s="161">
        <v>0</v>
      </c>
      <c r="I38" s="167" t="e">
        <f>+'Appendix A'!$D$167</f>
        <v>#DIV/0!</v>
      </c>
      <c r="J38" s="55"/>
      <c r="K38" s="162" t="e">
        <f t="shared" si="16"/>
        <v>#DIV/0!</v>
      </c>
      <c r="L38" s="162"/>
      <c r="M38" s="162" t="e">
        <f t="shared" si="15"/>
        <v>#DIV/0!</v>
      </c>
      <c r="N38" s="164"/>
      <c r="O38" s="162"/>
    </row>
    <row r="39" spans="1:16">
      <c r="A39" s="55">
        <f t="shared" si="17"/>
        <v>19</v>
      </c>
      <c r="B39" s="55" t="s">
        <v>52</v>
      </c>
      <c r="C39" s="161">
        <v>0</v>
      </c>
      <c r="D39" s="162"/>
      <c r="E39" s="161">
        <v>0</v>
      </c>
      <c r="F39" s="167" t="e">
        <f>+'Appendix A'!$G$20</f>
        <v>#DIV/0!</v>
      </c>
      <c r="G39" s="162" t="e">
        <f t="shared" si="14"/>
        <v>#DIV/0!</v>
      </c>
      <c r="H39" s="161">
        <v>0</v>
      </c>
      <c r="I39" s="167" t="e">
        <f>+'Appendix A'!$D$167</f>
        <v>#DIV/0!</v>
      </c>
      <c r="J39" s="55"/>
      <c r="K39" s="162" t="e">
        <f t="shared" si="16"/>
        <v>#DIV/0!</v>
      </c>
      <c r="L39" s="162"/>
      <c r="M39" s="162" t="e">
        <f t="shared" si="15"/>
        <v>#DIV/0!</v>
      </c>
      <c r="N39" s="164"/>
      <c r="O39" s="162"/>
    </row>
    <row r="40" spans="1:16">
      <c r="A40" s="55">
        <f t="shared" si="17"/>
        <v>20</v>
      </c>
      <c r="B40" s="55" t="s">
        <v>56</v>
      </c>
      <c r="C40" s="161">
        <v>0</v>
      </c>
      <c r="D40" s="162"/>
      <c r="E40" s="161">
        <v>0</v>
      </c>
      <c r="F40" s="167" t="e">
        <f>+'Appendix A'!$G$20</f>
        <v>#DIV/0!</v>
      </c>
      <c r="G40" s="162" t="e">
        <f t="shared" si="14"/>
        <v>#DIV/0!</v>
      </c>
      <c r="H40" s="161">
        <v>0</v>
      </c>
      <c r="I40" s="167" t="e">
        <f>+'Appendix A'!$D$167</f>
        <v>#DIV/0!</v>
      </c>
      <c r="J40" s="55"/>
      <c r="K40" s="162" t="e">
        <f t="shared" si="16"/>
        <v>#DIV/0!</v>
      </c>
      <c r="L40" s="162"/>
      <c r="M40" s="162" t="e">
        <f t="shared" si="15"/>
        <v>#DIV/0!</v>
      </c>
      <c r="N40" s="164"/>
      <c r="O40" s="162"/>
    </row>
    <row r="41" spans="1:16">
      <c r="A41" s="55">
        <f t="shared" si="17"/>
        <v>21</v>
      </c>
      <c r="B41" s="55" t="s">
        <v>57</v>
      </c>
      <c r="C41" s="161">
        <v>0</v>
      </c>
      <c r="D41" s="162"/>
      <c r="E41" s="161">
        <v>0</v>
      </c>
      <c r="F41" s="167" t="e">
        <f>+'Appendix A'!$G$20</f>
        <v>#DIV/0!</v>
      </c>
      <c r="G41" s="162" t="e">
        <f t="shared" si="14"/>
        <v>#DIV/0!</v>
      </c>
      <c r="H41" s="161">
        <v>0</v>
      </c>
      <c r="I41" s="167" t="e">
        <f>+'Appendix A'!$D$167</f>
        <v>#DIV/0!</v>
      </c>
      <c r="J41" s="55"/>
      <c r="K41" s="162" t="e">
        <f t="shared" si="16"/>
        <v>#DIV/0!</v>
      </c>
      <c r="L41" s="162"/>
      <c r="M41" s="162" t="e">
        <f t="shared" si="15"/>
        <v>#DIV/0!</v>
      </c>
      <c r="N41" s="164"/>
      <c r="O41" s="162"/>
    </row>
    <row r="42" spans="1:16">
      <c r="A42" s="55">
        <f t="shared" si="17"/>
        <v>22</v>
      </c>
      <c r="B42" s="55" t="s">
        <v>124</v>
      </c>
      <c r="C42" s="161">
        <v>0</v>
      </c>
      <c r="D42" s="162"/>
      <c r="E42" s="161">
        <v>0</v>
      </c>
      <c r="F42" s="167" t="e">
        <f>+'Appendix A'!$G$20</f>
        <v>#DIV/0!</v>
      </c>
      <c r="G42" s="162" t="e">
        <f t="shared" si="14"/>
        <v>#DIV/0!</v>
      </c>
      <c r="H42" s="161">
        <v>0</v>
      </c>
      <c r="I42" s="167" t="e">
        <f>+'Appendix A'!$D$167</f>
        <v>#DIV/0!</v>
      </c>
      <c r="J42" s="55"/>
      <c r="K42" s="162" t="e">
        <f t="shared" si="16"/>
        <v>#DIV/0!</v>
      </c>
      <c r="L42" s="162"/>
      <c r="M42" s="162" t="e">
        <f t="shared" si="15"/>
        <v>#DIV/0!</v>
      </c>
      <c r="N42" s="164"/>
      <c r="O42" s="162"/>
    </row>
    <row r="43" spans="1:16">
      <c r="A43" s="55">
        <f t="shared" si="17"/>
        <v>23</v>
      </c>
      <c r="B43" s="55" t="s">
        <v>58</v>
      </c>
      <c r="C43" s="161">
        <v>0</v>
      </c>
      <c r="D43" s="162"/>
      <c r="E43" s="161">
        <v>0</v>
      </c>
      <c r="F43" s="167" t="e">
        <f>+'Appendix A'!$G$20</f>
        <v>#DIV/0!</v>
      </c>
      <c r="G43" s="162" t="e">
        <f t="shared" si="14"/>
        <v>#DIV/0!</v>
      </c>
      <c r="H43" s="161">
        <v>0</v>
      </c>
      <c r="I43" s="167" t="e">
        <f>+'Appendix A'!$D$167</f>
        <v>#DIV/0!</v>
      </c>
      <c r="J43" s="55"/>
      <c r="K43" s="162" t="e">
        <f t="shared" si="16"/>
        <v>#DIV/0!</v>
      </c>
      <c r="L43" s="162"/>
      <c r="M43" s="162" t="e">
        <f t="shared" si="15"/>
        <v>#DIV/0!</v>
      </c>
      <c r="N43" s="164"/>
      <c r="O43" s="162"/>
    </row>
    <row r="44" spans="1:16">
      <c r="A44" s="55">
        <f t="shared" si="17"/>
        <v>24</v>
      </c>
      <c r="B44" s="55" t="s">
        <v>59</v>
      </c>
      <c r="C44" s="161">
        <v>0</v>
      </c>
      <c r="D44" s="162"/>
      <c r="E44" s="161">
        <v>0</v>
      </c>
      <c r="F44" s="167" t="e">
        <f>+'Appendix A'!$G$20</f>
        <v>#DIV/0!</v>
      </c>
      <c r="G44" s="162" t="e">
        <f t="shared" si="14"/>
        <v>#DIV/0!</v>
      </c>
      <c r="H44" s="161">
        <v>0</v>
      </c>
      <c r="I44" s="167" t="e">
        <f>+'Appendix A'!$D$167</f>
        <v>#DIV/0!</v>
      </c>
      <c r="J44" s="55"/>
      <c r="K44" s="162" t="e">
        <f t="shared" si="16"/>
        <v>#DIV/0!</v>
      </c>
      <c r="L44" s="162"/>
      <c r="M44" s="162" t="e">
        <f t="shared" si="15"/>
        <v>#DIV/0!</v>
      </c>
      <c r="N44" s="164"/>
      <c r="O44" s="162"/>
    </row>
    <row r="45" spans="1:16">
      <c r="A45" s="55">
        <f t="shared" si="17"/>
        <v>25</v>
      </c>
      <c r="B45" s="55" t="s">
        <v>60</v>
      </c>
      <c r="C45" s="161">
        <v>0</v>
      </c>
      <c r="D45" s="162"/>
      <c r="E45" s="161">
        <v>0</v>
      </c>
      <c r="F45" s="167" t="e">
        <f>+'Appendix A'!$G$20</f>
        <v>#DIV/0!</v>
      </c>
      <c r="G45" s="162" t="e">
        <f t="shared" si="14"/>
        <v>#DIV/0!</v>
      </c>
      <c r="H45" s="161">
        <v>0</v>
      </c>
      <c r="I45" s="167" t="e">
        <f>+'Appendix A'!$D$167</f>
        <v>#DIV/0!</v>
      </c>
      <c r="J45" s="55"/>
      <c r="K45" s="162" t="e">
        <f t="shared" si="16"/>
        <v>#DIV/0!</v>
      </c>
      <c r="L45" s="162"/>
      <c r="M45" s="162" t="e">
        <f t="shared" si="15"/>
        <v>#DIV/0!</v>
      </c>
      <c r="N45" s="164"/>
      <c r="O45" s="162"/>
    </row>
    <row r="46" spans="1:16">
      <c r="A46" s="55">
        <f t="shared" si="17"/>
        <v>26</v>
      </c>
      <c r="B46" s="55" t="s">
        <v>125</v>
      </c>
      <c r="C46" s="161">
        <v>0</v>
      </c>
      <c r="D46" s="162"/>
      <c r="E46" s="161">
        <v>0</v>
      </c>
      <c r="F46" s="167" t="e">
        <f>+'Appendix A'!$G$20</f>
        <v>#DIV/0!</v>
      </c>
      <c r="G46" s="162" t="e">
        <f t="shared" si="14"/>
        <v>#DIV/0!</v>
      </c>
      <c r="H46" s="161">
        <v>0</v>
      </c>
      <c r="I46" s="167" t="e">
        <f>+'Appendix A'!$D$167</f>
        <v>#DIV/0!</v>
      </c>
      <c r="J46" s="55"/>
      <c r="K46" s="162" t="e">
        <f t="shared" si="16"/>
        <v>#DIV/0!</v>
      </c>
      <c r="L46" s="162"/>
      <c r="M46" s="162" t="e">
        <f t="shared" si="15"/>
        <v>#DIV/0!</v>
      </c>
      <c r="N46" s="164"/>
      <c r="O46" s="162"/>
    </row>
    <row r="47" spans="1:16">
      <c r="A47" s="55"/>
      <c r="B47" s="55"/>
      <c r="C47" s="55"/>
      <c r="D47" s="55"/>
      <c r="E47" s="55"/>
      <c r="F47" s="55"/>
      <c r="G47" s="55"/>
      <c r="H47" s="55"/>
      <c r="I47" s="55"/>
      <c r="J47" s="55"/>
      <c r="K47" s="55"/>
      <c r="L47" s="55"/>
      <c r="M47" s="55"/>
      <c r="N47" s="55"/>
      <c r="O47" s="55"/>
      <c r="P47" s="55"/>
    </row>
    <row r="48" spans="1:16">
      <c r="A48" s="55"/>
      <c r="B48" s="55"/>
      <c r="C48" s="55"/>
      <c r="D48" s="55"/>
      <c r="E48" s="55"/>
      <c r="F48" s="55"/>
      <c r="G48" s="55"/>
      <c r="H48" s="55"/>
      <c r="I48" s="55"/>
      <c r="J48" s="55"/>
      <c r="K48" s="55"/>
      <c r="L48" s="55"/>
      <c r="M48" s="55"/>
      <c r="N48" s="55"/>
      <c r="O48" s="55"/>
      <c r="P48" s="55"/>
    </row>
    <row r="49" spans="1:16">
      <c r="A49" s="55"/>
      <c r="B49" s="55" t="s">
        <v>213</v>
      </c>
      <c r="C49" s="55"/>
      <c r="D49" s="55"/>
      <c r="E49" s="55"/>
      <c r="F49" s="55"/>
      <c r="G49" s="55"/>
      <c r="H49" s="55"/>
      <c r="I49" s="55"/>
      <c r="J49" s="55"/>
      <c r="K49" s="55"/>
      <c r="L49" s="55"/>
      <c r="M49" s="55"/>
      <c r="N49" s="55"/>
      <c r="O49" s="55"/>
      <c r="P49" s="55"/>
    </row>
    <row r="50" spans="1:16">
      <c r="A50" s="55"/>
      <c r="B50" s="55" t="s">
        <v>223</v>
      </c>
      <c r="C50" s="55"/>
      <c r="D50" s="55"/>
      <c r="E50" s="55"/>
      <c r="F50" s="55"/>
      <c r="H50" s="55"/>
      <c r="I50" s="55"/>
      <c r="J50" s="55"/>
      <c r="K50" s="55"/>
      <c r="L50" s="55"/>
      <c r="M50" s="55"/>
      <c r="N50" s="55"/>
      <c r="O50" s="55"/>
      <c r="P50" s="55"/>
    </row>
    <row r="51" spans="1:16">
      <c r="A51" s="55"/>
      <c r="B51" s="55" t="s">
        <v>224</v>
      </c>
      <c r="C51" s="55"/>
      <c r="D51" s="55"/>
      <c r="E51" s="55"/>
      <c r="F51" s="55"/>
      <c r="G51" s="55"/>
      <c r="H51" s="55"/>
      <c r="I51" s="55"/>
      <c r="J51" s="55"/>
      <c r="K51" s="55"/>
      <c r="L51" s="55"/>
      <c r="M51" s="55"/>
      <c r="N51" s="55"/>
      <c r="O51" s="55"/>
      <c r="P51" s="55"/>
    </row>
    <row r="52" spans="1:16">
      <c r="A52" s="55"/>
      <c r="B52" s="55" t="s">
        <v>225</v>
      </c>
      <c r="C52" s="55"/>
      <c r="D52" s="55"/>
      <c r="E52" s="55"/>
      <c r="F52" s="55"/>
      <c r="G52" s="55"/>
      <c r="H52" s="55"/>
      <c r="I52" s="55"/>
      <c r="J52" s="55"/>
      <c r="K52" s="55"/>
      <c r="L52" s="55"/>
      <c r="M52" s="55"/>
      <c r="N52" s="55"/>
      <c r="O52" s="55"/>
      <c r="P52" s="55"/>
    </row>
    <row r="53" spans="1:16">
      <c r="B53" s="55" t="s">
        <v>226</v>
      </c>
    </row>
  </sheetData>
  <mergeCells count="6">
    <mergeCell ref="B12:F12"/>
    <mergeCell ref="G12:I12"/>
    <mergeCell ref="K12:P12"/>
    <mergeCell ref="B3:P3"/>
    <mergeCell ref="B4:P4"/>
    <mergeCell ref="B5:P5"/>
  </mergeCells>
  <pageMargins left="0.7" right="0.7" top="0.75" bottom="0.75" header="0.3" footer="0.3"/>
  <pageSetup scale="43"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Q79"/>
  <sheetViews>
    <sheetView zoomScale="90" zoomScaleNormal="90" zoomScalePageLayoutView="80" workbookViewId="0">
      <selection activeCell="G59" sqref="G59"/>
    </sheetView>
  </sheetViews>
  <sheetFormatPr defaultRowHeight="14.4"/>
  <cols>
    <col min="1" max="1" width="5.109375" customWidth="1"/>
    <col min="2" max="2" width="42.88671875" customWidth="1"/>
    <col min="3" max="3" width="17.88671875" customWidth="1"/>
    <col min="4" max="4" width="18" customWidth="1"/>
    <col min="5" max="5" width="16.44140625" customWidth="1"/>
    <col min="6" max="6" width="18.8867187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7" ht="21">
      <c r="I2" s="187"/>
    </row>
    <row r="3" spans="1:17" ht="15.6">
      <c r="A3" s="315"/>
      <c r="B3" s="708" t="s">
        <v>535</v>
      </c>
      <c r="C3" s="708"/>
      <c r="D3" s="708"/>
      <c r="E3" s="708"/>
      <c r="F3" s="708"/>
      <c r="G3" s="708"/>
      <c r="H3" s="708"/>
      <c r="I3" s="708"/>
      <c r="J3" s="708"/>
      <c r="K3" s="708"/>
      <c r="L3" s="708"/>
      <c r="M3" s="708"/>
      <c r="N3" s="708"/>
      <c r="O3" s="708"/>
      <c r="P3" s="615"/>
      <c r="Q3" s="615"/>
    </row>
    <row r="4" spans="1:17" ht="15.6">
      <c r="A4" s="315"/>
      <c r="B4" s="686" t="s">
        <v>612</v>
      </c>
      <c r="C4" s="686"/>
      <c r="D4" s="686"/>
      <c r="E4" s="686"/>
      <c r="F4" s="686"/>
      <c r="G4" s="686"/>
      <c r="H4" s="686"/>
      <c r="I4" s="686"/>
      <c r="J4" s="686"/>
      <c r="K4" s="686"/>
      <c r="L4" s="686"/>
      <c r="M4" s="686"/>
      <c r="N4" s="686"/>
      <c r="O4" s="686"/>
    </row>
    <row r="5" spans="1:17" ht="15.6">
      <c r="A5" s="315"/>
      <c r="B5" s="714" t="s">
        <v>254</v>
      </c>
      <c r="C5" s="714"/>
      <c r="D5" s="714"/>
      <c r="E5" s="714"/>
      <c r="F5" s="714"/>
      <c r="G5" s="714"/>
      <c r="H5" s="714"/>
      <c r="I5" s="714"/>
      <c r="J5" s="714"/>
      <c r="K5" s="714"/>
      <c r="L5" s="714"/>
      <c r="M5" s="714"/>
      <c r="N5" s="714"/>
      <c r="O5" s="714"/>
    </row>
    <row r="6" spans="1:17" ht="15.6">
      <c r="A6" s="717" t="str">
        <f>+'Appendix A'!H3</f>
        <v>Actual for the 12 Months Ended 12/31/2021</v>
      </c>
      <c r="B6" s="717"/>
      <c r="C6" s="717"/>
      <c r="D6" s="717"/>
      <c r="E6" s="717"/>
      <c r="F6" s="717"/>
      <c r="G6" s="717"/>
      <c r="H6" s="717"/>
      <c r="I6" s="717"/>
      <c r="J6" s="717"/>
      <c r="K6" s="717"/>
      <c r="L6" s="717"/>
      <c r="M6" s="717"/>
      <c r="N6" s="717"/>
      <c r="O6" s="717"/>
    </row>
    <row r="7" spans="1:17" ht="17.399999999999999">
      <c r="A7" s="597"/>
      <c r="B7" s="597"/>
      <c r="C7" s="597"/>
      <c r="D7" s="597"/>
      <c r="E7" s="597"/>
      <c r="F7" s="597"/>
      <c r="G7" s="597"/>
      <c r="H7" s="597"/>
      <c r="I7" s="597"/>
      <c r="J7" s="597"/>
      <c r="K7" s="597"/>
      <c r="L7" s="597"/>
      <c r="M7" s="597"/>
      <c r="N7" s="597"/>
      <c r="O7" s="597"/>
    </row>
    <row r="8" spans="1:17" ht="21">
      <c r="A8" s="59" t="s">
        <v>214</v>
      </c>
      <c r="I8" s="187"/>
      <c r="O8" s="321"/>
    </row>
    <row r="9" spans="1:17" ht="15.6">
      <c r="A9" s="112"/>
      <c r="B9" s="110" t="s">
        <v>66</v>
      </c>
      <c r="C9" s="110" t="s">
        <v>67</v>
      </c>
      <c r="D9" s="110" t="s">
        <v>68</v>
      </c>
      <c r="E9" s="110" t="s">
        <v>69</v>
      </c>
      <c r="F9" s="110" t="s">
        <v>70</v>
      </c>
      <c r="G9" s="110" t="s">
        <v>71</v>
      </c>
      <c r="H9" s="110" t="s">
        <v>72</v>
      </c>
      <c r="I9" s="110" t="s">
        <v>73</v>
      </c>
      <c r="J9" s="330" t="s">
        <v>89</v>
      </c>
      <c r="K9" s="330" t="s">
        <v>90</v>
      </c>
      <c r="L9" s="330" t="s">
        <v>94</v>
      </c>
      <c r="M9" s="330" t="s">
        <v>118</v>
      </c>
      <c r="N9" s="330" t="s">
        <v>192</v>
      </c>
      <c r="O9" s="330" t="s">
        <v>193</v>
      </c>
    </row>
    <row r="10" spans="1:17" ht="120.6">
      <c r="A10" s="159" t="s">
        <v>5</v>
      </c>
      <c r="B10" s="159" t="s">
        <v>230</v>
      </c>
      <c r="C10" s="165" t="s">
        <v>231</v>
      </c>
      <c r="D10" s="165" t="s">
        <v>358</v>
      </c>
      <c r="E10" s="210" t="s">
        <v>493</v>
      </c>
      <c r="F10" s="165" t="s">
        <v>232</v>
      </c>
      <c r="G10" s="165" t="s">
        <v>233</v>
      </c>
      <c r="H10" s="165" t="s">
        <v>613</v>
      </c>
      <c r="I10" s="165" t="s">
        <v>494</v>
      </c>
      <c r="J10" s="165" t="s">
        <v>234</v>
      </c>
      <c r="K10" s="210" t="s">
        <v>257</v>
      </c>
      <c r="L10" s="210" t="s">
        <v>256</v>
      </c>
      <c r="M10" s="210" t="s">
        <v>257</v>
      </c>
      <c r="N10" s="210" t="s">
        <v>256</v>
      </c>
      <c r="O10" s="331"/>
    </row>
    <row r="11" spans="1:17" ht="30.6">
      <c r="A11" s="55"/>
      <c r="C11" s="66"/>
      <c r="D11" s="166" t="str">
        <f>"Column "&amp;C9&amp;" * Line "&amp;A76&amp;""</f>
        <v>Column (b) * Line 43</v>
      </c>
      <c r="E11" s="166" t="str">
        <f>"Column "&amp;C9&amp;" - Column "&amp;D9&amp;""</f>
        <v>Column (b) - Column (c)</v>
      </c>
      <c r="F11" s="166"/>
      <c r="G11" s="166" t="str">
        <f>"Column "&amp;E9&amp;" + Column "&amp;F9&amp;""</f>
        <v>Column (d) + Column (e)</v>
      </c>
      <c r="H11" s="166"/>
      <c r="I11" s="166" t="str">
        <f>"Column "&amp;G9&amp;" * Column "&amp;H9&amp;""</f>
        <v>Column (f) * Column (g)</v>
      </c>
      <c r="J11" s="166"/>
      <c r="K11" s="166"/>
      <c r="L11" s="166" t="str">
        <f>"Column "&amp;I9&amp;" - Column "&amp;K9&amp;""</f>
        <v>Column (h) - Column (j)</v>
      </c>
      <c r="M11" s="166"/>
      <c r="N11" s="166" t="str">
        <f>"Column "&amp;L9&amp;" - Column "&amp;M9&amp;""</f>
        <v>Column (k) - Column (l)</v>
      </c>
      <c r="O11" s="166"/>
    </row>
    <row r="12" spans="1:17" ht="31.2">
      <c r="A12" s="55"/>
      <c r="B12" s="108" t="s">
        <v>235</v>
      </c>
      <c r="C12" s="66"/>
      <c r="D12" s="166"/>
      <c r="E12" s="166"/>
      <c r="F12" s="166"/>
      <c r="G12" s="166"/>
      <c r="H12" s="166"/>
      <c r="I12" s="166"/>
      <c r="J12" s="166"/>
      <c r="K12" s="166"/>
      <c r="L12" s="166"/>
      <c r="M12" s="166"/>
      <c r="N12" s="166"/>
      <c r="O12" s="166"/>
    </row>
    <row r="13" spans="1:17" ht="15.6">
      <c r="A13" s="55"/>
      <c r="B13" s="55" t="s">
        <v>236</v>
      </c>
      <c r="C13" s="55"/>
      <c r="D13" s="55"/>
      <c r="E13" s="166"/>
      <c r="F13" s="166"/>
      <c r="G13" s="166"/>
      <c r="H13" s="166"/>
      <c r="I13" s="166"/>
      <c r="J13" s="166"/>
      <c r="K13" s="166"/>
      <c r="L13" s="166"/>
      <c r="M13" s="166"/>
      <c r="N13" s="166"/>
      <c r="O13" s="190"/>
    </row>
    <row r="14" spans="1:17" ht="15.6">
      <c r="A14" s="55">
        <v>1</v>
      </c>
      <c r="B14" s="295"/>
      <c r="C14" s="189">
        <v>0</v>
      </c>
      <c r="D14" s="189">
        <v>0</v>
      </c>
      <c r="E14" s="190">
        <f>+C14-D14</f>
        <v>0</v>
      </c>
      <c r="F14" s="189">
        <v>0</v>
      </c>
      <c r="G14" s="190">
        <f>+E14+F14</f>
        <v>0</v>
      </c>
      <c r="H14" s="191">
        <v>0</v>
      </c>
      <c r="I14" s="190">
        <f>+G14*H14</f>
        <v>0</v>
      </c>
      <c r="J14" s="215"/>
      <c r="K14" s="189">
        <v>0</v>
      </c>
      <c r="L14" s="190">
        <f>+I14-K14</f>
        <v>0</v>
      </c>
      <c r="M14" s="189">
        <v>0</v>
      </c>
      <c r="N14" s="190">
        <f>+L14-M14</f>
        <v>0</v>
      </c>
      <c r="O14" s="189"/>
    </row>
    <row r="15" spans="1:17" ht="15.6">
      <c r="A15" s="55">
        <f>+A14+1</f>
        <v>2</v>
      </c>
      <c r="B15" s="295"/>
      <c r="C15" s="192">
        <v>0</v>
      </c>
      <c r="D15" s="189">
        <v>0</v>
      </c>
      <c r="E15" s="190">
        <f t="shared" ref="E15:E18" si="0">+C15-D15</f>
        <v>0</v>
      </c>
      <c r="F15" s="192">
        <v>0</v>
      </c>
      <c r="G15" s="190">
        <f t="shared" ref="G15:G18" si="1">+E15+F15</f>
        <v>0</v>
      </c>
      <c r="H15" s="191">
        <v>0</v>
      </c>
      <c r="I15" s="190">
        <f t="shared" ref="I15:I18" si="2">+G15*H15</f>
        <v>0</v>
      </c>
      <c r="J15" s="213"/>
      <c r="K15" s="192">
        <v>0</v>
      </c>
      <c r="L15" s="162">
        <f t="shared" ref="L15:L18" si="3">+I15-K15</f>
        <v>0</v>
      </c>
      <c r="M15" s="189">
        <v>0</v>
      </c>
      <c r="N15" s="162">
        <f t="shared" ref="N15:N18" si="4">+L15-M15</f>
        <v>0</v>
      </c>
      <c r="O15" s="189"/>
    </row>
    <row r="16" spans="1:17" ht="15.6">
      <c r="A16" s="55">
        <f t="shared" ref="A16:A18" si="5">+A15+1</f>
        <v>3</v>
      </c>
      <c r="B16" s="295"/>
      <c r="C16" s="192">
        <v>0</v>
      </c>
      <c r="D16" s="189">
        <v>0</v>
      </c>
      <c r="E16" s="190">
        <f t="shared" si="0"/>
        <v>0</v>
      </c>
      <c r="F16" s="192">
        <v>0</v>
      </c>
      <c r="G16" s="190">
        <f t="shared" si="1"/>
        <v>0</v>
      </c>
      <c r="H16" s="191">
        <v>0</v>
      </c>
      <c r="I16" s="190">
        <f t="shared" si="2"/>
        <v>0</v>
      </c>
      <c r="J16" s="215"/>
      <c r="K16" s="192">
        <v>0</v>
      </c>
      <c r="L16" s="162">
        <f t="shared" si="3"/>
        <v>0</v>
      </c>
      <c r="M16" s="189">
        <v>0</v>
      </c>
      <c r="N16" s="162">
        <f t="shared" si="4"/>
        <v>0</v>
      </c>
      <c r="O16" s="189"/>
    </row>
    <row r="17" spans="1:15" ht="15.6">
      <c r="A17" s="55">
        <f t="shared" si="5"/>
        <v>4</v>
      </c>
      <c r="B17" s="295"/>
      <c r="C17" s="192">
        <v>0</v>
      </c>
      <c r="D17" s="189">
        <v>0</v>
      </c>
      <c r="E17" s="190">
        <f t="shared" si="0"/>
        <v>0</v>
      </c>
      <c r="F17" s="192">
        <v>0</v>
      </c>
      <c r="G17" s="190">
        <f t="shared" si="1"/>
        <v>0</v>
      </c>
      <c r="H17" s="191">
        <v>0</v>
      </c>
      <c r="I17" s="190">
        <f t="shared" si="2"/>
        <v>0</v>
      </c>
      <c r="J17" s="213"/>
      <c r="K17" s="192">
        <v>0</v>
      </c>
      <c r="L17" s="162">
        <f t="shared" si="3"/>
        <v>0</v>
      </c>
      <c r="M17" s="189">
        <v>0</v>
      </c>
      <c r="N17" s="162">
        <f t="shared" si="4"/>
        <v>0</v>
      </c>
      <c r="O17" s="189"/>
    </row>
    <row r="18" spans="1:15" ht="15.6">
      <c r="A18" s="55">
        <f t="shared" si="5"/>
        <v>5</v>
      </c>
      <c r="B18" s="295"/>
      <c r="C18" s="333">
        <v>0</v>
      </c>
      <c r="D18" s="336">
        <v>0</v>
      </c>
      <c r="E18" s="211">
        <f t="shared" si="0"/>
        <v>0</v>
      </c>
      <c r="F18" s="333">
        <v>0</v>
      </c>
      <c r="G18" s="211">
        <f t="shared" si="1"/>
        <v>0</v>
      </c>
      <c r="H18" s="191">
        <v>0</v>
      </c>
      <c r="I18" s="211">
        <f t="shared" si="2"/>
        <v>0</v>
      </c>
      <c r="J18" s="215"/>
      <c r="K18" s="333">
        <v>0</v>
      </c>
      <c r="L18" s="334">
        <f t="shared" si="3"/>
        <v>0</v>
      </c>
      <c r="M18" s="336">
        <v>0</v>
      </c>
      <c r="N18" s="334">
        <f t="shared" si="4"/>
        <v>0</v>
      </c>
      <c r="O18" s="189"/>
    </row>
    <row r="19" spans="1:15" ht="15.6">
      <c r="A19" s="55">
        <f>+A18+1</f>
        <v>6</v>
      </c>
      <c r="B19" s="197" t="s">
        <v>237</v>
      </c>
      <c r="C19" s="198">
        <f>+SUM(C14:C18)</f>
        <v>0</v>
      </c>
      <c r="D19" s="198">
        <f>+SUM(D14:D18)</f>
        <v>0</v>
      </c>
      <c r="E19" s="198">
        <f>+SUM(E14:E18)</f>
        <v>0</v>
      </c>
      <c r="F19" s="198">
        <f>+SUM(F14:F18)</f>
        <v>0</v>
      </c>
      <c r="G19" s="198">
        <f>+SUM(G14:G18)</f>
        <v>0</v>
      </c>
      <c r="H19" s="199"/>
      <c r="I19" s="198">
        <f>+SUM(I14:I18)</f>
        <v>0</v>
      </c>
      <c r="J19" s="198"/>
      <c r="K19" s="198">
        <f>+SUM(K14:K18)</f>
        <v>0</v>
      </c>
      <c r="L19" s="198">
        <f>+SUM(L14:L18)</f>
        <v>0</v>
      </c>
      <c r="M19" s="198">
        <f>+SUM(M14:M18)</f>
        <v>0</v>
      </c>
      <c r="N19" s="198">
        <f>+SUM(N14:N18)</f>
        <v>0</v>
      </c>
      <c r="O19" s="189"/>
    </row>
    <row r="20" spans="1:15" ht="24.75" customHeight="1">
      <c r="A20" s="55"/>
      <c r="B20" s="200"/>
      <c r="C20" s="201"/>
      <c r="D20" s="201"/>
      <c r="E20" s="201"/>
      <c r="F20" s="201"/>
      <c r="G20" s="201"/>
      <c r="H20" s="199"/>
      <c r="I20" s="202"/>
      <c r="J20" s="202"/>
      <c r="K20" s="202"/>
      <c r="L20" s="202"/>
      <c r="M20" s="202"/>
      <c r="N20" s="202"/>
      <c r="O20" s="196"/>
    </row>
    <row r="21" spans="1:15" ht="16.8">
      <c r="A21" s="55"/>
      <c r="B21" s="197" t="s">
        <v>238</v>
      </c>
      <c r="C21" s="201"/>
      <c r="D21" s="201"/>
      <c r="E21" s="201"/>
      <c r="F21" s="201"/>
      <c r="G21" s="201"/>
      <c r="H21" s="199"/>
      <c r="I21" s="202"/>
      <c r="J21" s="202"/>
      <c r="K21" s="202"/>
      <c r="L21" s="202"/>
      <c r="M21" s="202"/>
      <c r="N21" s="202"/>
      <c r="O21" s="162"/>
    </row>
    <row r="22" spans="1:15" ht="15.6">
      <c r="A22" s="55">
        <f>+A19+1</f>
        <v>7</v>
      </c>
      <c r="B22" s="214"/>
      <c r="C22" s="192">
        <v>0</v>
      </c>
      <c r="D22" s="189">
        <v>0</v>
      </c>
      <c r="E22" s="190">
        <f>+C22-D22</f>
        <v>0</v>
      </c>
      <c r="F22" s="192">
        <v>0</v>
      </c>
      <c r="G22" s="190">
        <f>+E22+F22</f>
        <v>0</v>
      </c>
      <c r="H22" s="191">
        <v>0</v>
      </c>
      <c r="I22" s="190">
        <f>+G22*H22</f>
        <v>0</v>
      </c>
      <c r="J22" s="213"/>
      <c r="K22" s="192">
        <v>0</v>
      </c>
      <c r="L22" s="162">
        <f>+I22-K22</f>
        <v>0</v>
      </c>
      <c r="M22" s="161">
        <v>0</v>
      </c>
      <c r="N22" s="162">
        <f>+L22-M22</f>
        <v>0</v>
      </c>
      <c r="O22" s="161"/>
    </row>
    <row r="23" spans="1:15" ht="15.6">
      <c r="A23" s="55">
        <f t="shared" ref="A23:A25" si="6">+A22+1</f>
        <v>8</v>
      </c>
      <c r="B23" s="214"/>
      <c r="C23" s="192">
        <v>0</v>
      </c>
      <c r="D23" s="189">
        <v>0</v>
      </c>
      <c r="E23" s="190">
        <f t="shared" ref="E23:E25" si="7">+C23-D23</f>
        <v>0</v>
      </c>
      <c r="F23" s="192">
        <v>0</v>
      </c>
      <c r="G23" s="190">
        <f t="shared" ref="G23:G24" si="8">+E23+F23</f>
        <v>0</v>
      </c>
      <c r="H23" s="191">
        <v>0</v>
      </c>
      <c r="I23" s="190">
        <f t="shared" ref="I23:I24" si="9">+G23*H23</f>
        <v>0</v>
      </c>
      <c r="J23" s="192"/>
      <c r="K23" s="192">
        <v>0</v>
      </c>
      <c r="L23" s="162">
        <f t="shared" ref="L23:L25" si="10">+I23-K23</f>
        <v>0</v>
      </c>
      <c r="M23" s="161">
        <v>0</v>
      </c>
      <c r="N23" s="162">
        <f t="shared" ref="N23:N24" si="11">+L23-M23</f>
        <v>0</v>
      </c>
      <c r="O23" s="161"/>
    </row>
    <row r="24" spans="1:15" ht="15.6">
      <c r="A24" s="55">
        <f t="shared" si="6"/>
        <v>9</v>
      </c>
      <c r="B24" s="214"/>
      <c r="C24" s="192">
        <v>0</v>
      </c>
      <c r="D24" s="189">
        <v>0</v>
      </c>
      <c r="E24" s="190">
        <f t="shared" si="7"/>
        <v>0</v>
      </c>
      <c r="F24" s="192">
        <v>0</v>
      </c>
      <c r="G24" s="190">
        <f t="shared" si="8"/>
        <v>0</v>
      </c>
      <c r="H24" s="191">
        <v>0</v>
      </c>
      <c r="I24" s="190">
        <f t="shared" si="9"/>
        <v>0</v>
      </c>
      <c r="J24" s="192"/>
      <c r="K24" s="192">
        <v>0</v>
      </c>
      <c r="L24" s="162">
        <f t="shared" si="10"/>
        <v>0</v>
      </c>
      <c r="M24" s="161">
        <v>0</v>
      </c>
      <c r="N24" s="162">
        <f t="shared" si="11"/>
        <v>0</v>
      </c>
      <c r="O24" s="204"/>
    </row>
    <row r="25" spans="1:15" ht="15.6">
      <c r="A25" s="55">
        <f t="shared" si="6"/>
        <v>10</v>
      </c>
      <c r="B25" s="214"/>
      <c r="C25" s="333">
        <v>0</v>
      </c>
      <c r="D25" s="336">
        <v>0</v>
      </c>
      <c r="E25" s="211">
        <f t="shared" si="7"/>
        <v>0</v>
      </c>
      <c r="F25" s="333">
        <v>0</v>
      </c>
      <c r="G25" s="211">
        <f>+E25-F25</f>
        <v>0</v>
      </c>
      <c r="H25" s="191">
        <v>0</v>
      </c>
      <c r="I25" s="332">
        <v>0</v>
      </c>
      <c r="J25" s="337"/>
      <c r="K25" s="333">
        <v>0</v>
      </c>
      <c r="L25" s="334">
        <f t="shared" si="10"/>
        <v>0</v>
      </c>
      <c r="M25" s="335">
        <v>0</v>
      </c>
      <c r="N25" s="334">
        <f>+K25-M25</f>
        <v>0</v>
      </c>
      <c r="O25" s="204"/>
    </row>
    <row r="26" spans="1:15" ht="15.6">
      <c r="A26" s="55">
        <f>+A25+1</f>
        <v>11</v>
      </c>
      <c r="B26" s="84" t="s">
        <v>239</v>
      </c>
      <c r="C26" s="198">
        <f>+SUM(C22:C25)</f>
        <v>0</v>
      </c>
      <c r="D26" s="198">
        <f t="shared" ref="D26:K26" si="12">+SUM(D22:D25)</f>
        <v>0</v>
      </c>
      <c r="E26" s="198">
        <f t="shared" si="12"/>
        <v>0</v>
      </c>
      <c r="F26" s="198">
        <f t="shared" si="12"/>
        <v>0</v>
      </c>
      <c r="G26" s="198">
        <f t="shared" si="12"/>
        <v>0</v>
      </c>
      <c r="H26" s="167"/>
      <c r="I26" s="198">
        <f t="shared" si="12"/>
        <v>0</v>
      </c>
      <c r="J26" s="198"/>
      <c r="K26" s="198">
        <f t="shared" si="12"/>
        <v>0</v>
      </c>
      <c r="L26" s="198">
        <f t="shared" ref="L26" si="13">+SUM(L22:L25)</f>
        <v>0</v>
      </c>
      <c r="M26" s="198">
        <f t="shared" ref="M26" si="14">+SUM(M22:M25)</f>
        <v>0</v>
      </c>
      <c r="N26" s="198">
        <f t="shared" ref="N26" si="15">+SUM(N22:N25)</f>
        <v>0</v>
      </c>
      <c r="O26" s="204"/>
    </row>
    <row r="27" spans="1:15" ht="15.6">
      <c r="A27" s="55"/>
      <c r="B27" s="84"/>
      <c r="C27" s="198"/>
      <c r="D27" s="198"/>
      <c r="E27" s="198"/>
      <c r="F27" s="198"/>
      <c r="G27" s="198"/>
      <c r="H27" s="167"/>
      <c r="I27" s="198"/>
      <c r="J27" s="198"/>
      <c r="K27" s="198"/>
      <c r="L27" s="162"/>
      <c r="M27" s="162"/>
      <c r="N27" s="162"/>
      <c r="O27" s="162"/>
    </row>
    <row r="28" spans="1:15" ht="15.6">
      <c r="A28" s="55"/>
      <c r="B28" s="84" t="s">
        <v>240</v>
      </c>
      <c r="C28" s="198"/>
      <c r="D28" s="198"/>
      <c r="E28" s="198"/>
      <c r="F28" s="198"/>
      <c r="G28" s="198"/>
      <c r="H28" s="167"/>
      <c r="I28" s="198"/>
      <c r="J28" s="198"/>
      <c r="K28" s="198"/>
      <c r="L28" s="162"/>
      <c r="M28" s="162"/>
      <c r="N28" s="162"/>
      <c r="O28" s="162"/>
    </row>
    <row r="29" spans="1:15" ht="15.6">
      <c r="A29" s="55">
        <f>+A26+1</f>
        <v>12</v>
      </c>
      <c r="B29" s="203"/>
      <c r="C29" s="194">
        <v>0</v>
      </c>
      <c r="D29" s="189">
        <v>0</v>
      </c>
      <c r="E29" s="190">
        <f t="shared" ref="E29:E32" si="16">+C29-D29</f>
        <v>0</v>
      </c>
      <c r="F29" s="192">
        <v>0</v>
      </c>
      <c r="G29" s="194">
        <f>+E29+F29</f>
        <v>0</v>
      </c>
      <c r="H29" s="191">
        <v>0</v>
      </c>
      <c r="I29" s="190">
        <f t="shared" ref="I29:I32" si="17">+G29*H29</f>
        <v>0</v>
      </c>
      <c r="J29" s="192"/>
      <c r="K29" s="192">
        <v>0</v>
      </c>
      <c r="L29" s="162">
        <f t="shared" ref="L29:L33" si="18">+I29-K29</f>
        <v>0</v>
      </c>
      <c r="M29" s="161">
        <v>0</v>
      </c>
      <c r="N29" s="162">
        <f t="shared" ref="N29:N33" si="19">+L29-M29</f>
        <v>0</v>
      </c>
      <c r="O29" s="161"/>
    </row>
    <row r="30" spans="1:15" ht="15.6">
      <c r="A30" s="55">
        <f>+A29+1</f>
        <v>13</v>
      </c>
      <c r="B30" s="203"/>
      <c r="C30" s="194">
        <v>0</v>
      </c>
      <c r="D30" s="189">
        <v>0</v>
      </c>
      <c r="E30" s="190">
        <f t="shared" si="16"/>
        <v>0</v>
      </c>
      <c r="F30" s="192">
        <v>0</v>
      </c>
      <c r="G30" s="194">
        <f t="shared" ref="G30:G33" si="20">+E30+F30</f>
        <v>0</v>
      </c>
      <c r="H30" s="191">
        <v>0</v>
      </c>
      <c r="I30" s="190">
        <f t="shared" si="17"/>
        <v>0</v>
      </c>
      <c r="J30" s="192"/>
      <c r="K30" s="192">
        <v>0</v>
      </c>
      <c r="L30" s="162">
        <f t="shared" si="18"/>
        <v>0</v>
      </c>
      <c r="M30" s="161">
        <v>0</v>
      </c>
      <c r="N30" s="162">
        <f t="shared" si="19"/>
        <v>0</v>
      </c>
      <c r="O30" s="161"/>
    </row>
    <row r="31" spans="1:15" ht="15.6">
      <c r="A31" s="55">
        <f t="shared" ref="A31:A33" si="21">+A30+1</f>
        <v>14</v>
      </c>
      <c r="B31" s="203"/>
      <c r="C31" s="194">
        <v>0</v>
      </c>
      <c r="D31" s="189">
        <v>0</v>
      </c>
      <c r="E31" s="190">
        <f t="shared" si="16"/>
        <v>0</v>
      </c>
      <c r="F31" s="192">
        <v>0</v>
      </c>
      <c r="G31" s="194">
        <f t="shared" si="20"/>
        <v>0</v>
      </c>
      <c r="H31" s="191">
        <v>0</v>
      </c>
      <c r="I31" s="190">
        <f t="shared" si="17"/>
        <v>0</v>
      </c>
      <c r="J31" s="192"/>
      <c r="K31" s="192">
        <v>0</v>
      </c>
      <c r="L31" s="162">
        <f t="shared" si="18"/>
        <v>0</v>
      </c>
      <c r="M31" s="161">
        <v>0</v>
      </c>
      <c r="N31" s="162">
        <f t="shared" si="19"/>
        <v>0</v>
      </c>
      <c r="O31" s="161"/>
    </row>
    <row r="32" spans="1:15" ht="15.6">
      <c r="A32" s="55">
        <f t="shared" si="21"/>
        <v>15</v>
      </c>
      <c r="B32" s="203"/>
      <c r="C32" s="194">
        <v>0</v>
      </c>
      <c r="D32" s="189">
        <v>0</v>
      </c>
      <c r="E32" s="190">
        <f t="shared" si="16"/>
        <v>0</v>
      </c>
      <c r="F32" s="192">
        <v>0</v>
      </c>
      <c r="G32" s="194">
        <f t="shared" si="20"/>
        <v>0</v>
      </c>
      <c r="H32" s="191">
        <v>0</v>
      </c>
      <c r="I32" s="190">
        <f t="shared" si="17"/>
        <v>0</v>
      </c>
      <c r="J32" s="192"/>
      <c r="K32" s="192">
        <v>0</v>
      </c>
      <c r="L32" s="162">
        <f t="shared" si="18"/>
        <v>0</v>
      </c>
      <c r="M32" s="161">
        <v>0</v>
      </c>
      <c r="N32" s="162">
        <f t="shared" si="19"/>
        <v>0</v>
      </c>
      <c r="O32" s="161"/>
    </row>
    <row r="33" spans="1:15" ht="15.6">
      <c r="A33" s="55">
        <f t="shared" si="21"/>
        <v>16</v>
      </c>
      <c r="B33" s="203"/>
      <c r="C33" s="332">
        <v>0</v>
      </c>
      <c r="D33" s="333">
        <v>0</v>
      </c>
      <c r="E33" s="332">
        <v>0</v>
      </c>
      <c r="F33" s="333">
        <v>0</v>
      </c>
      <c r="G33" s="332">
        <f t="shared" si="20"/>
        <v>0</v>
      </c>
      <c r="H33" s="191">
        <v>0</v>
      </c>
      <c r="I33" s="332">
        <v>0</v>
      </c>
      <c r="J33" s="192"/>
      <c r="K33" s="333">
        <v>0</v>
      </c>
      <c r="L33" s="334">
        <f t="shared" si="18"/>
        <v>0</v>
      </c>
      <c r="M33" s="335">
        <v>0</v>
      </c>
      <c r="N33" s="334">
        <f t="shared" si="19"/>
        <v>0</v>
      </c>
      <c r="O33" s="161"/>
    </row>
    <row r="34" spans="1:15" ht="15.6">
      <c r="A34" s="55">
        <f>+A33+1</f>
        <v>17</v>
      </c>
      <c r="B34" s="84" t="s">
        <v>241</v>
      </c>
      <c r="C34" s="198">
        <f>+SUM(C29:C33)</f>
        <v>0</v>
      </c>
      <c r="D34" s="198">
        <f t="shared" ref="D34:G34" si="22">+SUM(D29:D33)</f>
        <v>0</v>
      </c>
      <c r="E34" s="198">
        <f t="shared" si="22"/>
        <v>0</v>
      </c>
      <c r="F34" s="198">
        <f t="shared" si="22"/>
        <v>0</v>
      </c>
      <c r="G34" s="198">
        <f t="shared" si="22"/>
        <v>0</v>
      </c>
      <c r="H34" s="199"/>
      <c r="I34" s="198">
        <f>+SUM(I29:I33)</f>
        <v>0</v>
      </c>
      <c r="J34" s="198"/>
      <c r="K34" s="198">
        <f>+SUM(K29:K33)</f>
        <v>0</v>
      </c>
      <c r="L34" s="198">
        <f>+SUM(L29:L33)</f>
        <v>0</v>
      </c>
      <c r="M34" s="198">
        <f>+SUM(M29:M33)</f>
        <v>0</v>
      </c>
      <c r="N34" s="198">
        <f>+SUM(N29:N33)</f>
        <v>0</v>
      </c>
      <c r="O34" s="161"/>
    </row>
    <row r="35" spans="1:15" ht="15.6">
      <c r="A35" s="55"/>
      <c r="B35" s="84"/>
      <c r="C35" s="84"/>
      <c r="D35" s="84"/>
      <c r="E35" s="198"/>
      <c r="F35" s="198"/>
      <c r="G35" s="198"/>
      <c r="H35" s="199"/>
      <c r="I35" s="198"/>
      <c r="J35" s="198"/>
      <c r="K35" s="198"/>
      <c r="L35" s="162"/>
      <c r="M35" s="162"/>
      <c r="N35" s="162"/>
      <c r="O35" s="198"/>
    </row>
    <row r="36" spans="1:15" ht="30.6">
      <c r="A36" s="55">
        <f>+A34+1</f>
        <v>18</v>
      </c>
      <c r="B36" s="84" t="s">
        <v>242</v>
      </c>
      <c r="C36" s="84"/>
      <c r="D36" s="84"/>
      <c r="E36" s="198">
        <f>+E19+E26+E34</f>
        <v>0</v>
      </c>
      <c r="F36" s="198"/>
      <c r="G36" s="198">
        <f>+G19+G26+G34</f>
        <v>0</v>
      </c>
      <c r="H36" s="199"/>
      <c r="I36" s="198">
        <f>+I19+I26+I34</f>
        <v>0</v>
      </c>
      <c r="J36" s="198"/>
      <c r="K36" s="198">
        <f>+K19+K26+K34</f>
        <v>0</v>
      </c>
      <c r="L36" s="198">
        <f>+L19+L26+L34</f>
        <v>0</v>
      </c>
      <c r="M36" s="198">
        <f>+M19+M26+M34</f>
        <v>0</v>
      </c>
      <c r="N36" s="198">
        <f>+N19+N26+N34</f>
        <v>0</v>
      </c>
      <c r="O36" s="162"/>
    </row>
    <row r="37" spans="1:15" ht="15.6">
      <c r="A37" s="55">
        <f>+A36+1</f>
        <v>19</v>
      </c>
      <c r="B37" s="84" t="s">
        <v>243</v>
      </c>
      <c r="C37" s="84"/>
      <c r="D37" s="84"/>
      <c r="E37" s="333">
        <v>0</v>
      </c>
      <c r="F37" s="202"/>
      <c r="G37" s="333">
        <v>0</v>
      </c>
      <c r="H37" s="199"/>
      <c r="I37" s="333">
        <v>0</v>
      </c>
      <c r="J37" s="198"/>
      <c r="K37" s="206"/>
      <c r="L37" s="333">
        <v>0</v>
      </c>
      <c r="M37" s="162"/>
      <c r="N37" s="333">
        <v>0</v>
      </c>
      <c r="O37" s="161"/>
    </row>
    <row r="38" spans="1:15" ht="30.6">
      <c r="A38" s="55">
        <f>+A37+1</f>
        <v>20</v>
      </c>
      <c r="B38" s="84" t="s">
        <v>244</v>
      </c>
      <c r="C38" s="84"/>
      <c r="D38" s="84"/>
      <c r="E38" s="198">
        <f>+E36+E37</f>
        <v>0</v>
      </c>
      <c r="F38" s="202"/>
      <c r="G38" s="198">
        <f>+G36+G37</f>
        <v>0</v>
      </c>
      <c r="H38" s="199"/>
      <c r="I38" s="198">
        <f>+I36+I37</f>
        <v>0</v>
      </c>
      <c r="J38" s="198"/>
      <c r="K38" s="198"/>
      <c r="L38" s="198">
        <f>+L36+L37</f>
        <v>0</v>
      </c>
      <c r="M38" s="162"/>
      <c r="N38" s="198">
        <f>+N36+N37</f>
        <v>0</v>
      </c>
      <c r="O38" s="161"/>
    </row>
    <row r="39" spans="1:15" ht="15.6">
      <c r="A39" s="55"/>
      <c r="B39" s="84"/>
      <c r="C39" s="84"/>
      <c r="D39" s="84"/>
      <c r="E39" s="198"/>
      <c r="F39" s="198"/>
      <c r="G39" s="198"/>
      <c r="H39" s="199"/>
      <c r="I39" s="198"/>
      <c r="J39" s="198"/>
      <c r="K39" s="198"/>
      <c r="L39" s="162"/>
      <c r="M39" s="162"/>
      <c r="N39" s="162"/>
      <c r="O39" s="162"/>
    </row>
    <row r="40" spans="1:15" ht="15.6">
      <c r="A40" s="55"/>
      <c r="B40" s="84"/>
      <c r="C40" s="84"/>
      <c r="D40" s="84"/>
      <c r="E40" s="198"/>
      <c r="F40" s="198"/>
      <c r="G40" s="198"/>
      <c r="H40" s="199"/>
      <c r="I40" s="198"/>
      <c r="J40" s="198"/>
      <c r="K40" s="198"/>
      <c r="L40" s="162"/>
      <c r="M40" s="162"/>
      <c r="N40" s="162"/>
      <c r="O40" s="162"/>
    </row>
    <row r="41" spans="1:15" ht="31.5" customHeight="1">
      <c r="A41" s="55"/>
      <c r="B41" s="108" t="s">
        <v>245</v>
      </c>
      <c r="C41" s="108"/>
      <c r="D41" s="108"/>
      <c r="E41" s="198"/>
      <c r="F41" s="198"/>
      <c r="G41" s="198"/>
      <c r="H41" s="199"/>
      <c r="I41" s="198"/>
      <c r="J41" s="198"/>
      <c r="K41" s="198"/>
      <c r="L41" s="162"/>
      <c r="M41" s="162"/>
      <c r="N41" s="162"/>
      <c r="O41" s="162"/>
    </row>
    <row r="42" spans="1:15" ht="16.8">
      <c r="A42" s="55"/>
      <c r="B42" s="197" t="s">
        <v>236</v>
      </c>
      <c r="C42" s="197"/>
      <c r="D42" s="197"/>
      <c r="E42" s="201"/>
      <c r="F42" s="201"/>
      <c r="G42" s="201"/>
      <c r="H42" s="199"/>
      <c r="I42" s="198"/>
      <c r="J42" s="198"/>
      <c r="K42" s="198"/>
      <c r="L42" s="162"/>
      <c r="M42" s="162"/>
      <c r="N42" s="162"/>
      <c r="O42" s="194"/>
    </row>
    <row r="43" spans="1:15" ht="15.6">
      <c r="A43" s="55">
        <f>+A38+1</f>
        <v>21</v>
      </c>
      <c r="B43" s="203"/>
      <c r="C43" s="192">
        <v>0</v>
      </c>
      <c r="D43" s="189">
        <v>0</v>
      </c>
      <c r="E43" s="190">
        <f t="shared" ref="E43:E44" si="23">+C43-D43</f>
        <v>0</v>
      </c>
      <c r="F43" s="192">
        <v>0</v>
      </c>
      <c r="G43" s="194">
        <f>+E43+F43</f>
        <v>0</v>
      </c>
      <c r="H43" s="191">
        <v>0</v>
      </c>
      <c r="I43" s="190">
        <f t="shared" ref="I43:I44" si="24">+G43*H43</f>
        <v>0</v>
      </c>
      <c r="J43" s="192"/>
      <c r="K43" s="192">
        <v>0</v>
      </c>
      <c r="L43" s="162">
        <f>+I43-K43</f>
        <v>0</v>
      </c>
      <c r="M43" s="192">
        <v>0</v>
      </c>
      <c r="N43" s="162">
        <f>+L43-M43</f>
        <v>0</v>
      </c>
      <c r="O43" s="195"/>
    </row>
    <row r="44" spans="1:15" ht="15.6">
      <c r="A44" s="55">
        <f>+A43+1</f>
        <v>22</v>
      </c>
      <c r="B44" s="203"/>
      <c r="C44" s="333">
        <v>0</v>
      </c>
      <c r="D44" s="336">
        <v>0</v>
      </c>
      <c r="E44" s="211">
        <f t="shared" si="23"/>
        <v>0</v>
      </c>
      <c r="F44" s="333">
        <v>0</v>
      </c>
      <c r="G44" s="332">
        <f>+E44+F44</f>
        <v>0</v>
      </c>
      <c r="H44" s="191">
        <v>0</v>
      </c>
      <c r="I44" s="211">
        <f t="shared" si="24"/>
        <v>0</v>
      </c>
      <c r="J44" s="333"/>
      <c r="K44" s="333">
        <v>0</v>
      </c>
      <c r="L44" s="334">
        <f>+I44-K44</f>
        <v>0</v>
      </c>
      <c r="M44" s="333">
        <v>0</v>
      </c>
      <c r="N44" s="334">
        <f>+L44-M44</f>
        <v>0</v>
      </c>
      <c r="O44" s="195"/>
    </row>
    <row r="45" spans="1:15" ht="15.6">
      <c r="A45" s="55">
        <f>+A44+1</f>
        <v>23</v>
      </c>
      <c r="B45" s="84" t="s">
        <v>246</v>
      </c>
      <c r="C45" s="198">
        <f>+C43+C44</f>
        <v>0</v>
      </c>
      <c r="D45" s="198">
        <f>+D43+D44</f>
        <v>0</v>
      </c>
      <c r="E45" s="198">
        <f>+E43+E44</f>
        <v>0</v>
      </c>
      <c r="F45" s="198">
        <f>+F43+F44</f>
        <v>0</v>
      </c>
      <c r="G45" s="198">
        <f>+G43+G44</f>
        <v>0</v>
      </c>
      <c r="H45" s="199"/>
      <c r="I45" s="198">
        <v>0</v>
      </c>
      <c r="J45" s="198"/>
      <c r="K45" s="198">
        <v>0</v>
      </c>
      <c r="L45" s="198">
        <v>0</v>
      </c>
      <c r="M45" s="198">
        <v>0</v>
      </c>
      <c r="N45" s="198">
        <v>0</v>
      </c>
      <c r="O45" s="195"/>
    </row>
    <row r="46" spans="1:15" ht="15.6">
      <c r="A46" s="55"/>
      <c r="B46" s="84"/>
      <c r="C46" s="198"/>
      <c r="D46" s="198"/>
      <c r="E46" s="198"/>
      <c r="F46" s="198"/>
      <c r="G46" s="198"/>
      <c r="H46" s="199"/>
      <c r="I46" s="198"/>
      <c r="J46" s="198"/>
      <c r="K46" s="198"/>
      <c r="L46" s="162"/>
      <c r="M46" s="162"/>
      <c r="N46" s="162"/>
      <c r="O46" s="162"/>
    </row>
    <row r="47" spans="1:15" ht="15.6">
      <c r="A47" s="55"/>
      <c r="B47" s="197" t="s">
        <v>238</v>
      </c>
      <c r="C47" s="198"/>
      <c r="D47" s="198"/>
      <c r="E47" s="198"/>
      <c r="F47" s="198"/>
      <c r="G47" s="198"/>
      <c r="H47" s="199"/>
      <c r="I47" s="198"/>
      <c r="J47" s="198"/>
      <c r="K47" s="198"/>
      <c r="L47" s="162"/>
      <c r="M47" s="162"/>
      <c r="N47" s="162"/>
      <c r="O47" s="161"/>
    </row>
    <row r="48" spans="1:15" ht="15.6">
      <c r="A48" s="55">
        <f>+A45+1</f>
        <v>24</v>
      </c>
      <c r="B48" s="197" t="s">
        <v>255</v>
      </c>
      <c r="C48" s="192">
        <v>0</v>
      </c>
      <c r="D48" s="189">
        <v>0</v>
      </c>
      <c r="E48" s="190">
        <f t="shared" ref="E48" si="25">+C48-D48</f>
        <v>0</v>
      </c>
      <c r="F48" s="192">
        <v>0</v>
      </c>
      <c r="G48" s="194">
        <f>+E48+F48</f>
        <v>0</v>
      </c>
      <c r="H48" s="191">
        <v>0</v>
      </c>
      <c r="I48" s="190">
        <f t="shared" ref="I48:I52" si="26">+G48*H48</f>
        <v>0</v>
      </c>
      <c r="J48" s="193" t="s">
        <v>247</v>
      </c>
      <c r="K48" s="192">
        <v>0</v>
      </c>
      <c r="L48" s="162">
        <f t="shared" ref="L48" si="27">+I48-K48</f>
        <v>0</v>
      </c>
      <c r="M48" s="161">
        <v>0</v>
      </c>
      <c r="N48" s="162">
        <f t="shared" ref="N48:N52" si="28">+L48-M48</f>
        <v>0</v>
      </c>
      <c r="O48" s="161"/>
    </row>
    <row r="49" spans="1:15" ht="15.6">
      <c r="A49" s="55">
        <f>+A48+1</f>
        <v>25</v>
      </c>
      <c r="B49" s="205"/>
      <c r="C49" s="192">
        <v>0</v>
      </c>
      <c r="D49" s="189">
        <v>0</v>
      </c>
      <c r="E49" s="190">
        <f t="shared" ref="E49:E52" si="29">+C49-D49</f>
        <v>0</v>
      </c>
      <c r="F49" s="192">
        <v>0</v>
      </c>
      <c r="G49" s="194">
        <f t="shared" ref="G49:G52" si="30">+E49+F49</f>
        <v>0</v>
      </c>
      <c r="H49" s="191">
        <v>0</v>
      </c>
      <c r="I49" s="190">
        <f t="shared" si="26"/>
        <v>0</v>
      </c>
      <c r="J49" s="213"/>
      <c r="K49" s="192">
        <v>0</v>
      </c>
      <c r="L49" s="162">
        <f t="shared" ref="L49:L52" si="31">+I49-K49</f>
        <v>0</v>
      </c>
      <c r="M49" s="161">
        <v>0</v>
      </c>
      <c r="N49" s="162">
        <f t="shared" si="28"/>
        <v>0</v>
      </c>
      <c r="O49" s="161"/>
    </row>
    <row r="50" spans="1:15" ht="15.6">
      <c r="A50" s="55">
        <f t="shared" ref="A50:A52" si="32">+A49+1</f>
        <v>26</v>
      </c>
      <c r="B50" s="205"/>
      <c r="C50" s="192">
        <v>0</v>
      </c>
      <c r="D50" s="189">
        <v>0</v>
      </c>
      <c r="E50" s="190">
        <f t="shared" si="29"/>
        <v>0</v>
      </c>
      <c r="F50" s="192">
        <v>0</v>
      </c>
      <c r="G50" s="194">
        <f t="shared" si="30"/>
        <v>0</v>
      </c>
      <c r="H50" s="191">
        <v>0</v>
      </c>
      <c r="I50" s="190">
        <f t="shared" si="26"/>
        <v>0</v>
      </c>
      <c r="J50" s="213"/>
      <c r="K50" s="192">
        <v>0</v>
      </c>
      <c r="L50" s="162">
        <f t="shared" si="31"/>
        <v>0</v>
      </c>
      <c r="M50" s="161">
        <v>0</v>
      </c>
      <c r="N50" s="162">
        <f t="shared" si="28"/>
        <v>0</v>
      </c>
      <c r="O50" s="161"/>
    </row>
    <row r="51" spans="1:15" ht="15.6">
      <c r="A51" s="55">
        <f t="shared" si="32"/>
        <v>27</v>
      </c>
      <c r="B51" s="205"/>
      <c r="C51" s="192">
        <v>0</v>
      </c>
      <c r="D51" s="189">
        <v>0</v>
      </c>
      <c r="E51" s="190">
        <f t="shared" si="29"/>
        <v>0</v>
      </c>
      <c r="F51" s="192">
        <v>0</v>
      </c>
      <c r="G51" s="194">
        <f t="shared" si="30"/>
        <v>0</v>
      </c>
      <c r="H51" s="191">
        <v>0</v>
      </c>
      <c r="I51" s="190">
        <f t="shared" si="26"/>
        <v>0</v>
      </c>
      <c r="J51" s="213"/>
      <c r="K51" s="192">
        <v>0</v>
      </c>
      <c r="L51" s="162">
        <f t="shared" si="31"/>
        <v>0</v>
      </c>
      <c r="M51" s="161">
        <v>0</v>
      </c>
      <c r="N51" s="162">
        <f t="shared" si="28"/>
        <v>0</v>
      </c>
      <c r="O51" s="161"/>
    </row>
    <row r="52" spans="1:15" ht="15.6">
      <c r="A52" s="55">
        <f t="shared" si="32"/>
        <v>28</v>
      </c>
      <c r="B52" s="205"/>
      <c r="C52" s="333">
        <v>0</v>
      </c>
      <c r="D52" s="336">
        <v>0</v>
      </c>
      <c r="E52" s="211">
        <f t="shared" si="29"/>
        <v>0</v>
      </c>
      <c r="F52" s="333">
        <v>0</v>
      </c>
      <c r="G52" s="332">
        <f t="shared" si="30"/>
        <v>0</v>
      </c>
      <c r="H52" s="191">
        <v>0</v>
      </c>
      <c r="I52" s="211">
        <f t="shared" si="26"/>
        <v>0</v>
      </c>
      <c r="J52" s="339"/>
      <c r="K52" s="333">
        <v>0</v>
      </c>
      <c r="L52" s="334">
        <f t="shared" si="31"/>
        <v>0</v>
      </c>
      <c r="M52" s="335">
        <v>0</v>
      </c>
      <c r="N52" s="334">
        <f t="shared" si="28"/>
        <v>0</v>
      </c>
      <c r="O52" s="204"/>
    </row>
    <row r="53" spans="1:15" ht="15.6">
      <c r="A53" s="55">
        <f>+A52+1</f>
        <v>29</v>
      </c>
      <c r="B53" s="84" t="s">
        <v>239</v>
      </c>
      <c r="C53" s="198">
        <f>+SUM(C48:C52)</f>
        <v>0</v>
      </c>
      <c r="D53" s="198">
        <f>+SUM(D48:D52)</f>
        <v>0</v>
      </c>
      <c r="E53" s="198">
        <f>+SUM(E48:E52)</f>
        <v>0</v>
      </c>
      <c r="F53" s="198">
        <f>+SUM(F48:F52)</f>
        <v>0</v>
      </c>
      <c r="G53" s="198">
        <f>+SUM(G48:G52)</f>
        <v>0</v>
      </c>
      <c r="H53" s="199"/>
      <c r="I53" s="206">
        <f>+SUM(I48:I52)</f>
        <v>0</v>
      </c>
      <c r="J53" s="206"/>
      <c r="K53" s="206">
        <f>+SUM(K48:K52)</f>
        <v>0</v>
      </c>
      <c r="L53" s="206">
        <f>+SUM(L48:L52)</f>
        <v>0</v>
      </c>
      <c r="M53" s="206">
        <f>+SUM(M48:M52)</f>
        <v>0</v>
      </c>
      <c r="N53" s="206">
        <f>+SUM(N48:N52)</f>
        <v>0</v>
      </c>
      <c r="O53" s="204"/>
    </row>
    <row r="54" spans="1:15" ht="15.6">
      <c r="A54" s="55"/>
      <c r="B54" s="84"/>
      <c r="C54" s="198"/>
      <c r="D54" s="198"/>
      <c r="E54" s="198"/>
      <c r="F54" s="198"/>
      <c r="G54" s="198"/>
      <c r="H54" s="199"/>
      <c r="I54" s="198"/>
      <c r="J54" s="198"/>
      <c r="K54" s="198"/>
      <c r="L54" s="162"/>
      <c r="M54" s="162"/>
      <c r="N54" s="162"/>
      <c r="O54" s="162"/>
    </row>
    <row r="55" spans="1:15" ht="15.6">
      <c r="A55" s="55"/>
      <c r="B55" s="84" t="s">
        <v>240</v>
      </c>
      <c r="C55" s="198"/>
      <c r="D55" s="198"/>
      <c r="E55" s="198"/>
      <c r="F55" s="198"/>
      <c r="G55" s="198"/>
      <c r="H55" s="199"/>
      <c r="I55" s="198"/>
      <c r="J55" s="198"/>
      <c r="K55" s="198"/>
      <c r="L55" s="162"/>
      <c r="M55" s="162"/>
      <c r="N55" s="162"/>
      <c r="O55" s="161"/>
    </row>
    <row r="56" spans="1:15" ht="15.6">
      <c r="A56" s="55">
        <f>+A53+1</f>
        <v>30</v>
      </c>
      <c r="B56" s="205"/>
      <c r="C56" s="192">
        <v>0</v>
      </c>
      <c r="D56" s="189">
        <v>0</v>
      </c>
      <c r="E56" s="190">
        <f t="shared" ref="E56" si="33">+C56-D56</f>
        <v>0</v>
      </c>
      <c r="F56" s="192">
        <v>0</v>
      </c>
      <c r="G56" s="194">
        <f>+E56+F56</f>
        <v>0</v>
      </c>
      <c r="H56" s="191">
        <v>0</v>
      </c>
      <c r="I56" s="190">
        <f t="shared" ref="I56:I60" si="34">+G56*H56</f>
        <v>0</v>
      </c>
      <c r="J56" s="213"/>
      <c r="K56" s="192">
        <v>0</v>
      </c>
      <c r="L56" s="162">
        <f t="shared" ref="L56:L60" si="35">+I56-K56</f>
        <v>0</v>
      </c>
      <c r="M56" s="161">
        <v>0</v>
      </c>
      <c r="N56" s="162">
        <f t="shared" ref="N56:N60" si="36">+L56-M56</f>
        <v>0</v>
      </c>
      <c r="O56" s="161"/>
    </row>
    <row r="57" spans="1:15" ht="15.6">
      <c r="A57" s="55">
        <f>+A56+1</f>
        <v>31</v>
      </c>
      <c r="B57" s="205"/>
      <c r="C57" s="192">
        <v>0</v>
      </c>
      <c r="D57" s="189">
        <v>0</v>
      </c>
      <c r="E57" s="190">
        <f t="shared" ref="E57:E60" si="37">+C57-D57</f>
        <v>0</v>
      </c>
      <c r="F57" s="192">
        <v>0</v>
      </c>
      <c r="G57" s="194">
        <f t="shared" ref="G57:G60" si="38">+E57+F57</f>
        <v>0</v>
      </c>
      <c r="H57" s="191">
        <v>0</v>
      </c>
      <c r="I57" s="190">
        <f t="shared" si="34"/>
        <v>0</v>
      </c>
      <c r="J57" s="213"/>
      <c r="K57" s="192">
        <v>0</v>
      </c>
      <c r="L57" s="162">
        <f t="shared" si="35"/>
        <v>0</v>
      </c>
      <c r="M57" s="161">
        <v>0</v>
      </c>
      <c r="N57" s="162">
        <f t="shared" si="36"/>
        <v>0</v>
      </c>
      <c r="O57" s="161"/>
    </row>
    <row r="58" spans="1:15" ht="15.6">
      <c r="A58" s="55">
        <f t="shared" ref="A58:A60" si="39">+A57+1</f>
        <v>32</v>
      </c>
      <c r="B58" s="205"/>
      <c r="C58" s="192">
        <v>0</v>
      </c>
      <c r="D58" s="189">
        <v>0</v>
      </c>
      <c r="E58" s="190">
        <f t="shared" si="37"/>
        <v>0</v>
      </c>
      <c r="F58" s="192">
        <v>0</v>
      </c>
      <c r="G58" s="194">
        <f t="shared" si="38"/>
        <v>0</v>
      </c>
      <c r="H58" s="191">
        <v>0</v>
      </c>
      <c r="I58" s="190">
        <f t="shared" si="34"/>
        <v>0</v>
      </c>
      <c r="J58" s="213"/>
      <c r="K58" s="192">
        <v>0</v>
      </c>
      <c r="L58" s="162">
        <f t="shared" si="35"/>
        <v>0</v>
      </c>
      <c r="M58" s="161">
        <v>0</v>
      </c>
      <c r="N58" s="162">
        <f t="shared" si="36"/>
        <v>0</v>
      </c>
      <c r="O58" s="161"/>
    </row>
    <row r="59" spans="1:15" ht="15.6">
      <c r="A59" s="55">
        <f t="shared" si="39"/>
        <v>33</v>
      </c>
      <c r="B59" s="205"/>
      <c r="C59" s="192">
        <v>0</v>
      </c>
      <c r="D59" s="189">
        <v>0</v>
      </c>
      <c r="E59" s="190">
        <f t="shared" si="37"/>
        <v>0</v>
      </c>
      <c r="F59" s="192">
        <v>0</v>
      </c>
      <c r="G59" s="194">
        <f t="shared" si="38"/>
        <v>0</v>
      </c>
      <c r="H59" s="191">
        <v>0</v>
      </c>
      <c r="I59" s="190">
        <f t="shared" si="34"/>
        <v>0</v>
      </c>
      <c r="J59" s="213"/>
      <c r="K59" s="192">
        <v>0</v>
      </c>
      <c r="L59" s="162">
        <f t="shared" si="35"/>
        <v>0</v>
      </c>
      <c r="M59" s="161">
        <v>0</v>
      </c>
      <c r="N59" s="162">
        <f t="shared" si="36"/>
        <v>0</v>
      </c>
      <c r="O59" s="161"/>
    </row>
    <row r="60" spans="1:15" ht="15.6">
      <c r="A60" s="55">
        <f t="shared" si="39"/>
        <v>34</v>
      </c>
      <c r="B60" s="205"/>
      <c r="C60" s="333">
        <v>0</v>
      </c>
      <c r="D60" s="336">
        <v>0</v>
      </c>
      <c r="E60" s="211">
        <f t="shared" si="37"/>
        <v>0</v>
      </c>
      <c r="F60" s="333">
        <v>0</v>
      </c>
      <c r="G60" s="332">
        <f t="shared" si="38"/>
        <v>0</v>
      </c>
      <c r="H60" s="191">
        <v>0</v>
      </c>
      <c r="I60" s="211">
        <f t="shared" si="34"/>
        <v>0</v>
      </c>
      <c r="J60" s="339"/>
      <c r="K60" s="333">
        <v>0</v>
      </c>
      <c r="L60" s="334">
        <f t="shared" si="35"/>
        <v>0</v>
      </c>
      <c r="M60" s="335">
        <v>0</v>
      </c>
      <c r="N60" s="334">
        <f t="shared" si="36"/>
        <v>0</v>
      </c>
      <c r="O60" s="161"/>
    </row>
    <row r="61" spans="1:15" ht="15.6">
      <c r="A61" s="55">
        <f>+A60+1</f>
        <v>35</v>
      </c>
      <c r="B61" s="55" t="s">
        <v>248</v>
      </c>
      <c r="C61" s="198">
        <f>+SUM(C56:C60)</f>
        <v>0</v>
      </c>
      <c r="D61" s="198">
        <f>+SUM(D47:D60)</f>
        <v>0</v>
      </c>
      <c r="E61" s="198">
        <f>+SUM(E56:E60)</f>
        <v>0</v>
      </c>
      <c r="F61" s="198">
        <f>+SUM(F56:F60)</f>
        <v>0</v>
      </c>
      <c r="G61" s="198">
        <f>+SUM(G56:G60)</f>
        <v>0</v>
      </c>
      <c r="H61" s="199"/>
      <c r="I61" s="198">
        <f>+SUM(I56:I60)</f>
        <v>0</v>
      </c>
      <c r="J61" s="198"/>
      <c r="K61" s="198">
        <f>+SUM(K56:K60)</f>
        <v>0</v>
      </c>
      <c r="L61" s="198">
        <f>+SUM(L56:L60)</f>
        <v>0</v>
      </c>
      <c r="M61" s="198">
        <f>+SUM(M56:M60)</f>
        <v>0</v>
      </c>
      <c r="N61" s="198">
        <f>+SUM(N56:N60)</f>
        <v>0</v>
      </c>
      <c r="O61" s="161"/>
    </row>
    <row r="62" spans="1:15" ht="16.8">
      <c r="A62" s="55"/>
      <c r="B62" s="55"/>
      <c r="C62" s="55"/>
      <c r="D62" s="55"/>
      <c r="E62" s="201"/>
      <c r="F62" s="207"/>
      <c r="G62" s="201"/>
      <c r="H62" s="199"/>
      <c r="I62" s="201"/>
      <c r="J62" s="201"/>
      <c r="K62" s="201"/>
      <c r="L62" s="201"/>
      <c r="M62" s="201"/>
      <c r="N62" s="201"/>
      <c r="O62" s="194"/>
    </row>
    <row r="63" spans="1:15" ht="31.8">
      <c r="A63" s="55">
        <f>+A61+1</f>
        <v>36</v>
      </c>
      <c r="B63" s="84" t="s">
        <v>242</v>
      </c>
      <c r="C63" s="84"/>
      <c r="D63" s="84"/>
      <c r="E63" s="198">
        <f>+E45+E53+E61</f>
        <v>0</v>
      </c>
      <c r="F63" s="198"/>
      <c r="G63" s="198">
        <f>+G45+G53+G61</f>
        <v>0</v>
      </c>
      <c r="H63" s="199"/>
      <c r="I63" s="198">
        <f>+I45+I53+I61</f>
        <v>0</v>
      </c>
      <c r="J63" s="201"/>
      <c r="K63" s="198">
        <f>+K45+K53+K61</f>
        <v>0</v>
      </c>
      <c r="L63" s="198">
        <f>+L45+L53+L61</f>
        <v>0</v>
      </c>
      <c r="M63" s="194">
        <f>+M45+M53+M61</f>
        <v>0</v>
      </c>
      <c r="N63" s="198">
        <f>+N45+N53+N61</f>
        <v>0</v>
      </c>
      <c r="O63" s="161"/>
    </row>
    <row r="64" spans="1:15" ht="15.6">
      <c r="A64" s="55">
        <f>+A63+1</f>
        <v>37</v>
      </c>
      <c r="B64" s="84" t="s">
        <v>243</v>
      </c>
      <c r="C64" s="84"/>
      <c r="D64" s="84"/>
      <c r="E64" s="333">
        <v>0.26582278481012656</v>
      </c>
      <c r="F64" s="202"/>
      <c r="G64" s="333">
        <v>0</v>
      </c>
      <c r="H64" s="199"/>
      <c r="I64" s="333">
        <v>0</v>
      </c>
      <c r="J64" s="198"/>
      <c r="K64" s="198"/>
      <c r="L64" s="333">
        <v>0</v>
      </c>
      <c r="M64" s="162"/>
      <c r="N64" s="333">
        <v>0</v>
      </c>
      <c r="O64" s="338"/>
    </row>
    <row r="65" spans="1:17" ht="30.6">
      <c r="A65" s="55">
        <f>+A64+1</f>
        <v>38</v>
      </c>
      <c r="B65" s="84" t="s">
        <v>249</v>
      </c>
      <c r="C65" s="84"/>
      <c r="D65" s="84"/>
      <c r="E65" s="340">
        <f>+E63+E64</f>
        <v>0.26582278481012656</v>
      </c>
      <c r="F65" s="208"/>
      <c r="G65" s="340">
        <f>+G63+G64</f>
        <v>0</v>
      </c>
      <c r="H65" s="209"/>
      <c r="I65" s="340">
        <f>+I63+I64</f>
        <v>0</v>
      </c>
      <c r="J65" s="208"/>
      <c r="K65" s="208"/>
      <c r="L65" s="340">
        <f>+L63+L64</f>
        <v>0</v>
      </c>
      <c r="M65" s="208"/>
      <c r="N65" s="340">
        <f>+N63+N64</f>
        <v>0</v>
      </c>
      <c r="O65" s="338"/>
    </row>
    <row r="66" spans="1:17" ht="15.6">
      <c r="A66" s="55"/>
      <c r="B66" s="84"/>
      <c r="C66" s="84"/>
      <c r="D66" s="84"/>
      <c r="E66" s="208"/>
      <c r="F66" s="208"/>
      <c r="G66" s="208"/>
      <c r="H66" s="199"/>
      <c r="I66" s="208"/>
      <c r="J66" s="208"/>
      <c r="K66" s="208"/>
      <c r="L66" s="208"/>
      <c r="M66" s="208"/>
      <c r="N66" s="208"/>
      <c r="O66" s="298"/>
    </row>
    <row r="67" spans="1:17" ht="15.6">
      <c r="A67" s="55">
        <f>+A65+1</f>
        <v>39</v>
      </c>
      <c r="B67" s="84" t="s">
        <v>222</v>
      </c>
      <c r="C67" s="84"/>
      <c r="D67" s="84"/>
      <c r="E67" s="208">
        <f>+E38+E65</f>
        <v>0.26582278481012656</v>
      </c>
      <c r="F67" s="208"/>
      <c r="G67" s="208">
        <f>+G38+G65</f>
        <v>0</v>
      </c>
      <c r="H67" s="199"/>
      <c r="I67" s="208">
        <f>+I38+I65</f>
        <v>0</v>
      </c>
      <c r="J67" s="208"/>
      <c r="K67" s="208"/>
      <c r="L67" s="208">
        <f>+L38+L65</f>
        <v>0</v>
      </c>
      <c r="M67" s="208"/>
      <c r="N67" s="208">
        <f>+N38+N65</f>
        <v>0</v>
      </c>
      <c r="O67" s="298"/>
    </row>
    <row r="68" spans="1:17" ht="15.6">
      <c r="A68" s="55"/>
      <c r="B68" s="84"/>
      <c r="C68" s="84"/>
      <c r="D68" s="84"/>
      <c r="E68" s="208"/>
      <c r="F68" s="208"/>
      <c r="G68" s="208"/>
      <c r="H68" s="199"/>
      <c r="I68" s="208"/>
      <c r="J68" s="208"/>
      <c r="K68" s="208"/>
      <c r="L68" s="208"/>
      <c r="M68" s="208"/>
      <c r="N68" s="208"/>
      <c r="O68" s="162"/>
    </row>
    <row r="69" spans="1:17" ht="15.6">
      <c r="A69" s="55">
        <f>+A67+1</f>
        <v>40</v>
      </c>
      <c r="B69" s="55" t="s">
        <v>250</v>
      </c>
      <c r="C69" s="55"/>
      <c r="D69" s="55"/>
      <c r="E69" s="55"/>
      <c r="F69" s="55"/>
      <c r="G69" s="55"/>
      <c r="H69" s="55"/>
      <c r="I69" s="55"/>
      <c r="J69" s="55"/>
      <c r="K69" s="55"/>
      <c r="L69" s="55"/>
      <c r="M69" s="162">
        <f>+M36+M63</f>
        <v>0</v>
      </c>
      <c r="N69" s="55"/>
      <c r="O69" s="214"/>
    </row>
    <row r="70" spans="1:17" ht="15.6">
      <c r="A70" s="55"/>
      <c r="B70" s="55"/>
      <c r="C70" s="55"/>
      <c r="D70" s="55"/>
      <c r="E70" s="55"/>
      <c r="F70" s="55"/>
      <c r="G70" s="55"/>
      <c r="H70" s="55"/>
      <c r="I70" s="55"/>
      <c r="J70" s="55"/>
      <c r="K70" s="55"/>
      <c r="L70" s="55"/>
      <c r="M70" s="55"/>
      <c r="N70" s="55"/>
      <c r="O70" s="55"/>
    </row>
    <row r="71" spans="1:17" ht="33.75" customHeight="1">
      <c r="A71" s="55"/>
      <c r="B71" s="728" t="s">
        <v>634</v>
      </c>
      <c r="C71" s="728"/>
      <c r="D71" s="728"/>
      <c r="E71" s="728"/>
      <c r="F71" s="728"/>
      <c r="G71" s="728"/>
      <c r="H71" s="728"/>
      <c r="I71" s="728"/>
      <c r="J71" s="728"/>
      <c r="K71" s="728"/>
      <c r="L71" s="728"/>
      <c r="M71" s="728"/>
      <c r="N71" s="728"/>
      <c r="O71" s="728"/>
    </row>
    <row r="72" spans="1:17" ht="15.6">
      <c r="A72" s="55"/>
      <c r="B72" s="727" t="s">
        <v>614</v>
      </c>
      <c r="C72" s="727"/>
      <c r="D72" s="727"/>
      <c r="E72" s="727"/>
      <c r="F72" s="727"/>
      <c r="G72" s="727"/>
      <c r="H72" s="727"/>
      <c r="I72" s="727"/>
      <c r="J72" s="727"/>
      <c r="K72" s="727"/>
      <c r="L72" s="727"/>
      <c r="M72" s="727"/>
      <c r="N72" s="727"/>
      <c r="O72" s="727"/>
      <c r="P72" s="727"/>
      <c r="Q72" s="727"/>
    </row>
    <row r="73" spans="1:17" ht="15.6">
      <c r="A73" s="55"/>
      <c r="B73" s="55" t="s">
        <v>258</v>
      </c>
      <c r="C73" s="55"/>
      <c r="D73" s="55"/>
      <c r="E73" s="55"/>
      <c r="K73" s="55"/>
      <c r="L73" s="55"/>
      <c r="M73" s="55"/>
      <c r="N73" s="55"/>
      <c r="O73" s="55"/>
    </row>
    <row r="74" spans="1:17" ht="15.6">
      <c r="A74" s="55">
        <f>+A69+1</f>
        <v>41</v>
      </c>
      <c r="B74" s="55"/>
      <c r="C74" s="55"/>
      <c r="D74" s="55"/>
      <c r="F74" s="55" t="s">
        <v>251</v>
      </c>
      <c r="G74" s="55"/>
      <c r="H74" s="55"/>
      <c r="I74" s="55"/>
      <c r="J74" s="212">
        <v>0.01</v>
      </c>
      <c r="K74" s="55"/>
      <c r="L74" s="55"/>
      <c r="M74" s="55"/>
      <c r="N74" s="55"/>
      <c r="O74" s="55"/>
    </row>
    <row r="75" spans="1:17" ht="15.6">
      <c r="A75" s="55">
        <f>+A74+1</f>
        <v>42</v>
      </c>
      <c r="B75" s="55"/>
      <c r="C75" s="55"/>
      <c r="D75" s="55"/>
      <c r="F75" s="55" t="s">
        <v>252</v>
      </c>
      <c r="G75" s="55"/>
      <c r="H75" s="55"/>
      <c r="I75" s="55"/>
      <c r="J75" s="212">
        <v>0.01</v>
      </c>
      <c r="K75" s="55"/>
      <c r="L75" s="55"/>
      <c r="M75" s="55"/>
      <c r="N75" s="55"/>
    </row>
    <row r="76" spans="1:17" ht="15.6">
      <c r="A76" s="45">
        <f>+A75+1</f>
        <v>43</v>
      </c>
      <c r="F76" s="55" t="s">
        <v>253</v>
      </c>
      <c r="G76" s="55"/>
      <c r="H76" s="55"/>
      <c r="I76" s="55"/>
      <c r="J76" s="163">
        <f>+J74/J75</f>
        <v>1</v>
      </c>
    </row>
    <row r="77" spans="1:17" ht="15.6">
      <c r="B77" s="188" t="s">
        <v>259</v>
      </c>
    </row>
    <row r="78" spans="1:17" ht="15.6">
      <c r="B78" s="188" t="s">
        <v>260</v>
      </c>
    </row>
    <row r="79" spans="1:17" ht="15.6">
      <c r="B79" s="188" t="s">
        <v>261</v>
      </c>
    </row>
  </sheetData>
  <mergeCells count="6">
    <mergeCell ref="B72:Q72"/>
    <mergeCell ref="B3:O3"/>
    <mergeCell ref="B4:O4"/>
    <mergeCell ref="B5:O5"/>
    <mergeCell ref="A6:O6"/>
    <mergeCell ref="B71:O71"/>
  </mergeCells>
  <pageMargins left="0.7" right="0.7" top="0.75" bottom="0.75" header="0.3" footer="0.3"/>
  <pageSetup scale="34" orientation="landscape" r:id="rId1"/>
  <headerFoot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C7" sqref="C7"/>
    </sheetView>
  </sheetViews>
  <sheetFormatPr defaultColWidth="9.109375" defaultRowHeight="13.2"/>
  <cols>
    <col min="1" max="1" width="6.6640625" style="1" customWidth="1"/>
    <col min="2" max="2" width="16" style="1" bestFit="1" customWidth="1"/>
    <col min="3" max="3" width="14" style="1" customWidth="1"/>
    <col min="4" max="4" width="13" style="1" customWidth="1"/>
    <col min="5" max="5" width="12.88671875" style="1" customWidth="1"/>
    <col min="6" max="6" width="14.109375" style="1" customWidth="1"/>
    <col min="7" max="12" width="14" style="1" customWidth="1"/>
    <col min="13" max="16384" width="9.109375" style="1"/>
  </cols>
  <sheetData>
    <row r="1" spans="1:16379" ht="15.6">
      <c r="B1" s="708" t="s">
        <v>535</v>
      </c>
      <c r="C1" s="708"/>
      <c r="D1" s="708"/>
      <c r="E1" s="708"/>
      <c r="F1" s="708"/>
      <c r="G1" s="615"/>
      <c r="H1" s="615"/>
      <c r="I1" s="615"/>
      <c r="J1" s="615"/>
      <c r="K1" s="615"/>
      <c r="L1" s="615"/>
      <c r="M1" s="615"/>
      <c r="N1" s="615"/>
      <c r="O1" s="615"/>
    </row>
    <row r="2" spans="1:16379" ht="15.6">
      <c r="B2" s="729" t="s">
        <v>615</v>
      </c>
      <c r="C2" s="729"/>
      <c r="D2" s="729"/>
      <c r="E2" s="729"/>
      <c r="F2" s="729"/>
    </row>
    <row r="3" spans="1:16379" ht="15.6">
      <c r="B3" s="730" t="str">
        <f>+'Appendix A'!H3</f>
        <v>Actual for the 12 Months Ended 12/31/2021</v>
      </c>
      <c r="C3" s="730"/>
      <c r="D3" s="730"/>
      <c r="E3" s="730"/>
      <c r="F3" s="730"/>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B6" s="12" t="s">
        <v>66</v>
      </c>
      <c r="C6" s="12" t="s">
        <v>67</v>
      </c>
      <c r="D6" s="12" t="s">
        <v>68</v>
      </c>
      <c r="E6" s="12" t="s">
        <v>69</v>
      </c>
      <c r="F6" s="12" t="s">
        <v>70</v>
      </c>
    </row>
    <row r="7" spans="1:16379" s="10" customFormat="1" ht="52.8">
      <c r="A7" s="603" t="s">
        <v>120</v>
      </c>
      <c r="B7" s="600" t="s">
        <v>513</v>
      </c>
      <c r="C7" s="600" t="s">
        <v>663</v>
      </c>
      <c r="D7" s="601" t="s">
        <v>115</v>
      </c>
      <c r="E7" s="601" t="s">
        <v>116</v>
      </c>
      <c r="F7" s="600" t="s">
        <v>8</v>
      </c>
    </row>
    <row r="8" spans="1:16379">
      <c r="B8" s="598" t="s">
        <v>65</v>
      </c>
      <c r="C8" s="599"/>
      <c r="D8" s="599"/>
      <c r="E8" s="599"/>
      <c r="F8" s="11"/>
      <c r="G8" s="11"/>
      <c r="H8" s="11"/>
      <c r="I8" s="11"/>
      <c r="J8" s="11"/>
      <c r="K8" s="11"/>
      <c r="L8" s="11"/>
    </row>
    <row r="9" spans="1:16379">
      <c r="A9" s="11">
        <v>1</v>
      </c>
      <c r="B9" s="16" t="s">
        <v>7</v>
      </c>
      <c r="C9" s="607">
        <v>0</v>
      </c>
      <c r="D9" s="287">
        <v>0</v>
      </c>
      <c r="E9" s="287">
        <v>0</v>
      </c>
      <c r="F9" s="286">
        <f>+SUM(C9:E9)</f>
        <v>0</v>
      </c>
      <c r="G9" s="32"/>
      <c r="H9" s="32"/>
      <c r="I9" s="32"/>
      <c r="J9" s="32"/>
      <c r="K9" s="32"/>
      <c r="L9" s="32"/>
    </row>
    <row r="10" spans="1:16379">
      <c r="A10" s="11"/>
      <c r="B10" s="19"/>
      <c r="C10" s="286"/>
      <c r="D10" s="288"/>
      <c r="E10" s="288"/>
      <c r="F10" s="32"/>
      <c r="G10" s="32"/>
      <c r="H10" s="32"/>
      <c r="I10" s="32"/>
      <c r="J10" s="32"/>
      <c r="K10" s="32"/>
      <c r="L10" s="32"/>
    </row>
    <row r="11" spans="1:16379">
      <c r="A11" s="11">
        <f>+A9+1</f>
        <v>2</v>
      </c>
      <c r="B11" s="19" t="s">
        <v>117</v>
      </c>
      <c r="C11" s="286">
        <f>+C9*'Appendix A'!D110</f>
        <v>0</v>
      </c>
      <c r="D11" s="288">
        <f>+D9*'Appendix A'!D110</f>
        <v>0</v>
      </c>
      <c r="E11" s="288">
        <f>+E9*'Appendix A'!D110</f>
        <v>0</v>
      </c>
      <c r="F11" s="286">
        <f>+SUM(C11:E11)</f>
        <v>0</v>
      </c>
      <c r="G11" s="32"/>
      <c r="H11" s="32"/>
      <c r="I11" s="32"/>
      <c r="J11" s="32"/>
      <c r="K11" s="32"/>
      <c r="L11" s="32"/>
    </row>
    <row r="12" spans="1:16379" ht="52.8">
      <c r="A12" s="341" t="s">
        <v>380</v>
      </c>
      <c r="B12" s="19"/>
      <c r="C12" s="668" t="s">
        <v>644</v>
      </c>
      <c r="D12" s="668" t="s">
        <v>644</v>
      </c>
      <c r="E12" s="668" t="s">
        <v>644</v>
      </c>
      <c r="F12" s="342" t="str">
        <f>"Sum of Columns "&amp;C6&amp;", "&amp;D6&amp;" and "&amp;E6&amp;""</f>
        <v>Sum of Columns (b), (c) and (d)</v>
      </c>
      <c r="G12" s="32"/>
      <c r="H12" s="32"/>
      <c r="I12" s="32"/>
      <c r="J12" s="32"/>
      <c r="K12" s="32"/>
      <c r="L12" s="32"/>
    </row>
    <row r="13" spans="1:16379">
      <c r="B13" s="19"/>
      <c r="C13" s="32"/>
      <c r="D13" s="32"/>
      <c r="E13" s="32"/>
      <c r="F13" s="32"/>
      <c r="G13" s="32"/>
      <c r="H13" s="32"/>
      <c r="I13" s="32"/>
      <c r="J13" s="32"/>
      <c r="K13" s="32"/>
      <c r="L13" s="32"/>
    </row>
    <row r="14" spans="1:16379">
      <c r="B14" s="19"/>
      <c r="C14" s="32"/>
      <c r="D14" s="32"/>
      <c r="E14" s="32"/>
      <c r="F14" s="32"/>
      <c r="G14" s="32"/>
      <c r="H14" s="32"/>
      <c r="I14" s="32"/>
      <c r="J14" s="32"/>
      <c r="K14" s="32"/>
      <c r="L14" s="32"/>
    </row>
    <row r="15" spans="1:16379">
      <c r="B15" s="19"/>
      <c r="C15" s="32"/>
      <c r="D15" s="32"/>
      <c r="E15" s="32"/>
      <c r="F15" s="32"/>
      <c r="G15" s="32"/>
      <c r="H15" s="32"/>
      <c r="I15" s="32"/>
      <c r="J15" s="32"/>
      <c r="K15" s="32"/>
      <c r="L15" s="32"/>
    </row>
    <row r="16" spans="1:16379">
      <c r="B16" s="19"/>
      <c r="C16" s="32"/>
      <c r="D16" s="32"/>
      <c r="E16" s="32"/>
      <c r="F16" s="32"/>
      <c r="G16" s="32"/>
      <c r="H16" s="32"/>
      <c r="I16" s="32"/>
      <c r="J16" s="32"/>
      <c r="K16" s="32"/>
      <c r="L16" s="32"/>
    </row>
    <row r="17" spans="2:12">
      <c r="B17" s="19"/>
      <c r="C17" s="32"/>
      <c r="D17" s="32"/>
      <c r="E17" s="32"/>
      <c r="F17" s="32"/>
      <c r="G17" s="32"/>
      <c r="H17" s="32"/>
      <c r="I17" s="32"/>
      <c r="J17" s="32"/>
      <c r="K17" s="32"/>
      <c r="L17" s="32"/>
    </row>
    <row r="18" spans="2:12">
      <c r="B18" s="16"/>
      <c r="C18" s="32"/>
      <c r="D18" s="32"/>
      <c r="E18" s="32"/>
      <c r="F18" s="32"/>
      <c r="G18" s="32"/>
      <c r="H18" s="32"/>
      <c r="I18" s="32"/>
      <c r="J18" s="32"/>
      <c r="K18" s="32"/>
      <c r="L18" s="32"/>
    </row>
    <row r="19" spans="2:12" ht="14.4">
      <c r="C19" s="33"/>
      <c r="D19" s="33"/>
      <c r="E19" s="33"/>
      <c r="F19" s="33"/>
      <c r="G19" s="33"/>
      <c r="H19" s="33"/>
      <c r="I19" s="33"/>
      <c r="J19" s="33"/>
      <c r="K19" s="33"/>
      <c r="L19" s="33"/>
    </row>
    <row r="21" spans="2:12">
      <c r="B21" s="13"/>
    </row>
    <row r="24" spans="2:12">
      <c r="B24" s="34"/>
      <c r="D24" s="11"/>
    </row>
    <row r="25" spans="2:12" s="11" customFormat="1">
      <c r="B25" s="12"/>
    </row>
    <row r="26" spans="2:12" s="11" customFormat="1">
      <c r="B26" s="1"/>
    </row>
    <row r="27" spans="2:12">
      <c r="B27" s="35"/>
    </row>
    <row r="28" spans="2:12">
      <c r="B28" s="35"/>
    </row>
    <row r="29" spans="2:12">
      <c r="B29" s="35"/>
    </row>
    <row r="30" spans="2:12">
      <c r="B30" s="35"/>
    </row>
    <row r="31" spans="2:12">
      <c r="B31" s="35"/>
    </row>
    <row r="32" spans="2:12">
      <c r="B32" s="35"/>
    </row>
    <row r="33" spans="2:2">
      <c r="B33" s="35"/>
    </row>
    <row r="34" spans="2:2">
      <c r="B34" s="35"/>
    </row>
    <row r="35" spans="2:2">
      <c r="B35" s="35"/>
    </row>
  </sheetData>
  <mergeCells count="3">
    <mergeCell ref="B1:F1"/>
    <mergeCell ref="B2:F2"/>
    <mergeCell ref="B3:F3"/>
  </mergeCells>
  <pageMargins left="0.7" right="0.7" top="0.75" bottom="0.75" header="0.3" footer="0.3"/>
  <pageSetup scale="99"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19B77F6375764E96E3D249DC6EF820" ma:contentTypeVersion="10" ma:contentTypeDescription="Create a new document." ma:contentTypeScope="" ma:versionID="3a6945625151dd295b3e25c892e3960a">
  <xsd:schema xmlns:xsd="http://www.w3.org/2001/XMLSchema" xmlns:xs="http://www.w3.org/2001/XMLSchema" xmlns:p="http://schemas.microsoft.com/office/2006/metadata/properties" xmlns:ns2="10ca4cc7-7805-4353-a7c8-261001493842" xmlns:ns3="6c613d94-1ede-48f7-a4d8-3f73bbc718b0" targetNamespace="http://schemas.microsoft.com/office/2006/metadata/properties" ma:root="true" ma:fieldsID="230329a2a65fbccb81978689cca57a06" ns2:_="" ns3:_="">
    <xsd:import namespace="10ca4cc7-7805-4353-a7c8-261001493842"/>
    <xsd:import namespace="6c613d94-1ede-48f7-a4d8-3f73bbc718b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a4cc7-7805-4353-a7c8-2610014938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13d94-1ede-48f7-a4d8-3f73bbc718b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851567-CE76-48AE-8084-B82479F47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a4cc7-7805-4353-a7c8-261001493842"/>
    <ds:schemaRef ds:uri="6c613d94-1ede-48f7-a4d8-3f73bbc718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C0B66A-901E-42F6-806A-F06354B43F01}">
  <ds:schemaRefs>
    <ds:schemaRef ds:uri="http://schemas.microsoft.com/office/2006/metadata/properties"/>
    <ds:schemaRef ds:uri="10ca4cc7-7805-4353-a7c8-2610014938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c613d94-1ede-48f7-a4d8-3f73bbc718b0"/>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A447789A-17D3-4F2A-A9E5-AAA208E624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'2b-ADIT Prior Year'!Print_Area</vt:lpstr>
      <vt:lpstr>'2c-ADIT Proration Projected'!Print_Area</vt:lpstr>
      <vt:lpstr>'2d-ADIT Proration Actual'!Print_Area</vt:lpstr>
      <vt:lpstr>'3-EADIT'!Print_Area</vt:lpstr>
      <vt:lpstr>'4-IT Permanent Differences'!Print_Area</vt:lpstr>
      <vt:lpstr>'5-Project Return'!Print_Area</vt:lpstr>
      <vt:lpstr>'6-Project Cost of Capital'!Print_Area</vt:lpstr>
      <vt:lpstr>'8-Depreciation Rates'!Print_Area</vt:lpstr>
      <vt:lpstr>'9-Corrections'!Print_Area</vt:lpstr>
      <vt:lpstr>'Appendix A'!Print_Area</vt:lpstr>
      <vt:lpstr>Index!Print_Area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Bissell, Garrett E</dc:creator>
  <cp:lastModifiedBy>Bissell, Garrett E</cp:lastModifiedBy>
  <dcterms:created xsi:type="dcterms:W3CDTF">2024-12-07T01:08:39Z</dcterms:created>
  <dcterms:modified xsi:type="dcterms:W3CDTF">2024-12-09T13:17:59Z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2024-12-07T01:07:14Z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fb23f3d3-6a24-4d4a-a2c8-0b2b70eccdec</vt:lpwstr>
  </property>
  <property fmtid="{D5CDD505-2E9C-101B-9397-08002B2CF9AE}" pid="8" name="MSIP_Label_a5049dce-8671-4c79-90d7-f6ec79470f4e_ContentBits">
    <vt:lpwstr>0</vt:lpwstr>
  </property>
  <property fmtid="{D5CDD505-2E9C-101B-9397-08002B2CF9AE}" pid="9" name="_AdHocReviewCycleID">
    <vt:i4>-6906174</vt:i4>
  </property>
  <property fmtid="{D5CDD505-2E9C-101B-9397-08002B2CF9AE}" pid="10" name="_NewReviewCycle">
    <vt:lpwstr/>
  </property>
  <property fmtid="{D5CDD505-2E9C-101B-9397-08002B2CF9AE}" pid="11" name="_EmailSubject">
    <vt:lpwstr>RG&amp;E RS19 Settlement Compliance Filing (Docket ER23-1817)</vt:lpwstr>
  </property>
  <property fmtid="{D5CDD505-2E9C-101B-9397-08002B2CF9AE}" pid="12" name="_AuthorEmail">
    <vt:lpwstr>GBissell@nyiso.com</vt:lpwstr>
  </property>
  <property fmtid="{D5CDD505-2E9C-101B-9397-08002B2CF9AE}" pid="13" name="_AuthorEmailDisplayName">
    <vt:lpwstr>Bissell, Garrett E</vt:lpwstr>
  </property>
</Properties>
</file>