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National Grid\NGrid 2024 PBOP Filing\"/>
    </mc:Choice>
  </mc:AlternateContent>
  <xr:revisionPtr revIDLastSave="0" documentId="8_{E7528B24-95CA-4DF3-9516-39F181A1EEB1}" xr6:coauthVersionLast="47" xr6:coauthVersionMax="47" xr10:uidLastSave="{00000000-0000-0000-0000-000000000000}"/>
  <bookViews>
    <workbookView xWindow="-108" yWindow="-108" windowWidth="23256" windowHeight="14016" tabRatio="743" xr2:uid="{F1E8A80E-6833-40F4-957C-2AEA437063FE}"/>
  </bookViews>
  <sheets>
    <sheet name="Summary of Trans. PBOP Forecast" sheetId="1" r:id="rId1"/>
    <sheet name="Summary Actuarial Report" sheetId="2" r:id="rId2"/>
    <sheet name="FY2025 ASC BU - RW" sheetId="4" r:id="rId3"/>
    <sheet name="FY2026 ASC BU - RW" sheetId="5" r:id="rId4"/>
    <sheet name="FY2027 ASC BU - RW" sheetId="6" r:id="rId5"/>
    <sheet name="FY2028 ASC BU - RW" sheetId="7" r:id="rId6"/>
    <sheet name="FY2029 ASC BU - RW" sheetId="8" r:id="rId7"/>
  </sheets>
  <externalReferences>
    <externalReference r:id="rId8"/>
  </externalReferences>
  <definedNames>
    <definedName name="_Key1" hidden="1">#REF!</definedName>
    <definedName name="_Order1" hidden="1">255</definedName>
    <definedName name="_Order2" hidden="1">0</definedName>
    <definedName name="_Sort" hidden="1">#REF!</definedName>
    <definedName name="e" hidden="1">{#N/A,#N/A,TRUE,"Blank";#N/A,#N/A,TRUE,"Report - Portrait";#N/A,#N/A,TRUE,"Report - Landscape";#N/A,#N/A,TRUE,"FAS87 Results"}</definedName>
    <definedName name="HTML_CodePage" hidden="1">1252</definedName>
    <definedName name="HTML_Control" hidden="1">{"'Worksheet'!$A$3:$R$184"}</definedName>
    <definedName name="HTML_Description" hidden="1">""</definedName>
    <definedName name="HTML_Email" hidden="1">""</definedName>
    <definedName name="HTML_Header" hidden="1">"Worksheet"</definedName>
    <definedName name="HTML_LastUpdate" hidden="1">"3/19/1999"</definedName>
    <definedName name="HTML_LineAfter" hidden="1">FALSE</definedName>
    <definedName name="HTML_LineBefore" hidden="1">FALSE</definedName>
    <definedName name="HTML_Name" hidden="1">"Al Kinne"</definedName>
    <definedName name="HTML_OBDlg2" hidden="1">TRUE</definedName>
    <definedName name="HTML_OBDlg4" hidden="1">TRUE</definedName>
    <definedName name="HTML_OS" hidden="1">0</definedName>
    <definedName name="HTML_PathFile" hidden="1">"N:\excel\work\MyHTML.htm"</definedName>
    <definedName name="HTML_Title" hidden="1">"Interconnection Rev's &amp; Purch's for 1999"</definedName>
    <definedName name="servco">#REF!</definedName>
    <definedName name="servcos">#REF!</definedName>
    <definedName name="w" hidden="1">{#N/A,#N/A,TRUE,"Blank";#N/A,#N/A,TRUE,"Report - Portrait";#N/A,#N/A,TRUE,"Report - Landscape";#N/A,#N/A,TRUE,"FAS87 Results"}</definedName>
    <definedName name="wrn.All._.Sheets." hidden="1">{#N/A,#N/A,TRUE,"Blank";#N/A,#N/A,TRUE,"Report - Portrait";#N/A,#N/A,TRUE,"Report - Landscape";#N/A,#N/A,TRUE,"FAS87 Results"}</definedName>
    <definedName name="wrn.CGAC." hidden="1">{"FormII",#N/A,FALSE,"Main";"GAF Summary",#N/A,FALSE,"Main";"Sendout",#N/A,FALSE,"Main";"Sales",#N/A,FALSE,"Main";"Commodity",#N/A,FALSE,"Main";"Remaining",#N/A,FALSE,"Main";"Demand",#N/A,FALSE,"Main";"Base",#N/A,FALSE,"Main";"NewCGA",#N/A,FALSE,"Main";"Working Capital",#N/A,FALSE,"Main";"IS&amp;CR",#N/A,FALSE,"Main";"IS&amp;CR Margin Cr.",#N/A,FALSE,"Main";"Sept CGA",#N/A,FALSE,"Main";"Adders",#N/A,FALSE,"Main";"IFC",#N/A,FALSE,"Main";"Refunds",#N/A,FALSE,"Main";"Bad Debt",#N/A,FALSE,"Main"}</definedName>
    <definedName name="wrn.Temp." hidden="1">{"Working Capital",#N/A,FALSE,"Main";"Sept CGA",#N/A,FALSE,"Main";"Adders",#N/A,FALSE,"Main";"Bad Debt",#N/A,FALSE,"Main"}</definedName>
    <definedName name="YEAR">[1]inputs!$AB$3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I15" i="7" l="1"/>
  <c r="K15" i="7" s="1"/>
  <c r="I14" i="7"/>
  <c r="K14" i="7" s="1"/>
  <c r="I41" i="6"/>
  <c r="K41" i="6" s="1"/>
  <c r="I15" i="6"/>
  <c r="K15" i="6" s="1"/>
  <c r="I14" i="6"/>
  <c r="K14" i="6" s="1"/>
  <c r="I41" i="5"/>
  <c r="K41" i="5" s="1"/>
  <c r="I15" i="5"/>
  <c r="K15" i="5" s="1"/>
  <c r="I14" i="5"/>
  <c r="K14" i="5" s="1"/>
  <c r="I14" i="4"/>
  <c r="K14" i="4" s="1"/>
  <c r="I15" i="4"/>
  <c r="K15" i="4"/>
  <c r="I9" i="4"/>
  <c r="A46" i="1"/>
  <c r="A43" i="1"/>
  <c r="A44" i="1" s="1"/>
  <c r="I40" i="6" l="1"/>
  <c r="K40" i="6" s="1"/>
  <c r="J54" i="8" l="1"/>
  <c r="M14" i="2"/>
  <c r="H54" i="8"/>
  <c r="E54" i="8"/>
  <c r="G54" i="8"/>
  <c r="I44" i="8"/>
  <c r="K44" i="8" s="1"/>
  <c r="I43" i="8"/>
  <c r="K43" i="8" s="1"/>
  <c r="J46" i="8"/>
  <c r="I39" i="8"/>
  <c r="K39" i="8" s="1"/>
  <c r="F46" i="8"/>
  <c r="I30" i="8"/>
  <c r="K30" i="8" s="1"/>
  <c r="I29" i="8"/>
  <c r="K29" i="8" s="1"/>
  <c r="I27" i="8"/>
  <c r="K27" i="8" s="1"/>
  <c r="I25" i="8"/>
  <c r="K25" i="8" s="1"/>
  <c r="I20" i="8"/>
  <c r="K20" i="8" s="1"/>
  <c r="I19" i="8"/>
  <c r="K19" i="8" s="1"/>
  <c r="K18" i="8"/>
  <c r="I18" i="8"/>
  <c r="I16" i="8"/>
  <c r="K16" i="8" s="1"/>
  <c r="I13" i="8"/>
  <c r="K13" i="8" s="1"/>
  <c r="J32" i="8"/>
  <c r="G32" i="8"/>
  <c r="I52" i="8"/>
  <c r="K52" i="8" s="1"/>
  <c r="M13" i="2"/>
  <c r="M24" i="2"/>
  <c r="I40" i="8"/>
  <c r="K40" i="8" s="1"/>
  <c r="I37" i="8"/>
  <c r="M39" i="2"/>
  <c r="M19" i="2"/>
  <c r="I9" i="8"/>
  <c r="K9" i="8" s="1"/>
  <c r="J54" i="7"/>
  <c r="H54" i="7"/>
  <c r="J46" i="7"/>
  <c r="I44" i="7"/>
  <c r="K44" i="7" s="1"/>
  <c r="I43" i="7"/>
  <c r="K43" i="7" s="1"/>
  <c r="F46" i="7"/>
  <c r="I30" i="7"/>
  <c r="K30" i="7" s="1"/>
  <c r="I29" i="7"/>
  <c r="K29" i="7" s="1"/>
  <c r="I27" i="7"/>
  <c r="K27" i="7" s="1"/>
  <c r="K25" i="7"/>
  <c r="I25" i="7"/>
  <c r="I20" i="7"/>
  <c r="K20" i="7" s="1"/>
  <c r="I19" i="7"/>
  <c r="K19" i="7" s="1"/>
  <c r="I18" i="7"/>
  <c r="K18" i="7" s="1"/>
  <c r="I16" i="7"/>
  <c r="K16" i="7" s="1"/>
  <c r="I13" i="7"/>
  <c r="K13" i="7" s="1"/>
  <c r="J32" i="7"/>
  <c r="I26" i="7"/>
  <c r="K26" i="7" s="1"/>
  <c r="I21" i="7"/>
  <c r="K21" i="7" s="1"/>
  <c r="I12" i="7"/>
  <c r="K12" i="7" s="1"/>
  <c r="G54" i="6"/>
  <c r="I13" i="2"/>
  <c r="G46" i="6"/>
  <c r="J46" i="6"/>
  <c r="J54" i="6"/>
  <c r="I44" i="6"/>
  <c r="K44" i="6" s="1"/>
  <c r="I43" i="6"/>
  <c r="K43" i="6" s="1"/>
  <c r="J32" i="6"/>
  <c r="I30" i="6"/>
  <c r="K30" i="6" s="1"/>
  <c r="I29" i="6"/>
  <c r="K29" i="6" s="1"/>
  <c r="I27" i="6"/>
  <c r="K27" i="6" s="1"/>
  <c r="I25" i="6"/>
  <c r="K25" i="6" s="1"/>
  <c r="I20" i="6"/>
  <c r="K20" i="6" s="1"/>
  <c r="I19" i="6"/>
  <c r="K19" i="6" s="1"/>
  <c r="I18" i="6"/>
  <c r="K18" i="6" s="1"/>
  <c r="I16" i="6"/>
  <c r="K16" i="6" s="1"/>
  <c r="I13" i="6"/>
  <c r="K13" i="6" s="1"/>
  <c r="J54" i="5"/>
  <c r="G14" i="2"/>
  <c r="J46" i="5"/>
  <c r="I43" i="5"/>
  <c r="K43" i="5" s="1"/>
  <c r="I44" i="5"/>
  <c r="K44" i="5" s="1"/>
  <c r="J32" i="4"/>
  <c r="J32" i="5"/>
  <c r="I13" i="5"/>
  <c r="K13" i="5" s="1"/>
  <c r="I16" i="5"/>
  <c r="K16" i="5" s="1"/>
  <c r="I18" i="5"/>
  <c r="K18" i="5" s="1"/>
  <c r="I19" i="5"/>
  <c r="K19" i="5" s="1"/>
  <c r="I20" i="5"/>
  <c r="K20" i="5"/>
  <c r="I25" i="5"/>
  <c r="K25" i="5" s="1"/>
  <c r="I27" i="5"/>
  <c r="K27" i="5" s="1"/>
  <c r="I29" i="5"/>
  <c r="K29" i="5"/>
  <c r="I30" i="5"/>
  <c r="K30" i="5" s="1"/>
  <c r="I26" i="5"/>
  <c r="K26" i="5" s="1"/>
  <c r="E13" i="2"/>
  <c r="E13" i="1" s="1"/>
  <c r="E14" i="1" s="1"/>
  <c r="E15" i="1" s="1"/>
  <c r="I44" i="4"/>
  <c r="K44" i="4" s="1"/>
  <c r="I43" i="4"/>
  <c r="K43" i="4" s="1"/>
  <c r="I30" i="4"/>
  <c r="K30" i="4" s="1"/>
  <c r="I29" i="4"/>
  <c r="K29" i="4" s="1"/>
  <c r="I27" i="4"/>
  <c r="K27" i="4" s="1"/>
  <c r="I25" i="4"/>
  <c r="K25" i="4" s="1"/>
  <c r="I20" i="4"/>
  <c r="K20" i="4" s="1"/>
  <c r="I19" i="4"/>
  <c r="K19" i="4" s="1"/>
  <c r="I18" i="4"/>
  <c r="K18" i="4" s="1"/>
  <c r="I16" i="4"/>
  <c r="K16" i="4" s="1"/>
  <c r="I13" i="4"/>
  <c r="K13" i="4" s="1"/>
  <c r="E54" i="6" l="1"/>
  <c r="G54" i="7"/>
  <c r="E46" i="6"/>
  <c r="E54" i="7"/>
  <c r="I38" i="7"/>
  <c r="K38" i="7" s="1"/>
  <c r="I22" i="7"/>
  <c r="K22" i="7" s="1"/>
  <c r="M25" i="2"/>
  <c r="I17" i="8"/>
  <c r="K17" i="8" s="1"/>
  <c r="I38" i="8"/>
  <c r="K38" i="8" s="1"/>
  <c r="H32" i="8"/>
  <c r="I9" i="7"/>
  <c r="K9" i="7" s="1"/>
  <c r="M40" i="2"/>
  <c r="I42" i="7"/>
  <c r="K42" i="7" s="1"/>
  <c r="M30" i="2"/>
  <c r="M29" i="2"/>
  <c r="M34" i="2" s="1"/>
  <c r="H54" i="6"/>
  <c r="I41" i="8"/>
  <c r="K41" i="8" s="1"/>
  <c r="M20" i="2"/>
  <c r="E32" i="8"/>
  <c r="I42" i="8"/>
  <c r="K42" i="8" s="1"/>
  <c r="E46" i="8"/>
  <c r="E14" i="2"/>
  <c r="I22" i="5"/>
  <c r="K22" i="5" s="1"/>
  <c r="I11" i="5"/>
  <c r="K11" i="5" s="1"/>
  <c r="I24" i="5"/>
  <c r="K24" i="5" s="1"/>
  <c r="I12" i="5"/>
  <c r="K12" i="5" s="1"/>
  <c r="D54" i="5"/>
  <c r="G13" i="2"/>
  <c r="G46" i="5"/>
  <c r="G54" i="5"/>
  <c r="I14" i="2"/>
  <c r="I28" i="6"/>
  <c r="K28" i="6" s="1"/>
  <c r="I10" i="7"/>
  <c r="K10" i="7" s="1"/>
  <c r="H32" i="7"/>
  <c r="I11" i="7"/>
  <c r="K11" i="7" s="1"/>
  <c r="I24" i="7"/>
  <c r="K24" i="7" s="1"/>
  <c r="I23" i="7"/>
  <c r="K23" i="7" s="1"/>
  <c r="G32" i="7"/>
  <c r="I51" i="7"/>
  <c r="K51" i="7" s="1"/>
  <c r="K54" i="7" s="1"/>
  <c r="K13" i="2"/>
  <c r="I28" i="7"/>
  <c r="K28" i="7" s="1"/>
  <c r="I52" i="7"/>
  <c r="K52" i="7" s="1"/>
  <c r="I40" i="7"/>
  <c r="K40" i="7" s="1"/>
  <c r="E46" i="7"/>
  <c r="J56" i="7"/>
  <c r="K14" i="2"/>
  <c r="E32" i="7"/>
  <c r="E56" i="7" s="1"/>
  <c r="I37" i="7"/>
  <c r="K37" i="7" s="1"/>
  <c r="I17" i="7"/>
  <c r="K17" i="7" s="1"/>
  <c r="I41" i="7"/>
  <c r="K41" i="7" s="1"/>
  <c r="F32" i="7"/>
  <c r="I39" i="7"/>
  <c r="K39" i="7" s="1"/>
  <c r="F54" i="7"/>
  <c r="I21" i="8"/>
  <c r="K21" i="8" s="1"/>
  <c r="F54" i="8"/>
  <c r="I10" i="8"/>
  <c r="K10" i="8" s="1"/>
  <c r="J56" i="8"/>
  <c r="I22" i="8"/>
  <c r="K22" i="8" s="1"/>
  <c r="I14" i="8"/>
  <c r="K14" i="8" s="1"/>
  <c r="I11" i="8"/>
  <c r="K11" i="8" s="1"/>
  <c r="I24" i="8"/>
  <c r="K24" i="8" s="1"/>
  <c r="F32" i="8"/>
  <c r="G46" i="8"/>
  <c r="G56" i="8" s="1"/>
  <c r="I51" i="8"/>
  <c r="K51" i="8" s="1"/>
  <c r="K54" i="8" s="1"/>
  <c r="I26" i="8"/>
  <c r="K26" i="8" s="1"/>
  <c r="I12" i="8"/>
  <c r="K12" i="8" s="1"/>
  <c r="I28" i="8"/>
  <c r="K28" i="8" s="1"/>
  <c r="I15" i="8"/>
  <c r="K15" i="8" s="1"/>
  <c r="I23" i="8"/>
  <c r="K23" i="8" s="1"/>
  <c r="H46" i="8"/>
  <c r="H56" i="8" s="1"/>
  <c r="J56" i="5"/>
  <c r="E56" i="8"/>
  <c r="K37" i="8"/>
  <c r="D54" i="8"/>
  <c r="I51" i="5"/>
  <c r="K51" i="5" s="1"/>
  <c r="D54" i="4"/>
  <c r="H54" i="5"/>
  <c r="D54" i="7"/>
  <c r="H46" i="7"/>
  <c r="I11" i="6"/>
  <c r="K11" i="6" s="1"/>
  <c r="G46" i="7"/>
  <c r="I40" i="5"/>
  <c r="K40" i="5" s="1"/>
  <c r="I10" i="6"/>
  <c r="K10" i="6" s="1"/>
  <c r="I52" i="6"/>
  <c r="K52" i="6" s="1"/>
  <c r="D46" i="8"/>
  <c r="D32" i="8"/>
  <c r="F46" i="5"/>
  <c r="I42" i="5"/>
  <c r="K42" i="5" s="1"/>
  <c r="I24" i="6"/>
  <c r="K24" i="6" s="1"/>
  <c r="I22" i="6"/>
  <c r="K22" i="6" s="1"/>
  <c r="I9" i="6"/>
  <c r="K9" i="6" s="1"/>
  <c r="I39" i="6"/>
  <c r="K39" i="6" s="1"/>
  <c r="I37" i="6"/>
  <c r="K37" i="6" s="1"/>
  <c r="I17" i="6"/>
  <c r="K17" i="6" s="1"/>
  <c r="D46" i="7"/>
  <c r="I28" i="5"/>
  <c r="K28" i="5" s="1"/>
  <c r="I52" i="5"/>
  <c r="K52" i="5" s="1"/>
  <c r="I37" i="5"/>
  <c r="K37" i="5" s="1"/>
  <c r="I51" i="6"/>
  <c r="I42" i="6"/>
  <c r="K42" i="6" s="1"/>
  <c r="H46" i="6"/>
  <c r="H32" i="5"/>
  <c r="D46" i="4"/>
  <c r="I17" i="5"/>
  <c r="K17" i="5" s="1"/>
  <c r="I38" i="5"/>
  <c r="K38" i="5" s="1"/>
  <c r="G32" i="5"/>
  <c r="G56" i="5" s="1"/>
  <c r="F54" i="6"/>
  <c r="I26" i="6"/>
  <c r="K26" i="6" s="1"/>
  <c r="H32" i="6"/>
  <c r="I38" i="6"/>
  <c r="K38" i="6" s="1"/>
  <c r="I21" i="5"/>
  <c r="K21" i="5" s="1"/>
  <c r="I39" i="5"/>
  <c r="K39" i="5" s="1"/>
  <c r="F32" i="5"/>
  <c r="I12" i="6"/>
  <c r="K12" i="6" s="1"/>
  <c r="G32" i="6"/>
  <c r="G56" i="6" s="1"/>
  <c r="D46" i="6"/>
  <c r="D32" i="5"/>
  <c r="E32" i="5"/>
  <c r="F32" i="6"/>
  <c r="I10" i="5"/>
  <c r="K10" i="5" s="1"/>
  <c r="I23" i="5"/>
  <c r="K23" i="5" s="1"/>
  <c r="E46" i="5"/>
  <c r="I23" i="6"/>
  <c r="K23" i="6" s="1"/>
  <c r="I21" i="6"/>
  <c r="K21" i="6" s="1"/>
  <c r="D32" i="7"/>
  <c r="F46" i="6"/>
  <c r="E32" i="6"/>
  <c r="E56" i="6" s="1"/>
  <c r="J56" i="6"/>
  <c r="D54" i="6"/>
  <c r="D32" i="6"/>
  <c r="E54" i="5"/>
  <c r="I37" i="4"/>
  <c r="K37" i="4" s="1"/>
  <c r="I24" i="4"/>
  <c r="K24" i="4" s="1"/>
  <c r="I39" i="4"/>
  <c r="K39" i="4" s="1"/>
  <c r="I9" i="5"/>
  <c r="F54" i="5"/>
  <c r="E46" i="4"/>
  <c r="G46" i="4"/>
  <c r="D46" i="5"/>
  <c r="H46" i="5"/>
  <c r="I40" i="4"/>
  <c r="K40" i="4" s="1"/>
  <c r="I42" i="4"/>
  <c r="K42" i="4" s="1"/>
  <c r="H46" i="4"/>
  <c r="G32" i="4"/>
  <c r="H32" i="4"/>
  <c r="I41" i="4"/>
  <c r="K41" i="4" s="1"/>
  <c r="G54" i="4"/>
  <c r="I10" i="4"/>
  <c r="K10" i="4" s="1"/>
  <c r="H54" i="4"/>
  <c r="D32" i="4"/>
  <c r="F46" i="4"/>
  <c r="F54" i="4"/>
  <c r="F32" i="4"/>
  <c r="I38" i="4"/>
  <c r="K38" i="4" s="1"/>
  <c r="I52" i="4"/>
  <c r="K52" i="4" s="1"/>
  <c r="I51" i="4"/>
  <c r="K51" i="4" s="1"/>
  <c r="E54" i="4"/>
  <c r="E32" i="4"/>
  <c r="I23" i="4"/>
  <c r="K23" i="4" s="1"/>
  <c r="I26" i="4"/>
  <c r="K26" i="4" s="1"/>
  <c r="I28" i="4"/>
  <c r="K28" i="4" s="1"/>
  <c r="I22" i="4"/>
  <c r="K22" i="4" s="1"/>
  <c r="I21" i="4"/>
  <c r="K21" i="4" s="1"/>
  <c r="I17" i="4"/>
  <c r="K17" i="4" s="1"/>
  <c r="I12" i="4"/>
  <c r="K12" i="4" s="1"/>
  <c r="I11" i="4"/>
  <c r="K11" i="4" s="1"/>
  <c r="I54" i="6" l="1"/>
  <c r="I54" i="7"/>
  <c r="K32" i="7"/>
  <c r="I54" i="8"/>
  <c r="G56" i="7"/>
  <c r="F56" i="8"/>
  <c r="F56" i="7"/>
  <c r="K32" i="8"/>
  <c r="K46" i="8"/>
  <c r="I46" i="8"/>
  <c r="K46" i="7"/>
  <c r="D56" i="5"/>
  <c r="K54" i="5"/>
  <c r="K46" i="6"/>
  <c r="H56" i="6"/>
  <c r="I46" i="7"/>
  <c r="H56" i="7"/>
  <c r="I32" i="7"/>
  <c r="I32" i="8"/>
  <c r="D56" i="8"/>
  <c r="F56" i="6"/>
  <c r="E56" i="5"/>
  <c r="I54" i="5"/>
  <c r="D56" i="4"/>
  <c r="K32" i="6"/>
  <c r="F56" i="5"/>
  <c r="I46" i="6"/>
  <c r="I46" i="4"/>
  <c r="K46" i="4" s="1"/>
  <c r="H56" i="5"/>
  <c r="D56" i="7"/>
  <c r="K51" i="6"/>
  <c r="K54" i="6" s="1"/>
  <c r="I46" i="5"/>
  <c r="K46" i="5"/>
  <c r="I32" i="6"/>
  <c r="I56" i="6" s="1"/>
  <c r="D56" i="6"/>
  <c r="I54" i="4"/>
  <c r="K54" i="4" s="1"/>
  <c r="H56" i="4"/>
  <c r="K9" i="4"/>
  <c r="K32" i="4" s="1"/>
  <c r="I32" i="4"/>
  <c r="K9" i="5"/>
  <c r="K32" i="5" s="1"/>
  <c r="I32" i="5"/>
  <c r="G56" i="4"/>
  <c r="E56" i="4"/>
  <c r="F56" i="4"/>
  <c r="I56" i="7" l="1"/>
  <c r="K56" i="7"/>
  <c r="K56" i="8"/>
  <c r="I56" i="5"/>
  <c r="I56" i="8"/>
  <c r="K56" i="6"/>
  <c r="K56" i="5"/>
  <c r="I56" i="4"/>
  <c r="K56" i="4" s="1"/>
  <c r="A10" i="8" l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F27" i="1"/>
  <c r="H27" i="1"/>
  <c r="J27" i="1"/>
  <c r="F28" i="1"/>
  <c r="H28" i="1"/>
  <c r="J28" i="1"/>
  <c r="E40" i="2"/>
  <c r="E33" i="1" s="1"/>
  <c r="E37" i="1" s="1"/>
  <c r="G40" i="2"/>
  <c r="G33" i="1" s="1"/>
  <c r="G37" i="1" s="1"/>
  <c r="I40" i="2"/>
  <c r="I33" i="1" s="1"/>
  <c r="I37" i="1" s="1"/>
  <c r="K40" i="2"/>
  <c r="K33" i="1" s="1"/>
  <c r="K37" i="1" s="1"/>
  <c r="K39" i="2"/>
  <c r="K24" i="1" s="1"/>
  <c r="K28" i="1" s="1"/>
  <c r="I39" i="2"/>
  <c r="I24" i="1" s="1"/>
  <c r="I28" i="1" s="1"/>
  <c r="G39" i="2"/>
  <c r="G24" i="1" s="1"/>
  <c r="G28" i="1" s="1"/>
  <c r="E39" i="2"/>
  <c r="E24" i="1" s="1"/>
  <c r="E28" i="1" s="1"/>
  <c r="E30" i="2"/>
  <c r="G30" i="2"/>
  <c r="I30" i="2"/>
  <c r="K30" i="2"/>
  <c r="K29" i="2"/>
  <c r="I29" i="2"/>
  <c r="G29" i="2"/>
  <c r="E29" i="2"/>
  <c r="E25" i="2"/>
  <c r="G25" i="2"/>
  <c r="I25" i="2"/>
  <c r="K25" i="2"/>
  <c r="K24" i="2"/>
  <c r="I24" i="2"/>
  <c r="G24" i="2"/>
  <c r="E24" i="2"/>
  <c r="A47" i="1" l="1"/>
  <c r="A48" i="1" s="1"/>
  <c r="A49" i="1" s="1"/>
  <c r="A50" i="1" s="1"/>
  <c r="A51" i="1" s="1"/>
  <c r="A52" i="1" s="1"/>
  <c r="A53" i="1" s="1"/>
  <c r="G20" i="2" l="1"/>
  <c r="I20" i="2"/>
  <c r="K20" i="2"/>
  <c r="K19" i="2"/>
  <c r="I19" i="2"/>
  <c r="G19" i="2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10" i="6"/>
  <c r="A10" i="5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E20" i="2"/>
  <c r="E35" i="2" s="1"/>
  <c r="E32" i="1" s="1"/>
  <c r="E19" i="2"/>
  <c r="M33" i="1"/>
  <c r="M37" i="1" s="1"/>
  <c r="M24" i="1"/>
  <c r="M28" i="1" s="1"/>
  <c r="K17" i="1"/>
  <c r="K13" i="1"/>
  <c r="K14" i="1" s="1"/>
  <c r="K15" i="1" s="1"/>
  <c r="K19" i="1" s="1"/>
  <c r="I17" i="1"/>
  <c r="I13" i="1"/>
  <c r="I14" i="1" s="1"/>
  <c r="I15" i="1" s="1"/>
  <c r="G17" i="1"/>
  <c r="G13" i="1"/>
  <c r="G14" i="1" s="1"/>
  <c r="G15" i="1" s="1"/>
  <c r="E17" i="1"/>
  <c r="E19" i="1" s="1"/>
  <c r="M17" i="1"/>
  <c r="M13" i="1"/>
  <c r="M14" i="1" s="1"/>
  <c r="M15" i="1" s="1"/>
  <c r="I19" i="1" l="1"/>
  <c r="M19" i="1"/>
  <c r="G19" i="1"/>
  <c r="E36" i="1"/>
  <c r="E38" i="1" s="1"/>
  <c r="E34" i="2"/>
  <c r="E23" i="1" s="1"/>
  <c r="M23" i="1"/>
  <c r="M27" i="1" s="1"/>
  <c r="M29" i="1" s="1"/>
  <c r="M35" i="2"/>
  <c r="M32" i="1" s="1"/>
  <c r="M36" i="1" s="1"/>
  <c r="M38" i="1" s="1"/>
  <c r="E27" i="1" l="1"/>
  <c r="E29" i="1" s="1"/>
  <c r="E40" i="1" s="1"/>
  <c r="M40" i="1"/>
  <c r="G41" i="2"/>
  <c r="E15" i="2"/>
  <c r="K31" i="2"/>
  <c r="G35" i="2"/>
  <c r="G32" i="1" s="1"/>
  <c r="G36" i="1" s="1"/>
  <c r="G38" i="1" s="1"/>
  <c r="G21" i="2"/>
  <c r="K26" i="2"/>
  <c r="I26" i="2"/>
  <c r="I34" i="2"/>
  <c r="I23" i="1" s="1"/>
  <c r="I27" i="1" s="1"/>
  <c r="I29" i="1" s="1"/>
  <c r="M31" i="2"/>
  <c r="K34" i="2"/>
  <c r="K23" i="1" s="1"/>
  <c r="E31" i="2"/>
  <c r="I41" i="2"/>
  <c r="G15" i="2"/>
  <c r="I15" i="2"/>
  <c r="K21" i="2"/>
  <c r="K35" i="2"/>
  <c r="K32" i="1" s="1"/>
  <c r="M41" i="2"/>
  <c r="K41" i="2"/>
  <c r="I21" i="2"/>
  <c r="M26" i="2"/>
  <c r="I35" i="2"/>
  <c r="I32" i="1" s="1"/>
  <c r="I36" i="1" s="1"/>
  <c r="I38" i="1" s="1"/>
  <c r="M21" i="2"/>
  <c r="E26" i="2"/>
  <c r="G31" i="2"/>
  <c r="M15" i="2"/>
  <c r="K15" i="2"/>
  <c r="E21" i="2"/>
  <c r="G26" i="2"/>
  <c r="I31" i="2"/>
  <c r="G34" i="2"/>
  <c r="G23" i="1" s="1"/>
  <c r="G27" i="1" s="1"/>
  <c r="G29" i="1" s="1"/>
  <c r="E41" i="2"/>
  <c r="M42" i="1" l="1"/>
  <c r="M44" i="1" s="1"/>
  <c r="E42" i="1"/>
  <c r="I40" i="1"/>
  <c r="I42" i="1" s="1"/>
  <c r="I44" i="1" s="1"/>
  <c r="K27" i="1"/>
  <c r="K29" i="1" s="1"/>
  <c r="K36" i="1"/>
  <c r="K38" i="1" s="1"/>
  <c r="G40" i="1"/>
  <c r="K36" i="2"/>
  <c r="E36" i="2"/>
  <c r="I36" i="2"/>
  <c r="M36" i="2"/>
  <c r="G36" i="2"/>
  <c r="G42" i="1" l="1"/>
  <c r="G44" i="1" s="1"/>
  <c r="K40" i="1"/>
  <c r="K42" i="1" s="1"/>
  <c r="K44" i="1" s="1"/>
</calcChain>
</file>

<file path=xl/sharedStrings.xml><?xml version="1.0" encoding="utf-8"?>
<sst xmlns="http://schemas.openxmlformats.org/spreadsheetml/2006/main" count="784" uniqueCount="176">
  <si>
    <t xml:space="preserve"> </t>
  </si>
  <si>
    <t>Service Cost</t>
  </si>
  <si>
    <t>Non-Service Cost</t>
  </si>
  <si>
    <t>Notes:</t>
  </si>
  <si>
    <t>Estimated</t>
  </si>
  <si>
    <t>4/2024-3/2025</t>
  </si>
  <si>
    <t>4/2025-3/2026</t>
  </si>
  <si>
    <t>4/2026-3/2027</t>
  </si>
  <si>
    <t>4/2027-3/2028</t>
  </si>
  <si>
    <t>Total</t>
  </si>
  <si>
    <t>FY2025</t>
  </si>
  <si>
    <t>FY2026</t>
  </si>
  <si>
    <t>FY2027</t>
  </si>
  <si>
    <t>FY2028</t>
  </si>
  <si>
    <t>National Grid USA</t>
  </si>
  <si>
    <t>Retiree Welfare Plans</t>
  </si>
  <si>
    <t>KeySpan Retiree Welfare</t>
  </si>
  <si>
    <t>Business Unit</t>
  </si>
  <si>
    <t>Interest</t>
  </si>
  <si>
    <t>Expected</t>
  </si>
  <si>
    <t>Prior Svc Cost</t>
  </si>
  <si>
    <t>(Gain)/Loss</t>
  </si>
  <si>
    <t>Ongoing</t>
  </si>
  <si>
    <t>One-time</t>
  </si>
  <si>
    <t>(incl Admin Exp)</t>
  </si>
  <si>
    <t>Cost</t>
  </si>
  <si>
    <t>Return</t>
  </si>
  <si>
    <t>Amortization</t>
  </si>
  <si>
    <t>Expense</t>
  </si>
  <si>
    <t>Charges</t>
  </si>
  <si>
    <r>
      <t xml:space="preserve">KeySpan Energy Delivery New York </t>
    </r>
    <r>
      <rPr>
        <vertAlign val="superscript"/>
        <sz val="11"/>
        <rFont val="Arial"/>
        <family val="2"/>
      </rPr>
      <t>(1)</t>
    </r>
  </si>
  <si>
    <t>BUG (5220)</t>
  </si>
  <si>
    <r>
      <t xml:space="preserve">KeySpan Energy Delivery Long Island </t>
    </r>
    <r>
      <rPr>
        <vertAlign val="superscript"/>
        <sz val="11"/>
        <rFont val="Arial"/>
        <family val="2"/>
      </rPr>
      <t>(2)</t>
    </r>
  </si>
  <si>
    <t>BUL (5230)</t>
  </si>
  <si>
    <t>KeySpan Energy Trading Services LLC</t>
  </si>
  <si>
    <t>TEG (5820)</t>
  </si>
  <si>
    <r>
      <t xml:space="preserve">KeySpan Generation LLC </t>
    </r>
    <r>
      <rPr>
        <vertAlign val="superscript"/>
        <sz val="11"/>
        <rFont val="Arial"/>
        <family val="2"/>
      </rPr>
      <t>(3)</t>
    </r>
  </si>
  <si>
    <t>GEN (5430)</t>
  </si>
  <si>
    <r>
      <t xml:space="preserve">KeySpan Corporate Services LLC </t>
    </r>
    <r>
      <rPr>
        <vertAlign val="superscript"/>
        <sz val="11"/>
        <rFont val="Arial"/>
        <family val="2"/>
      </rPr>
      <t>(4)</t>
    </r>
  </si>
  <si>
    <t>CSV/USV/KSCSV (5110)</t>
  </si>
  <si>
    <t>KeySpan Engineering and Survey</t>
  </si>
  <si>
    <t>KEC (5120)</t>
  </si>
  <si>
    <t>NG Services, Inc.</t>
  </si>
  <si>
    <t>Seneca</t>
  </si>
  <si>
    <t>SEN (5840)</t>
  </si>
  <si>
    <r>
      <t xml:space="preserve">Boston Gas </t>
    </r>
    <r>
      <rPr>
        <vertAlign val="superscript"/>
        <sz val="11"/>
        <rFont val="Arial"/>
        <family val="2"/>
      </rPr>
      <t>(5)</t>
    </r>
  </si>
  <si>
    <t>BGC/ESX (5330)</t>
  </si>
  <si>
    <t>Colonial Gas (excluding Transgas)</t>
  </si>
  <si>
    <t>COL (5340)</t>
  </si>
  <si>
    <t>Transgas</t>
  </si>
  <si>
    <t>TG (5825)</t>
  </si>
  <si>
    <t>Algonquin</t>
  </si>
  <si>
    <t>ALG (5420)</t>
  </si>
  <si>
    <r>
      <t xml:space="preserve">Discontinued Operations </t>
    </r>
    <r>
      <rPr>
        <vertAlign val="superscript"/>
        <sz val="11"/>
        <rFont val="Arial"/>
        <family val="2"/>
      </rPr>
      <t>(6)</t>
    </r>
  </si>
  <si>
    <t>RAV, KES, ENH (5020)</t>
  </si>
  <si>
    <t>LIPA MSA</t>
  </si>
  <si>
    <t>ESV, MSA (5020)</t>
  </si>
  <si>
    <t>Parent Company</t>
  </si>
  <si>
    <t>Total KeySpan Retiree Welfare</t>
  </si>
  <si>
    <t>Legacy Grid Retiree Welfare</t>
  </si>
  <si>
    <t>Mass Electric</t>
  </si>
  <si>
    <t>Nantucket Electric</t>
  </si>
  <si>
    <t>Narragansett Electric</t>
  </si>
  <si>
    <t>NE Power</t>
  </si>
  <si>
    <t>NGUSCO</t>
  </si>
  <si>
    <t>NE Gas</t>
  </si>
  <si>
    <t>Total Legacy Grid Retiree Welfare</t>
  </si>
  <si>
    <t>Niagara Mohawk Retiree Welfare</t>
  </si>
  <si>
    <t>Niagara Mohawk</t>
  </si>
  <si>
    <t>Service Company</t>
  </si>
  <si>
    <t>Total Niagara Mohawk Retiree Welfare</t>
  </si>
  <si>
    <t>Grand Total Retiree Welfare</t>
  </si>
  <si>
    <t>NOTES:</t>
  </si>
  <si>
    <t>(1) Includes 2/3 of KeySpan Energy Corporation (KSE) for New York</t>
  </si>
  <si>
    <t>(2) Includes 21% of KSE for Long Island</t>
  </si>
  <si>
    <t>(3) Includes 25% of KSE for Long Island</t>
  </si>
  <si>
    <t>(4) Includes 1/3 of KSE for New York and 100% of Conversion (CON) for Long Island</t>
  </si>
  <si>
    <t>(5) Includes 100% of Headquarters (non-CSV)</t>
  </si>
  <si>
    <t>(6) Includes 100% of Transmission and Distribution (TND) and 54% of KSE for Long Island</t>
  </si>
  <si>
    <t>Estimated Fiscal Year 2025 ASC Expense - Business Unit Allocation</t>
  </si>
  <si>
    <t>Estimated Fiscal Year 2026 ASC Expense - Business Unit Allocation</t>
  </si>
  <si>
    <t>Estimated Fiscal Year 2027 ASC Expense - Business Unit Allocation</t>
  </si>
  <si>
    <t>Estimated Fiscal Year 2028 ASC Expense - Business Unit Allocation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</si>
  <si>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</si>
  <si>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</si>
  <si>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</si>
  <si>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</si>
  <si>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</si>
  <si>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</si>
  <si>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</si>
  <si>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</si>
  <si>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</si>
  <si>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Legacy Grid Retiree Welfare - NGUSCO</t>
  </si>
  <si>
    <t>Niagara Mohawk Retiree Welfare - Service Company</t>
  </si>
  <si>
    <t>KeySpan Retiree Welfare - KeySpan Corporate Services LLC</t>
  </si>
  <si>
    <t xml:space="preserve">NGUSA Service Company Allocation </t>
  </si>
  <si>
    <t>NG Engineering Service Company Allocation</t>
  </si>
  <si>
    <t>NGUSA Service Company</t>
  </si>
  <si>
    <t>NG Engineering Service Company</t>
  </si>
  <si>
    <t>Reference</t>
  </si>
  <si>
    <t>Summary Actuarial Report line 2</t>
  </si>
  <si>
    <t>Summary Actuarial Report line 3</t>
  </si>
  <si>
    <t>Summary Actuarial Report line 23</t>
  </si>
  <si>
    <t>Summary Actuarial Report line 24</t>
  </si>
  <si>
    <t>Summary Actuarial Report line 28</t>
  </si>
  <si>
    <t>Summary Actuarial Report line 29</t>
  </si>
  <si>
    <t>4/2028-3/2029</t>
  </si>
  <si>
    <t>Estimated Fiscal Year 2029 ASC Expense - Business Unit Allocation</t>
  </si>
  <si>
    <t xml:space="preserve">Niagara Mohawk Power Corporation </t>
  </si>
  <si>
    <t>FY 2025 - FY2029</t>
  </si>
  <si>
    <t>FY2029</t>
  </si>
  <si>
    <t>Assumptions</t>
  </si>
  <si>
    <t>Discount Rate</t>
  </si>
  <si>
    <t>Expected Return on Assets</t>
  </si>
  <si>
    <t>6.75% Union &amp; KS Nonunion Life
6.50% Grid Nonunion &amp; KS Nonunion Medical
6.56% NIMO Nonunion</t>
  </si>
  <si>
    <t>Weighted Average Salary Scale - Nonunion</t>
  </si>
  <si>
    <t>Weighted Average Salary Scale - Union</t>
  </si>
  <si>
    <t>Mortality Base Table for Non-Union</t>
  </si>
  <si>
    <t>PRIA2012WC</t>
  </si>
  <si>
    <t>Mortality Base Table for Union</t>
  </si>
  <si>
    <t>PRIA2012BC</t>
  </si>
  <si>
    <t>Mortality Projection Scale</t>
  </si>
  <si>
    <t>MP2015</t>
  </si>
  <si>
    <t>Amortization Method</t>
  </si>
  <si>
    <t>Vintage 10Yr/Corridor</t>
  </si>
  <si>
    <t>Amortization Period</t>
  </si>
  <si>
    <t>By Plan</t>
  </si>
  <si>
    <t>Cash Balance Interest Crediting Rate</t>
  </si>
  <si>
    <t>n/a</t>
  </si>
  <si>
    <t>Initial Pre-65 Medical Trend Rate</t>
  </si>
  <si>
    <t>Initial Post-65 Medical Trend Rate</t>
  </si>
  <si>
    <t>Initial Prescription Drug Trend Rate</t>
  </si>
  <si>
    <t>Ultimate Trend Rate</t>
  </si>
  <si>
    <t>Line 2 - Line 3</t>
  </si>
  <si>
    <t>Line 16 + Line 17</t>
  </si>
  <si>
    <t>Line 25 + Line 26</t>
  </si>
  <si>
    <t>Line 18 + Line 27</t>
  </si>
  <si>
    <t>Line 8 + Line 29</t>
  </si>
  <si>
    <t>Line 2 * Line 35</t>
  </si>
  <si>
    <t>Line 36 * (Line 4+ Line 6)</t>
  </si>
  <si>
    <t>Line 12 * Line 38</t>
  </si>
  <si>
    <t>Line 13 * Line 40</t>
  </si>
  <si>
    <t>Line 21 * ( Line 38 + Line 39)</t>
  </si>
  <si>
    <t>Line 22 * ( Line 40 + Line 41)</t>
  </si>
  <si>
    <t>Line 31 * Line 37</t>
  </si>
  <si>
    <t>NIMO Electric O&amp;M percentage</t>
  </si>
  <si>
    <t>NIMO Transmission allocation per Docket ER08-552</t>
  </si>
  <si>
    <t>NGUSA Service Company Electric O&amp;M allocation rate to NIMO</t>
  </si>
  <si>
    <t>NGUSA Service Company Electric Capital allocation rate to NIMO</t>
  </si>
  <si>
    <t>NG Engineering Services Electric O&amp;M allocation rate to NIMO
(formerly KeySpan Engineering Services)</t>
  </si>
  <si>
    <t>NG Engineering Services Electric Capital allocation rate to NIMO
(formerly KeySpan Engineering Services)</t>
  </si>
  <si>
    <t>Service Cost - Electric &amp; Gas</t>
  </si>
  <si>
    <t>Net Service Cost - Electric &amp; Gas</t>
  </si>
  <si>
    <t>Non-Service Cost - Electric &amp; Gas</t>
  </si>
  <si>
    <t>Capital related - Electric &amp; Gas</t>
  </si>
  <si>
    <t>Service Cost Allocation to O&amp;M - Electric</t>
  </si>
  <si>
    <t>NGUSA Service Company Allocation</t>
  </si>
  <si>
    <t>Non-Service Cost Allocation to O&amp;M - Electric (note 1)</t>
  </si>
  <si>
    <t>Summary of Transmission Related PBOP Expense Forecast</t>
  </si>
  <si>
    <t>Electric Direct PBOP Expense</t>
  </si>
  <si>
    <t>Total Electric Direct O&amp;M PBOP Expense</t>
  </si>
  <si>
    <t>Electric Allocated PBOP Expense</t>
  </si>
  <si>
    <t>Total Electric Allocated PBOP Service Cost</t>
  </si>
  <si>
    <t>Total Electric Allocated PBOP Non-Service Cost</t>
  </si>
  <si>
    <t>Total Electric Allocated O&amp;M PBOP Cost</t>
  </si>
  <si>
    <t>Total Electric O&amp;M PBOP Expense</t>
  </si>
  <si>
    <t>Total Transmission Related Forecast of O&amp;M PBOP Expense</t>
  </si>
  <si>
    <t>Summary of Electric and Gas PBOP Expense Forecast</t>
  </si>
  <si>
    <t xml:space="preserve">5 Year PBOP Expense Projection </t>
  </si>
  <si>
    <t>NIMO PBOP Cost</t>
  </si>
  <si>
    <t>National Grid Service Company PBOP Cost</t>
  </si>
  <si>
    <t>Total National Grid Service Company PBOP Cost</t>
  </si>
  <si>
    <t>National Grid Engineering and Survey Service Company PBOP Cost</t>
  </si>
  <si>
    <t>O&amp;M, Capital, Electric and Transmission Rates</t>
  </si>
  <si>
    <t>NIMO Electric &amp; Gas Capital percentage</t>
  </si>
  <si>
    <t>Non-service costs are allocated 100% to expense therefore the allocation to NIMO uses the combined Service Company capital and O&amp;M allocation rates to NIMO.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</si>
</sst>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0_);_(@_)"/>
    <numFmt numFmtId="165" formatCode="_(* #,##0_);_(* \(#,##0\);_(* &quot;-&quot;??_);_(@_)"/>
    <numFmt numFmtId="166" formatCode="_(&quot;$&quot;* #,##0_);_(&quot;$&quot;* \(#,##0\);_(@_)"/>
    <numFmt numFmtId="167" formatCode="_(&quot;$&quot;* #,##0_);_(&quot;$&quot;* \(#,##0\);_(&quot;$&quot;* &quot;0&quot;_);_(@_)"/>
    <numFmt numFmtId="168" formatCode="_(* #,##0_);_(* \(#,##0\);_(* &quot;0&quot;_);_(@_)"/>
    <numFmt numFmtId="169" formatCode="_(* #,##0_);_(* \(#,##0\);_(@_)"/>
    <numFmt numFmtId="170" formatCode="_(* #,##0_);_(* \(#,##0\);_(* 0_);_(@_)"/>
    <numFmt numFmtId="171" formatCode="m/dd/yy\ "/>
    <numFmt numFmtId="172" formatCode="#,##0.00;\-#,##0.00"/>
    <numFmt numFmtId="173" formatCode="000\-00\-0000\ "/>
    <numFmt numFmtId="174" formatCode="0000"/>
    <numFmt numFmtId="175" formatCode="0.000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name val="Times"/>
      <family val="1"/>
    </font>
    <font>
      <sz val="9"/>
      <name val="Times"/>
      <family val="1"/>
    </font>
    <font>
      <b/>
      <sz val="15"/>
      <name val="Times"/>
      <family val="1"/>
    </font>
    <font>
      <sz val="11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vertAlign val="superscript"/>
      <sz val="11"/>
      <name val="Arial"/>
      <family val="2"/>
    </font>
    <font>
      <b/>
      <sz val="10"/>
      <name val="Times"/>
      <family val="1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Times"/>
    </font>
    <font>
      <sz val="12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5" fillId="0" borderId="0"/>
    <xf numFmtId="0" fontId="2" fillId="0" borderId="0"/>
    <xf numFmtId="167" fontId="6" fillId="0" borderId="0" applyAlignment="0">
      <alignment horizontal="left" vertical="center"/>
    </xf>
    <xf numFmtId="168" fontId="6" fillId="0" borderId="0">
      <alignment horizontal="right" vertical="center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6" borderId="2" applyNumberFormat="0" applyAlignment="0" applyProtection="0"/>
    <xf numFmtId="0" fontId="23" fillId="17" borderId="3" applyNumberFormat="0" applyAlignment="0" applyProtection="0"/>
    <xf numFmtId="170" fontId="14" fillId="0" borderId="0">
      <alignment horizontal="right" vertical="center"/>
    </xf>
    <xf numFmtId="171" fontId="5" fillId="0" borderId="0" applyFont="0">
      <alignment horizontal="right" vertical="center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2" applyNumberFormat="0" applyAlignment="0" applyProtection="0"/>
    <xf numFmtId="0" fontId="35" fillId="18" borderId="0"/>
    <xf numFmtId="0" fontId="30" fillId="0" borderId="7" applyNumberFormat="0" applyFill="0" applyAlignment="0" applyProtection="0"/>
    <xf numFmtId="0" fontId="7" fillId="0" borderId="0">
      <alignment vertical="center"/>
    </xf>
    <xf numFmtId="0" fontId="31" fillId="7" borderId="0" applyNumberFormat="0" applyBorder="0" applyAlignment="0" applyProtection="0"/>
    <xf numFmtId="0" fontId="15" fillId="0" borderId="0"/>
    <xf numFmtId="0" fontId="3" fillId="0" borderId="0"/>
    <xf numFmtId="0" fontId="2" fillId="0" borderId="0"/>
    <xf numFmtId="0" fontId="3" fillId="4" borderId="8" applyNumberFormat="0" applyFont="0" applyAlignment="0" applyProtection="0"/>
    <xf numFmtId="172" fontId="3" fillId="0" borderId="0"/>
    <xf numFmtId="0" fontId="32" fillId="16" borderId="9" applyNumberFormat="0" applyAlignment="0" applyProtection="0"/>
    <xf numFmtId="9" fontId="3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7" fillId="0" borderId="10">
      <alignment horizontal="center"/>
    </xf>
    <xf numFmtId="3" fontId="16" fillId="0" borderId="0" applyFont="0" applyFill="0" applyBorder="0" applyAlignment="0" applyProtection="0"/>
    <xf numFmtId="0" fontId="16" fillId="19" borderId="0" applyNumberFormat="0" applyFont="0" applyBorder="0" applyAlignment="0" applyProtection="0"/>
    <xf numFmtId="173" fontId="5" fillId="0" borderId="0">
      <alignment vertical="center"/>
    </xf>
    <xf numFmtId="0" fontId="14" fillId="0" borderId="0">
      <alignment horizontal="left" vertical="center"/>
    </xf>
    <xf numFmtId="0" fontId="18" fillId="0" borderId="0">
      <alignment vertical="center"/>
    </xf>
    <xf numFmtId="49" fontId="3" fillId="0" borderId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0" fillId="0" borderId="0" applyNumberFormat="0" applyFill="0" applyBorder="0" applyAlignment="0" applyProtection="0"/>
    <xf numFmtId="174" fontId="7" fillId="0" borderId="0" applyFont="0" applyFill="0" applyBorder="0" applyProtection="0">
      <alignment vertical="center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40" fillId="0" borderId="0"/>
    <xf numFmtId="44" fontId="3" fillId="0" borderId="0" applyFont="0" applyFill="0" applyBorder="0" applyAlignment="0" applyProtection="0"/>
    <xf numFmtId="0" fontId="41" fillId="0" borderId="0"/>
    <xf numFmtId="0" fontId="43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9" fontId="8" fillId="21" borderId="20" xfId="71" applyNumberFormat="1" applyFont="1" applyFill="1" applyBorder="1" applyAlignment="1">
      <alignment horizontal="center"/>
    </xf>
    <xf numFmtId="37" fontId="8" fillId="21" borderId="20" xfId="71" applyNumberFormat="1" applyFont="1" applyFill="1" applyBorder="1" applyAlignment="1"/>
    <xf numFmtId="0" fontId="36" fillId="0" borderId="0" xfId="0" applyFont="1"/>
    <xf numFmtId="0" fontId="3" fillId="0" borderId="0" xfId="6" applyFont="1" applyAlignment="1">
      <alignment horizontal="center"/>
    </xf>
    <xf numFmtId="0" fontId="8" fillId="21" borderId="20" xfId="70" quotePrefix="1" applyFont="1" applyFill="1" applyBorder="1" applyAlignment="1">
      <alignment horizontal="left"/>
    </xf>
    <xf numFmtId="0" fontId="8" fillId="21" borderId="20" xfId="70" applyFont="1" applyFill="1" applyBorder="1" applyAlignment="1">
      <alignment horizontal="center" wrapText="1"/>
    </xf>
    <xf numFmtId="165" fontId="8" fillId="21" borderId="20" xfId="71" applyNumberFormat="1" applyFont="1" applyFill="1" applyBorder="1" applyAlignment="1">
      <alignment horizontal="center"/>
    </xf>
    <xf numFmtId="0" fontId="8" fillId="21" borderId="20" xfId="7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10" fontId="3" fillId="0" borderId="0" xfId="3" applyNumberFormat="1" applyFont="1" applyFill="1" applyBorder="1"/>
    <xf numFmtId="165" fontId="3" fillId="0" borderId="0" xfId="1" applyNumberFormat="1" applyFont="1" applyFill="1"/>
    <xf numFmtId="0" fontId="4" fillId="0" borderId="0" xfId="0" applyFont="1" applyAlignment="1">
      <alignment vertical="center"/>
    </xf>
    <xf numFmtId="165" fontId="37" fillId="0" borderId="0" xfId="1" applyNumberFormat="1" applyFont="1" applyFill="1"/>
    <xf numFmtId="165" fontId="37" fillId="0" borderId="0" xfId="1" applyNumberFormat="1" applyFont="1" applyFill="1" applyBorder="1"/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" fillId="0" borderId="0" xfId="0" applyFont="1" applyAlignment="1">
      <alignment horizontal="left" textRotation="180"/>
    </xf>
    <xf numFmtId="0" fontId="37" fillId="0" borderId="0" xfId="0" applyFont="1"/>
    <xf numFmtId="0" fontId="3" fillId="0" borderId="0" xfId="0" applyFont="1" applyAlignment="1">
      <alignment horizontal="right"/>
    </xf>
    <xf numFmtId="165" fontId="3" fillId="0" borderId="22" xfId="1" applyNumberFormat="1" applyFont="1" applyFill="1" applyBorder="1"/>
    <xf numFmtId="165" fontId="3" fillId="0" borderId="1" xfId="1" applyNumberFormat="1" applyFont="1" applyFill="1" applyBorder="1"/>
    <xf numFmtId="0" fontId="2" fillId="0" borderId="0" xfId="77"/>
    <xf numFmtId="0" fontId="10" fillId="0" borderId="0" xfId="70" quotePrefix="1" applyFont="1"/>
    <xf numFmtId="0" fontId="11" fillId="0" borderId="0" xfId="70" quotePrefix="1" applyFont="1"/>
    <xf numFmtId="0" fontId="8" fillId="0" borderId="0" xfId="70" applyFont="1"/>
    <xf numFmtId="0" fontId="12" fillId="0" borderId="0" xfId="70" quotePrefix="1" applyFont="1" applyAlignment="1">
      <alignment horizontal="right"/>
    </xf>
    <xf numFmtId="0" fontId="8" fillId="0" borderId="0" xfId="70" applyFont="1" applyAlignment="1">
      <alignment horizontal="center"/>
    </xf>
    <xf numFmtId="0" fontId="10" fillId="0" borderId="0" xfId="70" applyFont="1"/>
    <xf numFmtId="0" fontId="11" fillId="0" borderId="0" xfId="70" applyFont="1"/>
    <xf numFmtId="0" fontId="12" fillId="0" borderId="0" xfId="70" applyFont="1" applyAlignment="1">
      <alignment horizontal="center"/>
    </xf>
    <xf numFmtId="0" fontId="10" fillId="0" borderId="0" xfId="70" quotePrefix="1" applyFont="1" applyAlignment="1">
      <alignment horizontal="left"/>
    </xf>
    <xf numFmtId="0" fontId="8" fillId="0" borderId="12" xfId="70" applyFont="1" applyBorder="1"/>
    <xf numFmtId="0" fontId="8" fillId="0" borderId="13" xfId="70" applyFont="1" applyBorder="1"/>
    <xf numFmtId="0" fontId="8" fillId="0" borderId="14" xfId="70" applyFont="1" applyBorder="1"/>
    <xf numFmtId="0" fontId="9" fillId="0" borderId="15" xfId="70" applyFont="1" applyBorder="1"/>
    <xf numFmtId="0" fontId="8" fillId="0" borderId="16" xfId="70" applyFont="1" applyBorder="1" applyAlignment="1">
      <alignment horizontal="center"/>
    </xf>
    <xf numFmtId="0" fontId="8" fillId="20" borderId="0" xfId="70" applyFont="1" applyFill="1" applyAlignment="1">
      <alignment horizontal="center"/>
    </xf>
    <xf numFmtId="0" fontId="8" fillId="20" borderId="21" xfId="70" applyFont="1" applyFill="1" applyBorder="1" applyAlignment="1">
      <alignment horizontal="center"/>
    </xf>
    <xf numFmtId="0" fontId="8" fillId="0" borderId="17" xfId="70" applyFont="1" applyBorder="1"/>
    <xf numFmtId="0" fontId="8" fillId="0" borderId="18" xfId="70" applyFont="1" applyBorder="1"/>
    <xf numFmtId="0" fontId="8" fillId="0" borderId="18" xfId="70" applyFont="1" applyBorder="1" applyAlignment="1">
      <alignment horizontal="center"/>
    </xf>
    <xf numFmtId="0" fontId="8" fillId="0" borderId="1" xfId="70" applyFont="1" applyBorder="1" applyAlignment="1">
      <alignment horizontal="center"/>
    </xf>
    <xf numFmtId="0" fontId="8" fillId="20" borderId="1" xfId="70" applyFont="1" applyFill="1" applyBorder="1" applyAlignment="1">
      <alignment horizontal="center"/>
    </xf>
    <xf numFmtId="0" fontId="8" fillId="20" borderId="19" xfId="70" applyFont="1" applyFill="1" applyBorder="1" applyAlignment="1">
      <alignment horizontal="center"/>
    </xf>
    <xf numFmtId="0" fontId="8" fillId="0" borderId="20" xfId="70" quotePrefix="1" applyFont="1" applyBorder="1" applyAlignment="1">
      <alignment horizontal="left"/>
    </xf>
    <xf numFmtId="0" fontId="8" fillId="0" borderId="20" xfId="70" applyFont="1" applyBorder="1" applyAlignment="1">
      <alignment horizontal="center"/>
    </xf>
    <xf numFmtId="42" fontId="8" fillId="20" borderId="20" xfId="71" applyNumberFormat="1" applyFont="1" applyFill="1" applyBorder="1" applyAlignment="1">
      <alignment horizontal="center"/>
    </xf>
    <xf numFmtId="165" fontId="8" fillId="20" borderId="20" xfId="71" applyNumberFormat="1" applyFont="1" applyFill="1" applyBorder="1" applyAlignment="1">
      <alignment horizontal="center"/>
    </xf>
    <xf numFmtId="0" fontId="8" fillId="0" borderId="20" xfId="70" applyFont="1" applyBorder="1"/>
    <xf numFmtId="169" fontId="8" fillId="20" borderId="20" xfId="71" applyNumberFormat="1" applyFont="1" applyFill="1" applyBorder="1" applyAlignment="1">
      <alignment horizontal="center"/>
    </xf>
    <xf numFmtId="37" fontId="8" fillId="20" borderId="20" xfId="71" applyNumberFormat="1" applyFont="1" applyFill="1" applyBorder="1" applyAlignment="1"/>
    <xf numFmtId="0" fontId="8" fillId="0" borderId="20" xfId="70" applyFont="1" applyBorder="1" applyAlignment="1">
      <alignment horizontal="center" wrapText="1"/>
    </xf>
    <xf numFmtId="0" fontId="8" fillId="0" borderId="20" xfId="70" quotePrefix="1" applyFont="1" applyBorder="1" applyAlignment="1">
      <alignment horizontal="center"/>
    </xf>
    <xf numFmtId="0" fontId="3" fillId="0" borderId="0" xfId="70" applyFont="1"/>
    <xf numFmtId="0" fontId="3" fillId="0" borderId="0" xfId="70" quotePrefix="1" applyFont="1" applyAlignment="1">
      <alignment horizontal="left"/>
    </xf>
    <xf numFmtId="165" fontId="3" fillId="0" borderId="0" xfId="71" quotePrefix="1" applyNumberFormat="1" applyFont="1" applyAlignment="1">
      <alignment horizontal="left" indent="1"/>
    </xf>
    <xf numFmtId="0" fontId="3" fillId="0" borderId="0" xfId="70" quotePrefix="1" applyFont="1" applyAlignment="1">
      <alignment horizontal="left" vertical="top"/>
    </xf>
    <xf numFmtId="0" fontId="9" fillId="0" borderId="16" xfId="70" applyFont="1" applyBorder="1"/>
    <xf numFmtId="42" fontId="8" fillId="0" borderId="20" xfId="71" applyNumberFormat="1" applyFont="1" applyBorder="1" applyAlignment="1">
      <alignment horizontal="center"/>
    </xf>
    <xf numFmtId="166" fontId="8" fillId="0" borderId="0" xfId="71" applyNumberFormat="1" applyFont="1" applyBorder="1" applyAlignment="1">
      <alignment horizontal="center"/>
    </xf>
    <xf numFmtId="169" fontId="8" fillId="0" borderId="20" xfId="71" applyNumberFormat="1" applyFont="1" applyBorder="1" applyAlignment="1">
      <alignment horizontal="center"/>
    </xf>
    <xf numFmtId="37" fontId="8" fillId="0" borderId="20" xfId="71" applyNumberFormat="1" applyFont="1" applyBorder="1" applyAlignment="1"/>
    <xf numFmtId="37" fontId="8" fillId="0" borderId="0" xfId="71" applyNumberFormat="1" applyFont="1" applyBorder="1" applyAlignment="1"/>
    <xf numFmtId="37" fontId="11" fillId="0" borderId="0" xfId="71" applyNumberFormat="1" applyFont="1" applyBorder="1" applyAlignment="1"/>
    <xf numFmtId="0" fontId="11" fillId="0" borderId="0" xfId="70" quotePrefix="1" applyFont="1" applyAlignment="1">
      <alignment horizontal="left"/>
    </xf>
    <xf numFmtId="42" fontId="11" fillId="0" borderId="0" xfId="71" applyNumberFormat="1" applyFont="1"/>
    <xf numFmtId="166" fontId="11" fillId="0" borderId="0" xfId="71" applyNumberFormat="1" applyFont="1" applyBorder="1" applyAlignment="1">
      <alignment horizontal="center"/>
    </xf>
    <xf numFmtId="42" fontId="11" fillId="0" borderId="0" xfId="70" applyNumberFormat="1" applyFont="1"/>
    <xf numFmtId="165" fontId="8" fillId="0" borderId="0" xfId="71" quotePrefix="1" applyNumberFormat="1" applyFont="1" applyAlignment="1">
      <alignment horizontal="left" indent="1"/>
    </xf>
    <xf numFmtId="0" fontId="8" fillId="21" borderId="20" xfId="70" applyFont="1" applyFill="1" applyBorder="1" applyAlignment="1">
      <alignment horizontal="center"/>
    </xf>
    <xf numFmtId="0" fontId="2" fillId="0" borderId="0" xfId="80"/>
    <xf numFmtId="0" fontId="2" fillId="0" borderId="0" xfId="78"/>
    <xf numFmtId="0" fontId="2" fillId="0" borderId="0" xfId="79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/>
    <xf numFmtId="165" fontId="37" fillId="0" borderId="22" xfId="1" applyNumberFormat="1" applyFont="1" applyFill="1" applyBorder="1"/>
    <xf numFmtId="0" fontId="3" fillId="0" borderId="0" xfId="4" applyFont="1" applyAlignment="1">
      <alignment horizontal="left" vertical="center"/>
    </xf>
    <xf numFmtId="164" fontId="3" fillId="0" borderId="0" xfId="5" applyFont="1" applyAlignment="1">
      <alignment horizontal="left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0" fontId="3" fillId="0" borderId="0" xfId="4" quotePrefix="1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7" fillId="0" borderId="0" xfId="4" applyFont="1" applyAlignment="1">
      <alignment horizontal="left" vertical="center"/>
    </xf>
    <xf numFmtId="165" fontId="3" fillId="0" borderId="0" xfId="4" applyNumberFormat="1" applyFont="1" applyAlignment="1">
      <alignment horizontal="left" vertical="center"/>
    </xf>
    <xf numFmtId="165" fontId="3" fillId="0" borderId="0" xfId="1" applyNumberFormat="1" applyFont="1" applyFill="1" applyAlignment="1">
      <alignment horizontal="left" vertical="center"/>
    </xf>
    <xf numFmtId="165" fontId="3" fillId="0" borderId="0" xfId="0" applyNumberFormat="1" applyFont="1"/>
    <xf numFmtId="165" fontId="3" fillId="0" borderId="1" xfId="1" applyNumberFormat="1" applyFont="1" applyFill="1" applyBorder="1" applyAlignment="1">
      <alignment horizontal="left" vertical="center"/>
    </xf>
    <xf numFmtId="165" fontId="37" fillId="0" borderId="0" xfId="4" applyNumberFormat="1" applyFont="1" applyAlignment="1">
      <alignment horizontal="right" vertical="center"/>
    </xf>
    <xf numFmtId="165" fontId="37" fillId="0" borderId="0" xfId="2" applyNumberFormat="1" applyFont="1" applyFill="1" applyAlignment="1">
      <alignment horizontal="left" vertical="center"/>
    </xf>
    <xf numFmtId="165" fontId="37" fillId="0" borderId="0" xfId="1" applyNumberFormat="1" applyFont="1" applyFill="1" applyAlignment="1">
      <alignment horizontal="left" vertical="center"/>
    </xf>
    <xf numFmtId="165" fontId="37" fillId="0" borderId="0" xfId="1" applyNumberFormat="1" applyFont="1"/>
    <xf numFmtId="165" fontId="3" fillId="0" borderId="0" xfId="2" applyNumberFormat="1" applyFont="1" applyFill="1" applyAlignment="1">
      <alignment horizontal="left" vertical="center"/>
    </xf>
    <xf numFmtId="165" fontId="38" fillId="0" borderId="0" xfId="4" applyNumberFormat="1" applyFont="1" applyAlignment="1">
      <alignment vertical="center" wrapText="1"/>
    </xf>
    <xf numFmtId="165" fontId="3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vertical="center" wrapText="1"/>
    </xf>
    <xf numFmtId="165" fontId="3" fillId="0" borderId="0" xfId="1" applyNumberFormat="1" applyFont="1" applyAlignment="1">
      <alignment horizontal="left" vertical="center"/>
    </xf>
    <xf numFmtId="165" fontId="3" fillId="0" borderId="0" xfId="2" applyNumberFormat="1" applyFont="1" applyFill="1"/>
    <xf numFmtId="165" fontId="37" fillId="0" borderId="0" xfId="2" applyNumberFormat="1" applyFont="1" applyFill="1"/>
    <xf numFmtId="0" fontId="3" fillId="0" borderId="0" xfId="0" applyFont="1" applyAlignment="1">
      <alignment horizontal="center" vertical="center"/>
    </xf>
    <xf numFmtId="9" fontId="3" fillId="0" borderId="0" xfId="4" quotePrefix="1" applyNumberFormat="1" applyFont="1" applyAlignment="1">
      <alignment horizontal="center" vertical="center"/>
    </xf>
    <xf numFmtId="165" fontId="37" fillId="0" borderId="0" xfId="0" applyNumberFormat="1" applyFont="1"/>
    <xf numFmtId="165" fontId="37" fillId="0" borderId="0" xfId="4" applyNumberFormat="1" applyFont="1" applyAlignment="1">
      <alignment vertical="center"/>
    </xf>
    <xf numFmtId="10" fontId="0" fillId="0" borderId="0" xfId="3" applyNumberFormat="1" applyFont="1"/>
    <xf numFmtId="42" fontId="0" fillId="0" borderId="0" xfId="3" applyNumberFormat="1" applyFont="1"/>
    <xf numFmtId="10" fontId="3" fillId="0" borderId="0" xfId="84" applyFont="1" applyAlignment="1">
      <alignment horizontal="right" vertical="center"/>
    </xf>
    <xf numFmtId="0" fontId="37" fillId="0" borderId="0" xfId="70" quotePrefix="1" applyFont="1" applyAlignment="1">
      <alignment horizontal="left"/>
    </xf>
    <xf numFmtId="10" fontId="3" fillId="0" borderId="0" xfId="84" applyFont="1" applyAlignment="1">
      <alignment horizontal="right" vertical="center" wrapText="1"/>
    </xf>
    <xf numFmtId="0" fontId="3" fillId="0" borderId="0" xfId="86" applyFont="1"/>
    <xf numFmtId="10" fontId="3" fillId="0" borderId="0" xfId="3" applyNumberFormat="1" applyFont="1" applyBorder="1" applyAlignment="1">
      <alignment horizontal="right" vertical="center"/>
    </xf>
    <xf numFmtId="0" fontId="8" fillId="21" borderId="20" xfId="70" quotePrefix="1" applyFont="1" applyFill="1" applyBorder="1" applyAlignment="1">
      <alignment horizontal="center"/>
    </xf>
    <xf numFmtId="42" fontId="8" fillId="21" borderId="20" xfId="71" applyNumberFormat="1" applyFont="1" applyFill="1" applyBorder="1" applyAlignment="1">
      <alignment horizontal="center"/>
    </xf>
    <xf numFmtId="166" fontId="8" fillId="21" borderId="0" xfId="71" applyNumberFormat="1" applyFont="1" applyFill="1" applyBorder="1" applyAlignment="1">
      <alignment horizontal="center"/>
    </xf>
    <xf numFmtId="10" fontId="3" fillId="0" borderId="0" xfId="0" applyNumberFormat="1" applyFont="1"/>
    <xf numFmtId="42" fontId="39" fillId="0" borderId="0" xfId="3" applyNumberFormat="1" applyFont="1" applyAlignment="1">
      <alignment vertical="top" wrapText="1"/>
    </xf>
    <xf numFmtId="43" fontId="3" fillId="0" borderId="0" xfId="0" applyNumberFormat="1" applyFont="1"/>
    <xf numFmtId="0" fontId="37" fillId="0" borderId="0" xfId="0" applyFont="1" applyAlignment="1">
      <alignment horizontal="right" vertical="center" wrapText="1"/>
    </xf>
    <xf numFmtId="175" fontId="3" fillId="0" borderId="0" xfId="0" applyNumberFormat="1" applyFont="1"/>
    <xf numFmtId="10" fontId="3" fillId="0" borderId="0" xfId="3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9" fillId="0" borderId="0" xfId="0" applyFont="1" applyAlignment="1">
      <alignment vertical="top" wrapText="1"/>
    </xf>
    <xf numFmtId="0" fontId="37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165" fontId="3" fillId="0" borderId="24" xfId="1" applyNumberFormat="1" applyFont="1" applyFill="1" applyBorder="1"/>
    <xf numFmtId="0" fontId="37" fillId="0" borderId="0" xfId="0" applyFont="1" applyAlignment="1">
      <alignment horizontal="center"/>
    </xf>
    <xf numFmtId="22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165" fontId="38" fillId="0" borderId="0" xfId="4" applyNumberFormat="1" applyFont="1" applyAlignment="1">
      <alignment horizontal="left" vertical="center" wrapText="1"/>
    </xf>
    <xf numFmtId="0" fontId="8" fillId="0" borderId="23" xfId="70" applyFont="1" applyBorder="1" applyAlignment="1">
      <alignment horizontal="center"/>
    </xf>
    <xf numFmtId="0" fontId="8" fillId="0" borderId="22" xfId="70" applyFont="1" applyBorder="1" applyAlignment="1">
      <alignment horizontal="center"/>
    </xf>
    <xf numFmtId="0" fontId="42" fillId="0" borderId="0" xfId="77" applyFont="1" applyAlignment="1">
      <alignment horizontal="left"/>
    </xf>
  </cellXfs>
  <cellStyles count="90">
    <cellStyle name="$_0decimals" xfId="7" xr:uid="{92EE6265-FF5E-4C94-8FAA-E2F4E73C8BCC}"/>
    <cellStyle name="_0decimals" xfId="8" xr:uid="{9B1C8F91-1F8B-4A5E-B27F-10B46D349169}"/>
    <cellStyle name="20% - Accent1 2" xfId="9" xr:uid="{0CE608B6-3DD5-4F2C-B0B0-913C3D54E57D}"/>
    <cellStyle name="20% - Accent2 2" xfId="10" xr:uid="{FB2BD47A-4A4B-47EC-B4AB-742DA9335C4C}"/>
    <cellStyle name="20% - Accent3 2" xfId="11" xr:uid="{0DC41152-5BE5-449D-958C-A1D6B940AC77}"/>
    <cellStyle name="20% - Accent4 2" xfId="12" xr:uid="{10375EE9-3904-44F4-86C9-450EA1B75DDB}"/>
    <cellStyle name="20% - Accent5 2" xfId="13" xr:uid="{4B5BD7BE-B29B-430D-854B-0E078F71F33D}"/>
    <cellStyle name="20% - Accent6 2" xfId="14" xr:uid="{BBF1D960-097C-4F6D-82C8-250EECF5BB2E}"/>
    <cellStyle name="40% - Accent1 2" xfId="15" xr:uid="{57543F02-1272-4802-9988-008283480710}"/>
    <cellStyle name="40% - Accent2 2" xfId="16" xr:uid="{ADBC19ED-D0B3-4EC5-9DEF-754F46985081}"/>
    <cellStyle name="40% - Accent3 2" xfId="17" xr:uid="{342E5878-C99F-4A98-AF60-8C424B70CEBB}"/>
    <cellStyle name="40% - Accent4 2" xfId="18" xr:uid="{740755E5-E2D6-4DC6-B296-AAAE487C2946}"/>
    <cellStyle name="40% - Accent5 2" xfId="19" xr:uid="{182D5FB9-7378-4689-87A7-0E66562A5B8B}"/>
    <cellStyle name="40% - Accent6 2" xfId="20" xr:uid="{8907D5E6-28BE-4EDE-BEF6-2A4D25BA3699}"/>
    <cellStyle name="60% - Accent1 2" xfId="21" xr:uid="{3A8324D1-5F5E-4EBC-B07D-122D014556CE}"/>
    <cellStyle name="60% - Accent2 2" xfId="22" xr:uid="{8BB9EE23-B01F-4284-9562-0AB70A8235F6}"/>
    <cellStyle name="60% - Accent3 2" xfId="23" xr:uid="{9F853C50-8A70-404D-8893-9FA153A03DA2}"/>
    <cellStyle name="60% - Accent4 2" xfId="24" xr:uid="{7B6290B4-821E-4C91-B1CE-645DEB64950D}"/>
    <cellStyle name="60% - Accent5 2" xfId="25" xr:uid="{E9636806-B226-408E-8FFE-491D940725A5}"/>
    <cellStyle name="60% - Accent6 2" xfId="26" xr:uid="{39B15707-16BC-4712-9ADB-907EED3B0364}"/>
    <cellStyle name="Accent1 2" xfId="27" xr:uid="{E4698F88-B819-456E-8DB6-6877DC37D354}"/>
    <cellStyle name="Accent2 2" xfId="28" xr:uid="{C99B058C-8831-4D4E-8A52-5A74B89AE64B}"/>
    <cellStyle name="Accent3 2" xfId="29" xr:uid="{35AB3337-4AEF-482B-B2AF-616EF9BA4E0B}"/>
    <cellStyle name="Accent4 2" xfId="30" xr:uid="{E18CDA97-64CC-47C6-9AD6-D1206D474F93}"/>
    <cellStyle name="Accent5 2" xfId="31" xr:uid="{09FE39AF-7058-4F5A-80BE-7D8D8A30478A}"/>
    <cellStyle name="Accent6 2" xfId="32" xr:uid="{5C331A88-1B1C-4918-A60D-0DF9E3BF51C7}"/>
    <cellStyle name="Bad 2" xfId="33" xr:uid="{0B81E7EC-CD98-4D72-98D4-B9BDBC80A325}"/>
    <cellStyle name="Calculation 2" xfId="34" xr:uid="{47EB1375-FEF4-4600-8D49-8A4A3E8F9982}"/>
    <cellStyle name="Check Cell 2" xfId="35" xr:uid="{08E6D75D-F917-42CB-994E-3EC2AB910774}"/>
    <cellStyle name="Column Heading" xfId="36" xr:uid="{EFA3BCBD-1A7B-4B64-A2B5-C7B7CA8E9FA1}"/>
    <cellStyle name="Comma" xfId="1" builtinId="3"/>
    <cellStyle name="Comma 105" xfId="71" xr:uid="{644B7969-1EB3-44A1-BB3A-A71CF3853BFF}"/>
    <cellStyle name="Comma 2" xfId="81" xr:uid="{DBECE195-5FDE-468C-8216-8612A2382071}"/>
    <cellStyle name="Comma 2 2" xfId="82" xr:uid="{2EFEF6B5-537A-45B9-9AFD-83C99C28F605}"/>
    <cellStyle name="Comma 3" xfId="88" xr:uid="{2FF99CD9-3570-489D-B6A2-D138B3A406ED}"/>
    <cellStyle name="Currency" xfId="2" builtinId="4"/>
    <cellStyle name="Currency 10" xfId="73" xr:uid="{8E3EDFD7-6BEB-4606-ABBC-AB9D9BFAA7E8}"/>
    <cellStyle name="Currency 2" xfId="85" xr:uid="{3CF6A8B7-C39E-4A8A-B1AD-F700DBFFBC79}"/>
    <cellStyle name="Currency_NTval99" xfId="5" xr:uid="{0498DDAA-7F8A-4D35-B9CB-2786DEA1F9CB}"/>
    <cellStyle name="Date" xfId="37" xr:uid="{41DBBBAF-BACE-4A1C-B7F8-D04D6FA24EA6}"/>
    <cellStyle name="Explanatory Text 2" xfId="38" xr:uid="{551F60D9-C3DC-4632-89E1-832A9C631C37}"/>
    <cellStyle name="Good 2" xfId="39" xr:uid="{C901C692-8FF7-4136-BB59-FE45BDE3F39B}"/>
    <cellStyle name="Heading 1 2" xfId="40" xr:uid="{5AC68372-7A88-4BB4-900C-AD0D9CB0CA7D}"/>
    <cellStyle name="Heading 2 2" xfId="41" xr:uid="{D2A2B60A-4065-4528-9B47-DF45EF323580}"/>
    <cellStyle name="Heading 3 2" xfId="42" xr:uid="{F87E8FB8-EC97-41DF-9716-5B3455B839B4}"/>
    <cellStyle name="Heading 4 2" xfId="43" xr:uid="{47723145-8000-41AE-9E15-786DFB52E354}"/>
    <cellStyle name="Input 2" xfId="44" xr:uid="{B55A73C6-9A30-40B4-BB27-259DEBEEC902}"/>
    <cellStyle name="Lines" xfId="45" xr:uid="{D1B73141-868D-4070-B8FC-F2202928C0F5}"/>
    <cellStyle name="Linked Cell 2" xfId="46" xr:uid="{DD70E1DA-9C9E-4CFC-A1C2-442FD052BFB8}"/>
    <cellStyle name="Main Title" xfId="47" xr:uid="{9EA91974-01E7-417B-8776-3D20429FB994}"/>
    <cellStyle name="Neutral 2" xfId="48" xr:uid="{A4BB2C11-50FF-4BC7-B461-6754484D7308}"/>
    <cellStyle name="Normal" xfId="0" builtinId="0"/>
    <cellStyle name="Normal - Style1" xfId="49" xr:uid="{59CE614C-DC83-40B0-99AB-8B8F32BCFB83}"/>
    <cellStyle name="Normal 156" xfId="74" xr:uid="{6E1F3910-7134-4D1E-92B2-EC1947B407B9}"/>
    <cellStyle name="Normal 167" xfId="86" xr:uid="{85F61016-DCA8-4142-A96D-CEAA4C39DF2E}"/>
    <cellStyle name="Normal 2" xfId="50" xr:uid="{8512BFCE-7612-472E-A0E7-0AFE3710B31B}"/>
    <cellStyle name="Normal 2 2" xfId="75" xr:uid="{E27F1CDC-6009-42CA-BE78-9E238D0B74F8}"/>
    <cellStyle name="Normal 3" xfId="51" xr:uid="{1B561BDD-CDE7-43C2-A851-00A5AAF8455C}"/>
    <cellStyle name="Normal 318" xfId="70" xr:uid="{55630BC0-0520-4524-9294-E652B7AB491E}"/>
    <cellStyle name="Normal 318 2" xfId="76" xr:uid="{BA094DF8-CFEE-4862-8BDC-BB859A39B501}"/>
    <cellStyle name="Normal 4" xfId="6" xr:uid="{8670A230-2EF9-476C-B4E6-F45D6123E4BF}"/>
    <cellStyle name="Normal 5" xfId="77" xr:uid="{AF0ACCED-34D5-4B06-81DD-DC1804E0E95A}"/>
    <cellStyle name="Normal 6" xfId="80" xr:uid="{49F46E5A-2F39-475E-9CFB-A843AA2A6466}"/>
    <cellStyle name="Normal 7" xfId="78" xr:uid="{A71508D7-2A8B-4AA6-89A3-DE80490DC13C}"/>
    <cellStyle name="Normal 8" xfId="79" xr:uid="{931241E5-68FE-4F29-AC6C-B1D93B50B836}"/>
    <cellStyle name="Normal 9" xfId="87" xr:uid="{3B4E931A-1526-44FD-AFD8-2E4444FA0342}"/>
    <cellStyle name="Normal_NTval99" xfId="4" xr:uid="{2E5B8AB4-86C3-4411-B5FC-C07FA70465E2}"/>
    <cellStyle name="Note 2" xfId="52" xr:uid="{B1F62742-BE3B-41BD-8D53-47C62569C30F}"/>
    <cellStyle name="Number2DecimalStyle" xfId="53" xr:uid="{C91EA683-26AF-4E37-9EFD-DD097BF97E16}"/>
    <cellStyle name="Output 2" xfId="54" xr:uid="{676911DB-F236-41C7-B2A2-0BBCD7264B73}"/>
    <cellStyle name="Percent" xfId="3" builtinId="5"/>
    <cellStyle name="Percent 11" xfId="72" xr:uid="{FD9C47D9-6596-4DFA-90B9-9C0995A0426B}"/>
    <cellStyle name="Percent 2" xfId="55" xr:uid="{255FA1F5-8E73-4C8E-8AB6-9AC03D367320}"/>
    <cellStyle name="Percent 3" xfId="83" xr:uid="{FBF5ACE8-822C-4956-9B0F-1FC8B9A21C39}"/>
    <cellStyle name="Percent 4" xfId="89" xr:uid="{E040DA60-FED2-46C9-A24F-7C61C1F253AE}"/>
    <cellStyle name="Percent_NTval99" xfId="84" xr:uid="{168E4BED-BDDF-47A9-AE35-C7349CEDA624}"/>
    <cellStyle name="PSChar" xfId="56" xr:uid="{69E490AA-77C6-4F73-96DD-2CBB215A754E}"/>
    <cellStyle name="PSDate" xfId="57" xr:uid="{2E0FC7EA-CA7B-4D61-911B-0C5F29D2C32D}"/>
    <cellStyle name="PSDec" xfId="58" xr:uid="{168486AE-AF0B-47A0-81B5-D0713307FCA5}"/>
    <cellStyle name="PSHeading" xfId="59" xr:uid="{9CB80AE4-D1B2-4523-B2CF-399DE0D2C7EE}"/>
    <cellStyle name="PSInt" xfId="60" xr:uid="{D3C65472-2E18-4FBB-8A42-DBFD32136303}"/>
    <cellStyle name="PSSpacer" xfId="61" xr:uid="{A8AD691D-55F5-48B5-A197-24BE17B1D917}"/>
    <cellStyle name="SSN" xfId="62" xr:uid="{E4F37ADA-E653-4B54-8293-6C7FA72C58AA}"/>
    <cellStyle name="Subheading" xfId="63" xr:uid="{89C2B5C0-0AEF-4515-9CB5-25C418460A9F}"/>
    <cellStyle name="Table Title" xfId="64" xr:uid="{6909BFBA-4F50-45C1-98C4-492BDDE710B8}"/>
    <cellStyle name="TextStyle" xfId="65" xr:uid="{EF9370BD-810E-4E76-9AC5-D5286286CE8E}"/>
    <cellStyle name="Title 2" xfId="66" xr:uid="{B674FB68-FAB0-41E8-A85D-F2877D320088}"/>
    <cellStyle name="Total 2" xfId="67" xr:uid="{9491788B-8720-40E4-AA48-E24D6743BF00}"/>
    <cellStyle name="Warning Text 2" xfId="68" xr:uid="{F8E94E92-30A6-49B1-BC86-B2357680BEB1}"/>
    <cellStyle name="Year" xfId="69" xr:uid="{D84AD6E7-7D60-470A-98FD-3CEECBD53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tionalgridplc-my.sharepoint.com/N4844%20-%20Boston/2020/15%20Budgets/03%20FY2022%20Budget%20(November)/04844_Keyspan%20OPEB%20Budgets_2022_2023_2024_v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inputs"/>
      <sheetName val="KS Ret Plan"/>
      <sheetName val="KS Ret Plan (LIPA MSA)"/>
      <sheetName val="Ret Income (LI)"/>
      <sheetName val="Ret Income (LIPA MSA)"/>
      <sheetName val="NQ Ret"/>
      <sheetName val="NQ Ret (LIPA MSA)"/>
      <sheetName val="Total Pension MSA"/>
      <sheetName val="Total Pension"/>
      <sheetName val="PSC-GL"/>
      <sheetName val="Sensitivities"/>
      <sheetName val="Cashflows"/>
      <sheetName val="ASC Expense"/>
      <sheetName val="IAS Expense"/>
      <sheetName val="ASC LIPA Exp"/>
      <sheetName val="IAS LIPA Exp"/>
      <sheetName val="Asset Projection"/>
      <sheetName val="Gain Loss Amort"/>
      <sheetName val="NYU-M"/>
      <sheetName val="NYM-M"/>
      <sheetName val="NYUF-M"/>
      <sheetName val="LIU-M"/>
      <sheetName val="LIUMSA-M"/>
      <sheetName val="LIM-M"/>
      <sheetName val="LIMMSA-M"/>
      <sheetName val="LIUF-M"/>
      <sheetName val="LIUFMSA-M"/>
      <sheetName val="BGU-M"/>
      <sheetName val="BGM-M"/>
      <sheetName val="HQ-M"/>
      <sheetName val="CGU-M"/>
      <sheetName val="CGM-M"/>
      <sheetName val="EGU-M"/>
      <sheetName val="EGM-M"/>
      <sheetName val="Medical All Others"/>
      <sheetName val="Total Med MSA"/>
      <sheetName val="Medical Total"/>
      <sheetName val="NYU-L"/>
      <sheetName val="NYM-L"/>
      <sheetName val="NYUF-L"/>
      <sheetName val="LIU-L"/>
      <sheetName val="LIUMSA-L"/>
      <sheetName val="LIM-L"/>
      <sheetName val="LIMMSA-L"/>
      <sheetName val="LIUF-L"/>
      <sheetName val="LIUFMSA-L"/>
      <sheetName val="BGM-L"/>
      <sheetName val="CGU-L"/>
      <sheetName val="CGM-L"/>
      <sheetName val="EGU-L"/>
      <sheetName val="EGM-L"/>
      <sheetName val="Life All Others"/>
      <sheetName val="Total Life MSA"/>
      <sheetName val="Life Total"/>
      <sheetName val="Total OPEB MSA"/>
      <sheetName val="Total OPEB"/>
      <sheetName val="US 2022 Budget"/>
      <sheetName val="US 2023 Budget"/>
      <sheetName val="US 2024 Budget"/>
      <sheetName val="IAS 2022 Budget"/>
      <sheetName val="IAS 2023 Budget"/>
      <sheetName val="IAS 2024 Budget"/>
      <sheetName val="US 2022 Budget - MSA"/>
      <sheetName val="US 2023 Budget - MSA"/>
      <sheetName val="US 2024 Budget - MSA"/>
      <sheetName val="IAS 2022 Budget - MSA"/>
      <sheetName val="IAS 2023 Budget - MSA"/>
      <sheetName val="IAS 2024 Budget - MSA"/>
    </sheetNames>
    <sheetDataSet>
      <sheetData sheetId="0"/>
      <sheetData sheetId="1">
        <row r="3">
          <cell r="AB3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">
          <cell r="M3">
            <v>2020</v>
          </cell>
        </row>
      </sheetData>
      <sheetData sheetId="37">
        <row r="219">
          <cell r="G219">
            <v>2014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3">
          <cell r="M3">
            <v>2020</v>
          </cell>
        </row>
      </sheetData>
      <sheetData sheetId="54">
        <row r="216">
          <cell r="G216">
            <v>2014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B720D-8B98-4C63-9842-E965D1BD6213}">
  <dimension ref="A1:P57"/>
  <sheetViews>
    <sheetView tabSelected="1" zoomScaleNormal="100" workbookViewId="0">
      <selection activeCell="C61" sqref="C61"/>
    </sheetView>
  </sheetViews>
  <sheetFormatPr defaultColWidth="9.109375" defaultRowHeight="13.2" x14ac:dyDescent="0.25"/>
  <cols>
    <col min="1" max="1" width="8.5546875" style="1" customWidth="1"/>
    <col min="2" max="2" width="6.88671875" style="1" customWidth="1"/>
    <col min="3" max="3" width="50.44140625" style="1" customWidth="1"/>
    <col min="4" max="4" width="1.5546875" style="1" customWidth="1"/>
    <col min="5" max="5" width="14.44140625" style="1" customWidth="1"/>
    <col min="6" max="6" width="1.5546875" style="1" customWidth="1"/>
    <col min="7" max="7" width="14.44140625" style="1" customWidth="1"/>
    <col min="8" max="8" width="1.5546875" style="1" customWidth="1"/>
    <col min="9" max="9" width="14.44140625" style="1" customWidth="1"/>
    <col min="10" max="10" width="1.5546875" style="1" customWidth="1"/>
    <col min="11" max="11" width="14.44140625" style="1" customWidth="1"/>
    <col min="12" max="12" width="1.5546875" style="1" customWidth="1"/>
    <col min="13" max="13" width="14.44140625" style="1" customWidth="1"/>
    <col min="14" max="14" width="29.88671875" style="1" customWidth="1"/>
    <col min="15" max="15" width="3" style="1" customWidth="1"/>
    <col min="16" max="16" width="14.5546875" style="1" bestFit="1" customWidth="1"/>
    <col min="17" max="16384" width="9.109375" style="1"/>
  </cols>
  <sheetData>
    <row r="1" spans="1:16" x14ac:dyDescent="0.25">
      <c r="A1" s="1" t="s">
        <v>0</v>
      </c>
      <c r="P1" s="23"/>
    </row>
    <row r="2" spans="1:16" x14ac:dyDescent="0.25">
      <c r="A2" s="132" t="s">
        <v>0</v>
      </c>
      <c r="B2" s="132"/>
      <c r="P2" s="23"/>
    </row>
    <row r="3" spans="1:16" x14ac:dyDescent="0.25">
      <c r="P3" s="23"/>
    </row>
    <row r="5" spans="1:16" x14ac:dyDescent="0.25">
      <c r="A5" s="131" t="s">
        <v>108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6" x14ac:dyDescent="0.25">
      <c r="A6" s="131" t="s">
        <v>158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6" x14ac:dyDescent="0.25">
      <c r="A7" s="131" t="s">
        <v>109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9" spans="1:16" x14ac:dyDescent="0.25">
      <c r="E9" s="3"/>
      <c r="G9" s="3"/>
      <c r="I9" s="3"/>
      <c r="K9" s="3"/>
      <c r="M9" s="3"/>
    </row>
    <row r="10" spans="1:16" x14ac:dyDescent="0.25">
      <c r="A10" s="1" t="s">
        <v>83</v>
      </c>
      <c r="B10" s="12"/>
      <c r="C10" s="125"/>
      <c r="E10" s="12" t="s">
        <v>10</v>
      </c>
      <c r="F10" s="12"/>
      <c r="G10" s="12" t="s">
        <v>11</v>
      </c>
      <c r="H10" s="12"/>
      <c r="I10" s="12" t="s">
        <v>12</v>
      </c>
      <c r="K10" s="12" t="s">
        <v>13</v>
      </c>
      <c r="M10" s="12" t="s">
        <v>110</v>
      </c>
      <c r="N10" s="2" t="s">
        <v>99</v>
      </c>
      <c r="P10" s="125"/>
    </row>
    <row r="12" spans="1:16" x14ac:dyDescent="0.25">
      <c r="A12" s="13">
        <v>1</v>
      </c>
      <c r="B12" s="20" t="s">
        <v>159</v>
      </c>
      <c r="C12" s="126"/>
    </row>
    <row r="13" spans="1:16" x14ac:dyDescent="0.25">
      <c r="A13" s="13">
        <f>+A12+1</f>
        <v>2</v>
      </c>
      <c r="B13" s="126"/>
      <c r="C13" s="126" t="s">
        <v>151</v>
      </c>
      <c r="E13" s="15">
        <f>+'Summary Actuarial Report'!E13</f>
        <v>6598427</v>
      </c>
      <c r="F13" s="78"/>
      <c r="G13" s="15">
        <f>+'Summary Actuarial Report'!G13</f>
        <v>6671711</v>
      </c>
      <c r="H13" s="78"/>
      <c r="I13" s="15">
        <f>+'Summary Actuarial Report'!I13</f>
        <v>6757695</v>
      </c>
      <c r="J13" s="79"/>
      <c r="K13" s="15">
        <f>+'Summary Actuarial Report'!K13</f>
        <v>6901753</v>
      </c>
      <c r="M13" s="15">
        <f>+'Summary Actuarial Report'!M13</f>
        <v>7021783</v>
      </c>
      <c r="N13" s="1" t="s">
        <v>100</v>
      </c>
    </row>
    <row r="14" spans="1:16" x14ac:dyDescent="0.25">
      <c r="A14" s="13">
        <f>+A13+1</f>
        <v>3</v>
      </c>
      <c r="B14" s="126"/>
      <c r="C14" s="126" t="s">
        <v>154</v>
      </c>
      <c r="E14" s="15">
        <f>E13*$E$47</f>
        <v>3396049.3870491921</v>
      </c>
      <c r="F14" s="78"/>
      <c r="G14" s="15">
        <f>G13*$E$47</f>
        <v>3433766.8738502907</v>
      </c>
      <c r="H14" s="78"/>
      <c r="I14" s="15">
        <f>I13*$E$47</f>
        <v>3478020.7407940393</v>
      </c>
      <c r="J14" s="79"/>
      <c r="K14" s="15">
        <f>K13*$E$47</f>
        <v>3552163.8786357604</v>
      </c>
      <c r="M14" s="15">
        <f>M13*$E$47</f>
        <v>3613940.391117828</v>
      </c>
      <c r="N14" s="1" t="s">
        <v>138</v>
      </c>
    </row>
    <row r="15" spans="1:16" x14ac:dyDescent="0.25">
      <c r="A15" s="13">
        <f>+A14+1</f>
        <v>4</v>
      </c>
      <c r="B15" s="126"/>
      <c r="C15" s="129" t="s">
        <v>152</v>
      </c>
      <c r="E15" s="130">
        <f>E13-E14</f>
        <v>3202377.6129508079</v>
      </c>
      <c r="F15" s="78"/>
      <c r="G15" s="130">
        <f>G13-G14</f>
        <v>3237944.1261497093</v>
      </c>
      <c r="H15" s="78"/>
      <c r="I15" s="130">
        <f>I13-I14</f>
        <v>3279674.2592059607</v>
      </c>
      <c r="J15" s="79"/>
      <c r="K15" s="130">
        <f>K13-K14</f>
        <v>3349589.1213642396</v>
      </c>
      <c r="M15" s="130">
        <f>M13-M14</f>
        <v>3407842.608882172</v>
      </c>
      <c r="N15" s="1" t="s">
        <v>133</v>
      </c>
    </row>
    <row r="16" spans="1:16" x14ac:dyDescent="0.25">
      <c r="A16" s="13">
        <f t="shared" ref="A16:A44" si="0">+A15+1</f>
        <v>5</v>
      </c>
      <c r="B16" s="126"/>
      <c r="C16" s="126"/>
      <c r="E16" s="15"/>
      <c r="F16" s="78"/>
      <c r="G16" s="15"/>
      <c r="H16" s="78"/>
      <c r="I16" s="15"/>
      <c r="J16" s="79"/>
      <c r="K16" s="15"/>
      <c r="M16" s="15"/>
    </row>
    <row r="17" spans="1:16" x14ac:dyDescent="0.25">
      <c r="A17" s="13">
        <f t="shared" si="0"/>
        <v>6</v>
      </c>
      <c r="B17" s="126"/>
      <c r="C17" s="126" t="s">
        <v>153</v>
      </c>
      <c r="E17" s="78">
        <f>+'Summary Actuarial Report'!E14</f>
        <v>-79086593</v>
      </c>
      <c r="F17" s="78"/>
      <c r="G17" s="78">
        <f>+'Summary Actuarial Report'!G14</f>
        <v>-104587397</v>
      </c>
      <c r="H17" s="78"/>
      <c r="I17" s="78">
        <f>+'Summary Actuarial Report'!I14</f>
        <v>-108082232</v>
      </c>
      <c r="J17" s="79"/>
      <c r="K17" s="78">
        <f>+'Summary Actuarial Report'!K14</f>
        <v>-82923383</v>
      </c>
      <c r="M17" s="78">
        <f>+'Summary Actuarial Report'!M14</f>
        <v>-78736737</v>
      </c>
      <c r="N17" s="1" t="s">
        <v>101</v>
      </c>
      <c r="P17" s="121"/>
    </row>
    <row r="18" spans="1:16" x14ac:dyDescent="0.25">
      <c r="A18" s="13">
        <f t="shared" si="0"/>
        <v>7</v>
      </c>
      <c r="B18" s="126"/>
      <c r="C18" s="126"/>
      <c r="E18" s="25"/>
      <c r="F18" s="78"/>
      <c r="G18" s="25"/>
      <c r="H18" s="78"/>
      <c r="I18" s="25"/>
      <c r="J18" s="79"/>
      <c r="K18" s="25"/>
      <c r="M18" s="25"/>
      <c r="P18" s="121"/>
    </row>
    <row r="19" spans="1:16" x14ac:dyDescent="0.25">
      <c r="A19" s="13">
        <f t="shared" si="0"/>
        <v>8</v>
      </c>
      <c r="B19" s="126"/>
      <c r="C19" s="19" t="s">
        <v>160</v>
      </c>
      <c r="E19" s="24">
        <f>$E$48*(E15+E17)</f>
        <v>-62983898.771250829</v>
      </c>
      <c r="F19" s="78"/>
      <c r="G19" s="24">
        <f>$E$48*(G15+G17)</f>
        <v>-84120045.885295734</v>
      </c>
      <c r="H19" s="78"/>
      <c r="I19" s="24">
        <f>$E$48*(I15+I17)</f>
        <v>-86986122.924859047</v>
      </c>
      <c r="J19" s="79"/>
      <c r="K19" s="24">
        <f>$E$48*(K15+K17)</f>
        <v>-66046248.919267684</v>
      </c>
      <c r="M19" s="24">
        <f>$E$48*(M15+M17)</f>
        <v>-62522982.34462779</v>
      </c>
      <c r="N19" s="1" t="s">
        <v>139</v>
      </c>
      <c r="P19" s="121"/>
    </row>
    <row r="20" spans="1:16" x14ac:dyDescent="0.25">
      <c r="A20" s="13">
        <f t="shared" si="0"/>
        <v>9</v>
      </c>
      <c r="B20" s="126"/>
      <c r="C20" s="126"/>
      <c r="E20" s="80"/>
      <c r="F20" s="79"/>
      <c r="G20" s="80"/>
      <c r="H20" s="79"/>
      <c r="I20" s="80"/>
      <c r="J20" s="79"/>
      <c r="K20" s="80"/>
      <c r="M20" s="80"/>
    </row>
    <row r="21" spans="1:16" x14ac:dyDescent="0.25">
      <c r="A21" s="13">
        <f t="shared" si="0"/>
        <v>10</v>
      </c>
      <c r="B21" s="20" t="s">
        <v>161</v>
      </c>
      <c r="C21" s="126"/>
      <c r="E21" s="79"/>
      <c r="F21" s="79"/>
      <c r="G21" s="79"/>
      <c r="H21" s="79"/>
      <c r="I21" s="79"/>
      <c r="J21" s="79"/>
      <c r="K21" s="79"/>
      <c r="M21" s="79"/>
    </row>
    <row r="22" spans="1:16" x14ac:dyDescent="0.25">
      <c r="A22" s="13">
        <f t="shared" si="0"/>
        <v>11</v>
      </c>
      <c r="B22" s="16" t="s">
        <v>151</v>
      </c>
      <c r="C22" s="126"/>
      <c r="E22" s="79"/>
      <c r="F22" s="79"/>
      <c r="G22" s="79"/>
      <c r="H22" s="79"/>
      <c r="I22" s="79"/>
      <c r="J22" s="79"/>
      <c r="K22" s="79"/>
      <c r="M22" s="79"/>
    </row>
    <row r="23" spans="1:16" x14ac:dyDescent="0.25">
      <c r="A23" s="13">
        <f t="shared" si="0"/>
        <v>12</v>
      </c>
      <c r="B23" s="126"/>
      <c r="C23" s="1" t="s">
        <v>97</v>
      </c>
      <c r="E23" s="79">
        <f>+'Summary Actuarial Report'!E34</f>
        <v>8662058</v>
      </c>
      <c r="F23" s="79"/>
      <c r="G23" s="79">
        <f>+'Summary Actuarial Report'!G34</f>
        <v>8827717</v>
      </c>
      <c r="H23" s="79"/>
      <c r="I23" s="79">
        <f>+'Summary Actuarial Report'!I34</f>
        <v>9049529</v>
      </c>
      <c r="J23" s="79"/>
      <c r="K23" s="79">
        <f>+'Summary Actuarial Report'!K34</f>
        <v>9324621</v>
      </c>
      <c r="M23" s="79">
        <f>+'Summary Actuarial Report'!M34</f>
        <v>9659410</v>
      </c>
      <c r="N23" s="1" t="s">
        <v>102</v>
      </c>
    </row>
    <row r="24" spans="1:16" x14ac:dyDescent="0.25">
      <c r="A24" s="13">
        <f t="shared" si="0"/>
        <v>13</v>
      </c>
      <c r="B24" s="126"/>
      <c r="C24" s="1" t="s">
        <v>98</v>
      </c>
      <c r="E24" s="79">
        <f>+'Summary Actuarial Report'!E39</f>
        <v>1482833</v>
      </c>
      <c r="F24" s="79"/>
      <c r="G24" s="79">
        <f>+'Summary Actuarial Report'!G39</f>
        <v>1447370</v>
      </c>
      <c r="H24" s="79"/>
      <c r="I24" s="79">
        <f>+'Summary Actuarial Report'!I39</f>
        <v>1417094</v>
      </c>
      <c r="J24" s="79"/>
      <c r="K24" s="79">
        <f>+'Summary Actuarial Report'!K39</f>
        <v>1396820</v>
      </c>
      <c r="M24" s="79">
        <f>+'Summary Actuarial Report'!M39</f>
        <v>1377573</v>
      </c>
      <c r="N24" s="1" t="s">
        <v>104</v>
      </c>
    </row>
    <row r="25" spans="1:16" x14ac:dyDescent="0.25">
      <c r="A25" s="13">
        <f t="shared" si="0"/>
        <v>14</v>
      </c>
      <c r="B25" s="126"/>
      <c r="C25" s="126"/>
      <c r="E25" s="79"/>
      <c r="F25" s="79"/>
      <c r="G25" s="79"/>
      <c r="H25" s="79"/>
      <c r="I25" s="79"/>
      <c r="J25" s="79"/>
      <c r="K25" s="79"/>
      <c r="M25" s="79"/>
    </row>
    <row r="26" spans="1:16" x14ac:dyDescent="0.25">
      <c r="A26" s="13">
        <f t="shared" si="0"/>
        <v>15</v>
      </c>
      <c r="B26" s="135" t="s">
        <v>155</v>
      </c>
      <c r="C26" s="135"/>
      <c r="E26" s="80"/>
      <c r="F26" s="79"/>
      <c r="G26" s="80"/>
      <c r="H26" s="79"/>
      <c r="I26" s="80"/>
      <c r="J26" s="79"/>
      <c r="K26" s="80"/>
      <c r="M26" s="80"/>
    </row>
    <row r="27" spans="1:16" x14ac:dyDescent="0.25">
      <c r="A27" s="13">
        <f t="shared" si="0"/>
        <v>16</v>
      </c>
      <c r="C27" s="1" t="s">
        <v>156</v>
      </c>
      <c r="E27" s="78">
        <f t="shared" ref="E27:K27" si="1">E23*$E$50</f>
        <v>1081194.7168080634</v>
      </c>
      <c r="F27" s="78">
        <f t="shared" si="1"/>
        <v>0</v>
      </c>
      <c r="G27" s="78">
        <f t="shared" si="1"/>
        <v>1101872.2088765425</v>
      </c>
      <c r="H27" s="78">
        <f t="shared" si="1"/>
        <v>0</v>
      </c>
      <c r="I27" s="78">
        <f t="shared" si="1"/>
        <v>1129558.6966055131</v>
      </c>
      <c r="J27" s="78">
        <f t="shared" si="1"/>
        <v>0</v>
      </c>
      <c r="K27" s="78">
        <f t="shared" si="1"/>
        <v>1163895.57325032</v>
      </c>
      <c r="M27" s="78">
        <f>M23*$E$50</f>
        <v>1205683.8062597797</v>
      </c>
      <c r="N27" s="1" t="s">
        <v>140</v>
      </c>
    </row>
    <row r="28" spans="1:16" x14ac:dyDescent="0.25">
      <c r="A28" s="13">
        <f t="shared" si="0"/>
        <v>17</v>
      </c>
      <c r="C28" s="1" t="s">
        <v>96</v>
      </c>
      <c r="E28" s="25">
        <f t="shared" ref="E28:K28" si="2">+E24*$E$52</f>
        <v>49648.1819896776</v>
      </c>
      <c r="F28" s="78">
        <f t="shared" si="2"/>
        <v>0</v>
      </c>
      <c r="G28" s="25">
        <f t="shared" si="2"/>
        <v>48460.810601328449</v>
      </c>
      <c r="H28" s="78">
        <f t="shared" si="2"/>
        <v>0</v>
      </c>
      <c r="I28" s="25">
        <f t="shared" si="2"/>
        <v>47447.110233236104</v>
      </c>
      <c r="J28" s="78">
        <f t="shared" si="2"/>
        <v>0</v>
      </c>
      <c r="K28" s="25">
        <f t="shared" si="2"/>
        <v>46768.296609814774</v>
      </c>
      <c r="M28" s="25">
        <f>+M24*$E$52</f>
        <v>46123.868977872859</v>
      </c>
      <c r="N28" s="1" t="s">
        <v>141</v>
      </c>
    </row>
    <row r="29" spans="1:16" x14ac:dyDescent="0.25">
      <c r="A29" s="13">
        <f t="shared" si="0"/>
        <v>18</v>
      </c>
      <c r="C29" s="23" t="s">
        <v>162</v>
      </c>
      <c r="E29" s="78">
        <f>SUM(E27:E28)</f>
        <v>1130842.8987977412</v>
      </c>
      <c r="F29" s="78"/>
      <c r="G29" s="78">
        <f>SUM(G27:G28)</f>
        <v>1150333.019477871</v>
      </c>
      <c r="H29" s="78"/>
      <c r="I29" s="78">
        <f>SUM(I27:I28)</f>
        <v>1177005.8068387492</v>
      </c>
      <c r="J29" s="78"/>
      <c r="K29" s="78">
        <f>SUM(K27:K28)</f>
        <v>1210663.8698601348</v>
      </c>
      <c r="M29" s="78">
        <f>SUM(M27:M28)</f>
        <v>1251807.6752376526</v>
      </c>
      <c r="N29" s="1" t="s">
        <v>134</v>
      </c>
    </row>
    <row r="30" spans="1:16" x14ac:dyDescent="0.25">
      <c r="A30" s="13">
        <f t="shared" si="0"/>
        <v>19</v>
      </c>
      <c r="E30" s="78"/>
      <c r="F30" s="78"/>
      <c r="G30" s="78"/>
      <c r="H30" s="78"/>
      <c r="I30" s="78"/>
      <c r="J30" s="78"/>
      <c r="K30" s="78"/>
      <c r="M30" s="78"/>
    </row>
    <row r="31" spans="1:16" x14ac:dyDescent="0.25">
      <c r="A31" s="13">
        <f t="shared" si="0"/>
        <v>20</v>
      </c>
      <c r="B31" s="16" t="s">
        <v>153</v>
      </c>
      <c r="C31" s="126"/>
      <c r="E31" s="78"/>
      <c r="F31" s="78"/>
      <c r="G31" s="78"/>
      <c r="H31" s="78"/>
      <c r="I31" s="78"/>
      <c r="J31" s="78"/>
      <c r="K31" s="78"/>
      <c r="M31" s="78"/>
    </row>
    <row r="32" spans="1:16" x14ac:dyDescent="0.25">
      <c r="A32" s="13">
        <f t="shared" si="0"/>
        <v>21</v>
      </c>
      <c r="B32" s="126"/>
      <c r="C32" s="1" t="s">
        <v>97</v>
      </c>
      <c r="E32" s="78">
        <f>'Summary Actuarial Report'!E35</f>
        <v>-16773824</v>
      </c>
      <c r="F32" s="78"/>
      <c r="G32" s="78">
        <f>'Summary Actuarial Report'!G35</f>
        <v>-20935685</v>
      </c>
      <c r="H32" s="78"/>
      <c r="I32" s="78">
        <f>'Summary Actuarial Report'!I35</f>
        <v>-17953312</v>
      </c>
      <c r="J32" s="78"/>
      <c r="K32" s="78">
        <f>'Summary Actuarial Report'!K35</f>
        <v>-8711394</v>
      </c>
      <c r="M32" s="78">
        <f>'Summary Actuarial Report'!M35</f>
        <v>-7074648</v>
      </c>
      <c r="N32" s="1" t="s">
        <v>103</v>
      </c>
    </row>
    <row r="33" spans="1:14" x14ac:dyDescent="0.25">
      <c r="A33" s="13">
        <f t="shared" si="0"/>
        <v>22</v>
      </c>
      <c r="B33" s="126"/>
      <c r="C33" s="1" t="s">
        <v>98</v>
      </c>
      <c r="E33" s="78">
        <f>+'Summary Actuarial Report'!E40</f>
        <v>-5029406</v>
      </c>
      <c r="F33" s="78"/>
      <c r="G33" s="78">
        <f>+'Summary Actuarial Report'!G40</f>
        <v>-6174014</v>
      </c>
      <c r="H33" s="78"/>
      <c r="I33" s="78">
        <f>+'Summary Actuarial Report'!I40</f>
        <v>-5557879</v>
      </c>
      <c r="J33" s="78"/>
      <c r="K33" s="78">
        <f>+'Summary Actuarial Report'!K40</f>
        <v>-3632539</v>
      </c>
      <c r="M33" s="78">
        <f>+'Summary Actuarial Report'!M40</f>
        <v>-3314358</v>
      </c>
      <c r="N33" s="1" t="s">
        <v>105</v>
      </c>
    </row>
    <row r="34" spans="1:14" x14ac:dyDescent="0.25">
      <c r="A34" s="13">
        <f t="shared" si="0"/>
        <v>23</v>
      </c>
      <c r="B34" s="126"/>
      <c r="C34" s="126"/>
      <c r="E34" s="78"/>
      <c r="F34" s="78"/>
      <c r="G34" s="78"/>
      <c r="H34" s="78"/>
      <c r="I34" s="78"/>
      <c r="J34" s="78"/>
      <c r="K34" s="78"/>
      <c r="M34" s="78"/>
    </row>
    <row r="35" spans="1:14" x14ac:dyDescent="0.25">
      <c r="A35" s="13">
        <f t="shared" si="0"/>
        <v>24</v>
      </c>
      <c r="B35" s="135" t="s">
        <v>157</v>
      </c>
      <c r="C35" s="135"/>
      <c r="E35" s="15"/>
      <c r="F35" s="78"/>
      <c r="G35" s="15"/>
      <c r="H35" s="78"/>
      <c r="I35" s="15"/>
      <c r="J35" s="78"/>
      <c r="K35" s="15"/>
      <c r="M35" s="15"/>
    </row>
    <row r="36" spans="1:14" x14ac:dyDescent="0.25">
      <c r="A36" s="13">
        <f t="shared" si="0"/>
        <v>25</v>
      </c>
      <c r="C36" s="1" t="s">
        <v>95</v>
      </c>
      <c r="E36" s="78">
        <f>E32*($E$50+$E$51)</f>
        <v>-3010265.9316627854</v>
      </c>
      <c r="F36" s="78"/>
      <c r="G36" s="78">
        <f>G32*($E$50+$E$51)</f>
        <v>-3757162.3090550848</v>
      </c>
      <c r="H36" s="78"/>
      <c r="I36" s="78">
        <f>I32*($E$50+$E$51)</f>
        <v>-3221939.3427588521</v>
      </c>
      <c r="J36" s="78"/>
      <c r="K36" s="78">
        <f>K32*($E$50+$E$51)</f>
        <v>-1563365.1918305329</v>
      </c>
      <c r="M36" s="78">
        <f>M32*($E$50+$E$51)</f>
        <v>-1269631.2929542041</v>
      </c>
      <c r="N36" s="1" t="s">
        <v>142</v>
      </c>
    </row>
    <row r="37" spans="1:14" x14ac:dyDescent="0.25">
      <c r="A37" s="13">
        <f t="shared" si="0"/>
        <v>26</v>
      </c>
      <c r="C37" s="1" t="s">
        <v>96</v>
      </c>
      <c r="E37" s="25">
        <f>+E33*($E$52+$E$53)</f>
        <v>-374679.66273789306</v>
      </c>
      <c r="F37" s="78"/>
      <c r="G37" s="25">
        <f>+G33*($E$52+$E$53)</f>
        <v>-459950.43614673981</v>
      </c>
      <c r="H37" s="78"/>
      <c r="I37" s="25">
        <f>+I33*($E$52+$E$53)</f>
        <v>-414049.7365410584</v>
      </c>
      <c r="J37" s="78"/>
      <c r="K37" s="25">
        <f>+K33*($E$52+$E$53)</f>
        <v>-270616.1497803604</v>
      </c>
      <c r="M37" s="25">
        <f>+M33*($E$52+$E$53)</f>
        <v>-246912.3665165703</v>
      </c>
      <c r="N37" s="1" t="s">
        <v>143</v>
      </c>
    </row>
    <row r="38" spans="1:14" x14ac:dyDescent="0.25">
      <c r="A38" s="13">
        <f t="shared" si="0"/>
        <v>27</v>
      </c>
      <c r="C38" s="23" t="s">
        <v>163</v>
      </c>
      <c r="E38" s="78">
        <f t="shared" ref="E38:K38" si="3">SUM(E36:E37)</f>
        <v>-3384945.5944006783</v>
      </c>
      <c r="F38" s="78"/>
      <c r="G38" s="78">
        <f t="shared" si="3"/>
        <v>-4217112.7452018242</v>
      </c>
      <c r="H38" s="78"/>
      <c r="I38" s="78">
        <f t="shared" si="3"/>
        <v>-3635989.0792999105</v>
      </c>
      <c r="J38" s="78"/>
      <c r="K38" s="78">
        <f t="shared" si="3"/>
        <v>-1833981.3416108931</v>
      </c>
      <c r="M38" s="78">
        <f>SUM(M36:M37)</f>
        <v>-1516543.6594707745</v>
      </c>
      <c r="N38" s="1" t="s">
        <v>135</v>
      </c>
    </row>
    <row r="39" spans="1:14" x14ac:dyDescent="0.25">
      <c r="A39" s="13">
        <f t="shared" si="0"/>
        <v>28</v>
      </c>
      <c r="E39" s="78"/>
      <c r="F39" s="78"/>
      <c r="G39" s="78"/>
      <c r="H39" s="78"/>
      <c r="I39" s="78"/>
      <c r="J39" s="78"/>
      <c r="K39" s="78"/>
      <c r="M39" s="78"/>
    </row>
    <row r="40" spans="1:14" ht="12.75" customHeight="1" x14ac:dyDescent="0.25">
      <c r="A40" s="13">
        <f t="shared" si="0"/>
        <v>29</v>
      </c>
      <c r="C40" s="122" t="s">
        <v>164</v>
      </c>
      <c r="E40" s="24">
        <f>+E38+E29</f>
        <v>-2254102.6956029371</v>
      </c>
      <c r="F40" s="78"/>
      <c r="G40" s="24">
        <f>+G38+G29</f>
        <v>-3066779.725723953</v>
      </c>
      <c r="H40" s="78"/>
      <c r="I40" s="24">
        <f>+I38+I29</f>
        <v>-2458983.272461161</v>
      </c>
      <c r="J40" s="78"/>
      <c r="K40" s="24">
        <f>+K38+K29</f>
        <v>-623317.47175075836</v>
      </c>
      <c r="M40" s="24">
        <f>+M38+M29</f>
        <v>-264735.98423312185</v>
      </c>
      <c r="N40" s="1" t="s">
        <v>136</v>
      </c>
    </row>
    <row r="41" spans="1:14" x14ac:dyDescent="0.25">
      <c r="A41" s="13">
        <f t="shared" si="0"/>
        <v>30</v>
      </c>
      <c r="E41" s="25"/>
      <c r="F41" s="78"/>
      <c r="G41" s="25"/>
      <c r="H41" s="78"/>
      <c r="I41" s="25"/>
      <c r="J41" s="78"/>
      <c r="K41" s="25"/>
      <c r="M41" s="25"/>
    </row>
    <row r="42" spans="1:14" x14ac:dyDescent="0.25">
      <c r="A42" s="13">
        <f t="shared" si="0"/>
        <v>31</v>
      </c>
      <c r="B42" s="128" t="s">
        <v>165</v>
      </c>
      <c r="E42" s="24">
        <f>+E40+E19</f>
        <v>-65238001.466853768</v>
      </c>
      <c r="F42" s="78"/>
      <c r="G42" s="24">
        <f>+G40+G19</f>
        <v>-87186825.611019686</v>
      </c>
      <c r="H42" s="78"/>
      <c r="I42" s="24">
        <f>+I40+I19</f>
        <v>-89445106.197320208</v>
      </c>
      <c r="J42" s="78"/>
      <c r="K42" s="24">
        <f>+K40+K19</f>
        <v>-66669566.391018443</v>
      </c>
      <c r="M42" s="24">
        <f>+M40+M19</f>
        <v>-62787718.328860909</v>
      </c>
      <c r="N42" s="1" t="s">
        <v>137</v>
      </c>
    </row>
    <row r="43" spans="1:14" x14ac:dyDescent="0.25">
      <c r="A43" s="13">
        <f t="shared" si="0"/>
        <v>32</v>
      </c>
    </row>
    <row r="44" spans="1:14" x14ac:dyDescent="0.25">
      <c r="A44" s="13">
        <f t="shared" si="0"/>
        <v>33</v>
      </c>
      <c r="B44" s="22" t="s">
        <v>166</v>
      </c>
      <c r="E44" s="81">
        <f>E42*$E$49</f>
        <v>-8480940.1906909905</v>
      </c>
      <c r="F44" s="18"/>
      <c r="G44" s="81">
        <f>G42*$E$49</f>
        <v>-11334287.32943256</v>
      </c>
      <c r="H44" s="18"/>
      <c r="I44" s="81">
        <f>I42*$E$49</f>
        <v>-11627863.805651627</v>
      </c>
      <c r="J44" s="18"/>
      <c r="K44" s="81">
        <f>K42*$E$49</f>
        <v>-8667043.6308323983</v>
      </c>
      <c r="L44" s="22"/>
      <c r="M44" s="81">
        <f>M42*$E$49</f>
        <v>-8162403.3827519184</v>
      </c>
      <c r="N44" s="1" t="s">
        <v>144</v>
      </c>
    </row>
    <row r="46" spans="1:14" x14ac:dyDescent="0.25">
      <c r="A46" s="1">
        <f>+A44+1</f>
        <v>34</v>
      </c>
      <c r="B46" s="2" t="s">
        <v>173</v>
      </c>
    </row>
    <row r="47" spans="1:14" x14ac:dyDescent="0.25">
      <c r="A47" s="1">
        <f>+A46+1</f>
        <v>35</v>
      </c>
      <c r="B47" s="126" t="s">
        <v>174</v>
      </c>
      <c r="E47" s="119">
        <v>0.51467560178345417</v>
      </c>
    </row>
    <row r="48" spans="1:14" x14ac:dyDescent="0.25">
      <c r="A48" s="1">
        <f t="shared" ref="A48:A53" si="4">+A47+1</f>
        <v>36</v>
      </c>
      <c r="B48" s="126" t="s">
        <v>145</v>
      </c>
      <c r="C48" s="126"/>
      <c r="E48" s="124">
        <v>0.83</v>
      </c>
      <c r="G48" s="119"/>
      <c r="H48" s="14"/>
      <c r="I48" s="14"/>
    </row>
    <row r="49" spans="1:15" x14ac:dyDescent="0.25">
      <c r="A49" s="1">
        <f t="shared" si="4"/>
        <v>37</v>
      </c>
      <c r="B49" s="126" t="s">
        <v>146</v>
      </c>
      <c r="E49" s="124">
        <v>0.13</v>
      </c>
      <c r="G49" s="119"/>
      <c r="H49" s="14"/>
    </row>
    <row r="50" spans="1:15" x14ac:dyDescent="0.25">
      <c r="A50" s="1">
        <f t="shared" si="4"/>
        <v>38</v>
      </c>
      <c r="B50" s="126" t="s">
        <v>147</v>
      </c>
      <c r="E50" s="14">
        <v>0.12481961178371968</v>
      </c>
      <c r="G50" s="119"/>
      <c r="H50" s="14"/>
      <c r="I50" s="14"/>
    </row>
    <row r="51" spans="1:15" x14ac:dyDescent="0.25">
      <c r="A51" s="1">
        <f t="shared" si="4"/>
        <v>39</v>
      </c>
      <c r="B51" s="133" t="s">
        <v>148</v>
      </c>
      <c r="C51" s="134"/>
      <c r="E51" s="14">
        <v>5.4642503215387564E-2</v>
      </c>
      <c r="I51" s="123"/>
      <c r="N51" s="21"/>
      <c r="O51" s="21"/>
    </row>
    <row r="52" spans="1:15" x14ac:dyDescent="0.25">
      <c r="A52" s="1">
        <f t="shared" si="4"/>
        <v>40</v>
      </c>
      <c r="B52" s="133" t="s">
        <v>149</v>
      </c>
      <c r="C52" s="134"/>
      <c r="E52" s="14">
        <v>3.3481978071487214E-2</v>
      </c>
      <c r="N52" s="21"/>
      <c r="O52" s="21"/>
    </row>
    <row r="53" spans="1:15" x14ac:dyDescent="0.25">
      <c r="A53" s="1">
        <f t="shared" si="4"/>
        <v>41</v>
      </c>
      <c r="B53" s="133" t="s">
        <v>150</v>
      </c>
      <c r="C53" s="134"/>
      <c r="E53" s="14">
        <v>4.1015818037614553E-2</v>
      </c>
      <c r="N53" s="21"/>
      <c r="O53" s="21"/>
    </row>
    <row r="56" spans="1:15" x14ac:dyDescent="0.25">
      <c r="A56" s="2" t="s">
        <v>3</v>
      </c>
    </row>
    <row r="57" spans="1:15" x14ac:dyDescent="0.25">
      <c r="A57" s="125">
        <v>1</v>
      </c>
      <c r="B57" s="1" t="s">
        <v>175</v>
      </c>
    </row>
  </sheetData>
  <mergeCells count="9">
    <mergeCell ref="A5:M5"/>
    <mergeCell ref="A6:M6"/>
    <mergeCell ref="A7:M7"/>
    <mergeCell ref="A2:B2"/>
    <mergeCell ref="B53:C53"/>
    <mergeCell ref="B35:C35"/>
    <mergeCell ref="B26:C26"/>
    <mergeCell ref="B51:C51"/>
    <mergeCell ref="B52:C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15A0-ACB8-49F7-A06D-2764C9BE94A5}">
  <dimension ref="A1:M44"/>
  <sheetViews>
    <sheetView zoomScaleNormal="100" workbookViewId="0">
      <selection activeCell="C4" sqref="C4"/>
    </sheetView>
  </sheetViews>
  <sheetFormatPr defaultColWidth="9.109375" defaultRowHeight="13.2" x14ac:dyDescent="0.25"/>
  <cols>
    <col min="1" max="1" width="7.88671875" style="1" customWidth="1"/>
    <col min="2" max="2" width="2.5546875" style="1" customWidth="1"/>
    <col min="3" max="3" width="24.6640625" style="1" customWidth="1"/>
    <col min="4" max="4" width="2.44140625" style="1" customWidth="1"/>
    <col min="5" max="5" width="15.88671875" style="1" customWidth="1"/>
    <col min="6" max="6" width="2.88671875" style="1" customWidth="1"/>
    <col min="7" max="7" width="15.88671875" style="1" customWidth="1"/>
    <col min="8" max="8" width="2.88671875" style="1" customWidth="1"/>
    <col min="9" max="9" width="15.88671875" style="1" customWidth="1"/>
    <col min="10" max="10" width="2.88671875" style="1" customWidth="1"/>
    <col min="11" max="11" width="15.88671875" style="1" customWidth="1"/>
    <col min="12" max="12" width="2.88671875" style="1" customWidth="1"/>
    <col min="13" max="13" width="15.88671875" style="1" customWidth="1"/>
    <col min="14" max="14" width="9" style="1" customWidth="1"/>
    <col min="15" max="15" width="12.88671875" style="1" bestFit="1" customWidth="1"/>
    <col min="16" max="16" width="9" style="1" customWidth="1"/>
    <col min="17" max="16384" width="9.109375" style="1"/>
  </cols>
  <sheetData>
    <row r="1" spans="1:13" x14ac:dyDescent="0.25">
      <c r="A1" s="1" t="s">
        <v>0</v>
      </c>
      <c r="C1" s="82"/>
      <c r="D1" s="82"/>
      <c r="E1" s="83"/>
      <c r="F1" s="82"/>
      <c r="G1" s="83"/>
      <c r="H1" s="82"/>
      <c r="I1" s="82"/>
      <c r="J1" s="82"/>
      <c r="K1" s="83"/>
      <c r="M1" s="83"/>
    </row>
    <row r="2" spans="1:13" x14ac:dyDescent="0.25">
      <c r="C2" s="82"/>
      <c r="D2" s="82"/>
      <c r="E2" s="83"/>
      <c r="F2" s="82"/>
      <c r="G2" s="83"/>
      <c r="H2" s="82"/>
      <c r="I2" s="82"/>
      <c r="J2" s="82"/>
      <c r="K2" s="83"/>
      <c r="M2" s="83"/>
    </row>
    <row r="3" spans="1:13" x14ac:dyDescent="0.25">
      <c r="B3" s="82"/>
      <c r="C3" s="82"/>
      <c r="D3" s="82"/>
      <c r="E3" s="83"/>
      <c r="F3" s="82"/>
      <c r="G3" s="83"/>
      <c r="H3" s="82"/>
      <c r="I3" s="82"/>
      <c r="J3" s="82"/>
      <c r="K3" s="83"/>
      <c r="L3" s="83"/>
      <c r="M3" s="83"/>
    </row>
    <row r="4" spans="1:13" x14ac:dyDescent="0.25">
      <c r="B4" s="82"/>
      <c r="C4" s="82"/>
      <c r="D4" s="82"/>
      <c r="E4" s="83"/>
      <c r="F4" s="82"/>
      <c r="G4" s="83"/>
      <c r="H4" s="82"/>
      <c r="I4" s="82"/>
      <c r="J4" s="82"/>
      <c r="K4" s="83"/>
      <c r="L4" s="83"/>
      <c r="M4" s="83"/>
    </row>
    <row r="5" spans="1:13" x14ac:dyDescent="0.25">
      <c r="B5" s="131" t="s">
        <v>108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 x14ac:dyDescent="0.25">
      <c r="B6" s="131" t="s">
        <v>167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x14ac:dyDescent="0.25">
      <c r="B7" s="131" t="s">
        <v>168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x14ac:dyDescent="0.25">
      <c r="B8" s="82"/>
      <c r="C8" s="82"/>
      <c r="F8" s="82"/>
      <c r="G8" s="83"/>
      <c r="H8" s="82"/>
      <c r="I8" s="82"/>
      <c r="J8" s="82"/>
      <c r="K8" s="83"/>
      <c r="L8" s="83"/>
      <c r="M8" s="83"/>
    </row>
    <row r="9" spans="1:13" x14ac:dyDescent="0.25">
      <c r="B9" s="84"/>
      <c r="C9" s="84"/>
      <c r="E9" s="85" t="s">
        <v>4</v>
      </c>
      <c r="F9" s="84"/>
      <c r="G9" s="85" t="s">
        <v>4</v>
      </c>
      <c r="H9" s="84"/>
      <c r="I9" s="85" t="s">
        <v>4</v>
      </c>
      <c r="J9" s="85"/>
      <c r="K9" s="85" t="s">
        <v>4</v>
      </c>
      <c r="L9" s="84"/>
      <c r="M9" s="85" t="s">
        <v>4</v>
      </c>
    </row>
    <row r="10" spans="1:13" x14ac:dyDescent="0.25">
      <c r="B10" s="86"/>
      <c r="C10" s="82"/>
      <c r="E10" s="87" t="s">
        <v>5</v>
      </c>
      <c r="G10" s="87" t="s">
        <v>6</v>
      </c>
      <c r="I10" s="87" t="s">
        <v>7</v>
      </c>
      <c r="K10" s="87" t="s">
        <v>8</v>
      </c>
      <c r="L10" s="82"/>
      <c r="M10" s="87" t="s">
        <v>106</v>
      </c>
    </row>
    <row r="11" spans="1:13" x14ac:dyDescent="0.25">
      <c r="A11" s="1" t="s">
        <v>83</v>
      </c>
      <c r="B11" s="86"/>
      <c r="C11" s="86"/>
      <c r="L11" s="86"/>
      <c r="M11" s="86"/>
    </row>
    <row r="12" spans="1:13" x14ac:dyDescent="0.25">
      <c r="A12" s="88">
        <v>1</v>
      </c>
      <c r="B12" s="89" t="s">
        <v>169</v>
      </c>
      <c r="C12" s="82"/>
    </row>
    <row r="13" spans="1:13" x14ac:dyDescent="0.25">
      <c r="A13" s="1">
        <f>A12+1</f>
        <v>2</v>
      </c>
      <c r="B13" s="90"/>
      <c r="C13" s="90" t="s">
        <v>1</v>
      </c>
      <c r="E13" s="91">
        <f>+'FY2025 ASC BU - RW'!D51</f>
        <v>6598427</v>
      </c>
      <c r="F13" s="80"/>
      <c r="G13" s="91">
        <f>'FY2026 ASC BU - RW'!D51</f>
        <v>6671711</v>
      </c>
      <c r="H13" s="80"/>
      <c r="I13" s="91">
        <f>'FY2027 ASC BU - RW'!D51</f>
        <v>6757695</v>
      </c>
      <c r="J13" s="91"/>
      <c r="K13" s="91">
        <f>+'FY2028 ASC BU - RW'!D51</f>
        <v>6901753</v>
      </c>
      <c r="L13" s="90"/>
      <c r="M13" s="91">
        <f>'FY2029 ASC BU - RW'!D51</f>
        <v>7021783</v>
      </c>
    </row>
    <row r="14" spans="1:13" x14ac:dyDescent="0.25">
      <c r="A14" s="1">
        <f>A13+1</f>
        <v>3</v>
      </c>
      <c r="B14" s="92"/>
      <c r="C14" s="92" t="s">
        <v>2</v>
      </c>
      <c r="E14" s="93">
        <f>SUM('FY2025 ASC BU - RW'!E51:H51)</f>
        <v>-79086593</v>
      </c>
      <c r="F14" s="15"/>
      <c r="G14" s="93">
        <f>SUM('FY2026 ASC BU - RW'!E51:H51)</f>
        <v>-104587397</v>
      </c>
      <c r="H14" s="15"/>
      <c r="I14" s="93">
        <f>SUM('FY2027 ASC BU - RW'!E51:H51)</f>
        <v>-108082232</v>
      </c>
      <c r="J14" s="91"/>
      <c r="K14" s="93">
        <f>SUM('FY2028 ASC BU - RW'!E51:H51)</f>
        <v>-82923383</v>
      </c>
      <c r="L14" s="92"/>
      <c r="M14" s="93">
        <f>SUM('FY2029 ASC BU - RW'!E51:H51)</f>
        <v>-78736737</v>
      </c>
    </row>
    <row r="15" spans="1:13" x14ac:dyDescent="0.25">
      <c r="A15" s="1">
        <f t="shared" ref="A15:A41" si="0">A14+1</f>
        <v>4</v>
      </c>
      <c r="B15" s="90"/>
      <c r="C15" s="94" t="s">
        <v>9</v>
      </c>
      <c r="E15" s="96">
        <f>SUM(E13:E14)</f>
        <v>-72488166</v>
      </c>
      <c r="F15" s="96"/>
      <c r="G15" s="96">
        <f>SUM(G13:G14)</f>
        <v>-97915686</v>
      </c>
      <c r="H15" s="96"/>
      <c r="I15" s="96">
        <f>SUM(I13:I14)</f>
        <v>-101324537</v>
      </c>
      <c r="J15" s="96"/>
      <c r="K15" s="96">
        <f>SUM(K13:K14)</f>
        <v>-76021630</v>
      </c>
      <c r="L15" s="95"/>
      <c r="M15" s="96">
        <f>SUM(M13:M14)</f>
        <v>-71714954</v>
      </c>
    </row>
    <row r="16" spans="1:13" x14ac:dyDescent="0.25">
      <c r="A16" s="1">
        <f t="shared" si="0"/>
        <v>5</v>
      </c>
      <c r="B16" s="90"/>
      <c r="C16" s="94"/>
      <c r="E16" s="96"/>
      <c r="F16" s="96"/>
      <c r="G16" s="96"/>
      <c r="H16" s="96"/>
      <c r="I16" s="96"/>
      <c r="J16" s="96"/>
      <c r="K16" s="96"/>
      <c r="L16" s="95"/>
      <c r="M16" s="96"/>
    </row>
    <row r="17" spans="1:13" x14ac:dyDescent="0.25">
      <c r="A17" s="1">
        <f t="shared" si="0"/>
        <v>6</v>
      </c>
      <c r="C17" s="89" t="s">
        <v>170</v>
      </c>
      <c r="E17" s="91"/>
      <c r="F17" s="15"/>
      <c r="G17" s="91"/>
      <c r="H17" s="15"/>
      <c r="I17" s="91"/>
      <c r="J17" s="91"/>
      <c r="K17" s="91"/>
      <c r="L17" s="98"/>
      <c r="M17" s="91"/>
    </row>
    <row r="18" spans="1:13" ht="13.35" customHeight="1" x14ac:dyDescent="0.25">
      <c r="A18" s="1">
        <f>A17+1</f>
        <v>7</v>
      </c>
      <c r="C18" s="136" t="s">
        <v>94</v>
      </c>
      <c r="D18" s="136"/>
      <c r="E18" s="136"/>
      <c r="F18" s="136"/>
      <c r="G18" s="136"/>
      <c r="H18" s="80"/>
      <c r="I18" s="91"/>
      <c r="J18" s="15"/>
      <c r="K18" s="91"/>
      <c r="L18" s="99"/>
      <c r="M18" s="99"/>
    </row>
    <row r="19" spans="1:13" x14ac:dyDescent="0.25">
      <c r="A19" s="1">
        <f t="shared" si="0"/>
        <v>8</v>
      </c>
      <c r="B19" s="90"/>
      <c r="C19" s="90" t="s">
        <v>1</v>
      </c>
      <c r="E19" s="91">
        <f>+'FY2025 ASC BU - RW'!D14</f>
        <v>2014677</v>
      </c>
      <c r="F19" s="80"/>
      <c r="G19" s="91">
        <f>'FY2026 ASC BU - RW'!D14</f>
        <v>1924132</v>
      </c>
      <c r="H19" s="80"/>
      <c r="I19" s="91">
        <f>'FY2027 ASC BU - RW'!D14</f>
        <v>1847674</v>
      </c>
      <c r="J19" s="91"/>
      <c r="K19" s="91">
        <f>'FY2028 ASC BU - RW'!D14</f>
        <v>1793059</v>
      </c>
      <c r="L19" s="98"/>
      <c r="M19" s="91">
        <f>+'FY2029 ASC BU - RW'!D14</f>
        <v>1744578</v>
      </c>
    </row>
    <row r="20" spans="1:13" x14ac:dyDescent="0.25">
      <c r="A20" s="1">
        <f t="shared" si="0"/>
        <v>9</v>
      </c>
      <c r="B20" s="90"/>
      <c r="C20" s="92" t="s">
        <v>2</v>
      </c>
      <c r="E20" s="93">
        <f>SUM('FY2025 ASC BU - RW'!E14:H14)</f>
        <v>-9456965</v>
      </c>
      <c r="F20" s="91"/>
      <c r="G20" s="93">
        <f>SUM('FY2026 ASC BU - RW'!E14:H14)</f>
        <v>-13160132</v>
      </c>
      <c r="H20" s="91"/>
      <c r="I20" s="93">
        <f>SUM('FY2027 ASC BU - RW'!E14:H14)</f>
        <v>-12017863</v>
      </c>
      <c r="J20" s="91"/>
      <c r="K20" s="93">
        <f>SUM('FY2028 ASC BU - RW'!E14:H14)</f>
        <v>-5083985</v>
      </c>
      <c r="L20" s="98"/>
      <c r="M20" s="93">
        <f>SUM('FY2029 ASC BU - RW'!E14:H14)</f>
        <v>-4585171</v>
      </c>
    </row>
    <row r="21" spans="1:13" x14ac:dyDescent="0.25">
      <c r="A21" s="1">
        <f t="shared" si="0"/>
        <v>10</v>
      </c>
      <c r="B21" s="90"/>
      <c r="C21" s="100" t="s">
        <v>9</v>
      </c>
      <c r="E21" s="91">
        <f>SUM(E19:E20)</f>
        <v>-7442288</v>
      </c>
      <c r="F21" s="91"/>
      <c r="G21" s="91">
        <f>SUM(G19:G20)</f>
        <v>-11236000</v>
      </c>
      <c r="H21" s="91"/>
      <c r="I21" s="91">
        <f>SUM(I19:I20)</f>
        <v>-10170189</v>
      </c>
      <c r="J21" s="91"/>
      <c r="K21" s="91">
        <f>SUM(K19:K20)</f>
        <v>-3290926</v>
      </c>
      <c r="L21" s="98"/>
      <c r="M21" s="91">
        <f>SUM(M19:M20)</f>
        <v>-2840593</v>
      </c>
    </row>
    <row r="22" spans="1:13" x14ac:dyDescent="0.25">
      <c r="A22" s="1">
        <f t="shared" si="0"/>
        <v>11</v>
      </c>
      <c r="B22" s="90"/>
      <c r="C22" s="90"/>
      <c r="E22" s="91"/>
      <c r="F22" s="15"/>
      <c r="G22" s="91"/>
      <c r="H22" s="15"/>
      <c r="I22" s="91"/>
      <c r="J22" s="91"/>
      <c r="K22" s="91"/>
      <c r="L22" s="98"/>
      <c r="M22" s="91"/>
    </row>
    <row r="23" spans="1:13" ht="13.35" customHeight="1" x14ac:dyDescent="0.25">
      <c r="A23" s="1">
        <f t="shared" si="0"/>
        <v>12</v>
      </c>
      <c r="C23" s="136" t="s">
        <v>92</v>
      </c>
      <c r="D23" s="136"/>
      <c r="E23" s="136"/>
      <c r="F23" s="136"/>
      <c r="G23" s="136"/>
      <c r="H23" s="99"/>
      <c r="I23" s="99"/>
      <c r="J23" s="15"/>
      <c r="K23" s="91"/>
      <c r="L23" s="99"/>
      <c r="M23" s="99"/>
    </row>
    <row r="24" spans="1:13" x14ac:dyDescent="0.25">
      <c r="A24" s="1">
        <f t="shared" si="0"/>
        <v>13</v>
      </c>
      <c r="B24" s="90"/>
      <c r="C24" s="90" t="s">
        <v>1</v>
      </c>
      <c r="E24" s="91">
        <f>'FY2025 ASC BU - RW'!D41</f>
        <v>6257964</v>
      </c>
      <c r="F24" s="91"/>
      <c r="G24" s="91">
        <f>'FY2026 ASC BU - RW'!D41</f>
        <v>6524763</v>
      </c>
      <c r="H24" s="91"/>
      <c r="I24" s="91">
        <f>'FY2027 ASC BU - RW'!D41</f>
        <v>6827661</v>
      </c>
      <c r="J24" s="91"/>
      <c r="K24" s="91">
        <f>'FY2028 ASC BU - RW'!D41</f>
        <v>7163444</v>
      </c>
      <c r="L24" s="98"/>
      <c r="M24" s="91">
        <f>+'FY2029 ASC BU - RW'!D41</f>
        <v>7553705</v>
      </c>
    </row>
    <row r="25" spans="1:13" x14ac:dyDescent="0.25">
      <c r="A25" s="1">
        <f t="shared" si="0"/>
        <v>14</v>
      </c>
      <c r="B25" s="90"/>
      <c r="C25" s="92" t="s">
        <v>2</v>
      </c>
      <c r="E25" s="93">
        <f>SUM('FY2025 ASC BU - RW'!E41:H41)</f>
        <v>-4196845</v>
      </c>
      <c r="F25" s="91"/>
      <c r="G25" s="93">
        <f>SUM('FY2026 ASC BU - RW'!E41:H41)</f>
        <v>-4122926</v>
      </c>
      <c r="H25" s="91"/>
      <c r="I25" s="93">
        <f>SUM('FY2027 ASC BU - RW'!E41:H41)</f>
        <v>-2354314</v>
      </c>
      <c r="J25" s="91"/>
      <c r="K25" s="93">
        <f>SUM('FY2028 ASC BU - RW'!E41:H41)</f>
        <v>-621340</v>
      </c>
      <c r="L25" s="98"/>
      <c r="M25" s="93">
        <f>SUM('FY2029 ASC BU - RW'!E41:H41)</f>
        <v>226645</v>
      </c>
    </row>
    <row r="26" spans="1:13" x14ac:dyDescent="0.25">
      <c r="A26" s="1">
        <f t="shared" si="0"/>
        <v>15</v>
      </c>
      <c r="B26" s="90"/>
      <c r="C26" s="100" t="s">
        <v>9</v>
      </c>
      <c r="E26" s="91">
        <f>SUM(E24:E25)</f>
        <v>2061119</v>
      </c>
      <c r="F26" s="91"/>
      <c r="G26" s="91">
        <f>SUM(G24:G25)</f>
        <v>2401837</v>
      </c>
      <c r="H26" s="91"/>
      <c r="I26" s="91">
        <f>SUM(I24:I25)</f>
        <v>4473347</v>
      </c>
      <c r="J26" s="91"/>
      <c r="K26" s="91">
        <f>SUM(K24:K25)</f>
        <v>6542104</v>
      </c>
      <c r="L26" s="98"/>
      <c r="M26" s="91">
        <f>SUM(M24:M25)</f>
        <v>7780350</v>
      </c>
    </row>
    <row r="27" spans="1:13" x14ac:dyDescent="0.25">
      <c r="A27" s="1">
        <f t="shared" si="0"/>
        <v>16</v>
      </c>
      <c r="B27" s="90"/>
      <c r="C27" s="90"/>
      <c r="E27" s="91"/>
      <c r="F27" s="15"/>
      <c r="G27" s="91"/>
      <c r="H27" s="15"/>
      <c r="I27" s="91"/>
      <c r="J27" s="91"/>
      <c r="K27" s="91"/>
      <c r="L27" s="98"/>
      <c r="M27" s="91"/>
    </row>
    <row r="28" spans="1:13" ht="13.35" customHeight="1" x14ac:dyDescent="0.25">
      <c r="A28" s="1">
        <f t="shared" si="0"/>
        <v>17</v>
      </c>
      <c r="C28" s="136" t="s">
        <v>93</v>
      </c>
      <c r="D28" s="136"/>
      <c r="E28" s="136"/>
      <c r="F28" s="136"/>
      <c r="G28" s="136"/>
      <c r="H28" s="80"/>
      <c r="I28" s="101"/>
      <c r="J28" s="15"/>
      <c r="K28" s="101"/>
      <c r="L28" s="99"/>
      <c r="M28" s="99"/>
    </row>
    <row r="29" spans="1:13" x14ac:dyDescent="0.25">
      <c r="A29" s="1">
        <f t="shared" si="0"/>
        <v>18</v>
      </c>
      <c r="B29" s="90"/>
      <c r="C29" s="90" t="s">
        <v>1</v>
      </c>
      <c r="E29" s="91">
        <f>'FY2025 ASC BU - RW'!D52</f>
        <v>389417</v>
      </c>
      <c r="F29" s="91"/>
      <c r="G29" s="91">
        <f>'FY2026 ASC BU - RW'!D52</f>
        <v>378822</v>
      </c>
      <c r="H29" s="91"/>
      <c r="I29" s="91">
        <f>'FY2027 ASC BU - RW'!D52</f>
        <v>374194</v>
      </c>
      <c r="J29" s="91"/>
      <c r="K29" s="91">
        <f>'FY2028 ASC BU - RW'!D52</f>
        <v>368118</v>
      </c>
      <c r="L29" s="98"/>
      <c r="M29" s="91">
        <f>'FY2029 ASC BU - RW'!D52</f>
        <v>361127</v>
      </c>
    </row>
    <row r="30" spans="1:13" x14ac:dyDescent="0.25">
      <c r="A30" s="1">
        <f t="shared" si="0"/>
        <v>19</v>
      </c>
      <c r="B30" s="90"/>
      <c r="C30" s="92" t="s">
        <v>2</v>
      </c>
      <c r="E30" s="93">
        <f>SUM('FY2025 ASC BU - RW'!E52:H52)</f>
        <v>-3120014</v>
      </c>
      <c r="F30" s="91"/>
      <c r="G30" s="93">
        <f>SUM('FY2026 ASC BU - RW'!E52:H52)</f>
        <v>-3652627</v>
      </c>
      <c r="H30" s="91"/>
      <c r="I30" s="93">
        <f>SUM('FY2027 ASC BU - RW'!E52:H52)</f>
        <v>-3581135</v>
      </c>
      <c r="J30" s="91"/>
      <c r="K30" s="93">
        <f>SUM('FY2028 ASC BU - RW'!E52:H52)</f>
        <v>-3006069</v>
      </c>
      <c r="L30" s="98"/>
      <c r="M30" s="93">
        <f>SUM('FY2029 ASC BU - RW'!E52:H52)</f>
        <v>-2716122</v>
      </c>
    </row>
    <row r="31" spans="1:13" x14ac:dyDescent="0.25">
      <c r="A31" s="1">
        <f t="shared" si="0"/>
        <v>20</v>
      </c>
      <c r="B31" s="90"/>
      <c r="C31" s="100" t="s">
        <v>9</v>
      </c>
      <c r="E31" s="91">
        <f>SUM(E29:E30)</f>
        <v>-2730597</v>
      </c>
      <c r="F31" s="91"/>
      <c r="G31" s="91">
        <f>SUM(G29:G30)</f>
        <v>-3273805</v>
      </c>
      <c r="H31" s="91"/>
      <c r="I31" s="91">
        <f>SUM(I29:I30)</f>
        <v>-3206941</v>
      </c>
      <c r="J31" s="91"/>
      <c r="K31" s="91">
        <f>SUM(K29:K30)</f>
        <v>-2637951</v>
      </c>
      <c r="L31" s="98"/>
      <c r="M31" s="91">
        <f>SUM(M29:M30)</f>
        <v>-2354995</v>
      </c>
    </row>
    <row r="32" spans="1:13" x14ac:dyDescent="0.25">
      <c r="A32" s="1">
        <f t="shared" si="0"/>
        <v>21</v>
      </c>
      <c r="B32" s="92"/>
      <c r="C32" s="90"/>
      <c r="E32" s="91"/>
      <c r="F32" s="102"/>
      <c r="G32" s="91"/>
      <c r="H32" s="102"/>
      <c r="I32" s="91"/>
      <c r="J32" s="91"/>
      <c r="K32" s="91"/>
      <c r="L32" s="98"/>
      <c r="M32" s="91"/>
    </row>
    <row r="33" spans="1:13" ht="13.35" customHeight="1" x14ac:dyDescent="0.25">
      <c r="A33" s="1">
        <f t="shared" si="0"/>
        <v>22</v>
      </c>
      <c r="B33" s="107" t="s">
        <v>171</v>
      </c>
      <c r="C33" s="107"/>
      <c r="E33" s="107"/>
      <c r="F33" s="107"/>
      <c r="G33" s="107"/>
      <c r="H33" s="80"/>
      <c r="I33" s="91"/>
      <c r="J33" s="15"/>
      <c r="K33" s="91"/>
      <c r="L33" s="107"/>
      <c r="M33" s="107"/>
    </row>
    <row r="34" spans="1:13" x14ac:dyDescent="0.25">
      <c r="A34" s="1">
        <f t="shared" si="0"/>
        <v>23</v>
      </c>
      <c r="B34" s="92"/>
      <c r="C34" s="90" t="s">
        <v>1</v>
      </c>
      <c r="E34" s="15">
        <f>E19+E24+E29</f>
        <v>8662058</v>
      </c>
      <c r="F34" s="80"/>
      <c r="G34" s="15">
        <f>G19+G24+G29</f>
        <v>8827717</v>
      </c>
      <c r="H34" s="80"/>
      <c r="I34" s="15">
        <f>I19+I24+I29</f>
        <v>9049529</v>
      </c>
      <c r="J34" s="91"/>
      <c r="K34" s="15">
        <f>K19+K24+K29</f>
        <v>9324621</v>
      </c>
      <c r="L34" s="103"/>
      <c r="M34" s="15">
        <f>M19+M24+M29</f>
        <v>9659410</v>
      </c>
    </row>
    <row r="35" spans="1:13" x14ac:dyDescent="0.25">
      <c r="A35" s="1">
        <f t="shared" si="0"/>
        <v>24</v>
      </c>
      <c r="B35" s="92"/>
      <c r="C35" s="92" t="s">
        <v>2</v>
      </c>
      <c r="E35" s="25">
        <f>E20+E25+E30</f>
        <v>-16773824</v>
      </c>
      <c r="F35" s="80"/>
      <c r="G35" s="25">
        <f>G20+G25+G30</f>
        <v>-20935685</v>
      </c>
      <c r="H35" s="80"/>
      <c r="I35" s="25">
        <f>I20+I25+I30</f>
        <v>-17953312</v>
      </c>
      <c r="J35" s="91"/>
      <c r="K35" s="25">
        <f>K20+K25+K30</f>
        <v>-8711394</v>
      </c>
      <c r="L35" s="103"/>
      <c r="M35" s="25">
        <f>M20+M25+M30</f>
        <v>-7074648</v>
      </c>
    </row>
    <row r="36" spans="1:13" x14ac:dyDescent="0.25">
      <c r="A36" s="1">
        <f t="shared" si="0"/>
        <v>25</v>
      </c>
      <c r="B36" s="92"/>
      <c r="C36" s="94" t="s">
        <v>9</v>
      </c>
      <c r="E36" s="17">
        <f>E21+E26+E31</f>
        <v>-8111766</v>
      </c>
      <c r="F36" s="97"/>
      <c r="G36" s="17">
        <f>G21+G26+G31</f>
        <v>-12107968</v>
      </c>
      <c r="H36" s="97"/>
      <c r="I36" s="17">
        <f>I21+I26+I31</f>
        <v>-8903783</v>
      </c>
      <c r="J36" s="96"/>
      <c r="K36" s="17">
        <f>K21+K26+K31</f>
        <v>613227</v>
      </c>
      <c r="L36" s="104"/>
      <c r="M36" s="17">
        <f>M21+M26+M31</f>
        <v>2584762</v>
      </c>
    </row>
    <row r="37" spans="1:13" x14ac:dyDescent="0.25">
      <c r="A37" s="1">
        <f t="shared" si="0"/>
        <v>26</v>
      </c>
      <c r="B37" s="92"/>
      <c r="C37" s="92"/>
      <c r="E37" s="91"/>
      <c r="F37" s="80"/>
      <c r="G37" s="91"/>
      <c r="H37" s="80"/>
      <c r="I37" s="91"/>
      <c r="J37" s="15"/>
      <c r="K37" s="91"/>
      <c r="L37" s="103"/>
      <c r="M37" s="91"/>
    </row>
    <row r="38" spans="1:13" ht="13.35" customHeight="1" x14ac:dyDescent="0.25">
      <c r="A38" s="1">
        <f t="shared" si="0"/>
        <v>27</v>
      </c>
      <c r="B38" s="108" t="s">
        <v>172</v>
      </c>
      <c r="C38" s="108"/>
      <c r="E38" s="108"/>
      <c r="F38" s="108"/>
      <c r="G38" s="91"/>
      <c r="H38" s="80"/>
      <c r="I38" s="91"/>
      <c r="J38" s="15"/>
      <c r="K38" s="91"/>
      <c r="L38" s="108"/>
      <c r="M38" s="108"/>
    </row>
    <row r="39" spans="1:13" x14ac:dyDescent="0.25">
      <c r="A39" s="1">
        <f t="shared" si="0"/>
        <v>28</v>
      </c>
      <c r="B39" s="90"/>
      <c r="C39" s="90" t="s">
        <v>1</v>
      </c>
      <c r="E39" s="91">
        <f>'FY2025 ASC BU - RW'!D15</f>
        <v>1482833</v>
      </c>
      <c r="F39" s="91"/>
      <c r="G39" s="91">
        <f>'FY2026 ASC BU - RW'!D15</f>
        <v>1447370</v>
      </c>
      <c r="H39" s="91"/>
      <c r="I39" s="91">
        <f>'FY2027 ASC BU - RW'!D15</f>
        <v>1417094</v>
      </c>
      <c r="J39" s="91"/>
      <c r="K39" s="91">
        <f>'FY2028 ASC BU - RW'!D15</f>
        <v>1396820</v>
      </c>
      <c r="L39" s="98"/>
      <c r="M39" s="91">
        <f>'FY2029 ASC BU - RW'!D15</f>
        <v>1377573</v>
      </c>
    </row>
    <row r="40" spans="1:13" x14ac:dyDescent="0.25">
      <c r="A40" s="1">
        <f t="shared" si="0"/>
        <v>29</v>
      </c>
      <c r="B40" s="90"/>
      <c r="C40" s="92" t="s">
        <v>2</v>
      </c>
      <c r="E40" s="93">
        <f>SUM('FY2025 ASC BU - RW'!E15:H15)</f>
        <v>-5029406</v>
      </c>
      <c r="F40" s="91"/>
      <c r="G40" s="93">
        <f>SUM('FY2026 ASC BU - RW'!E15:H15)</f>
        <v>-6174014</v>
      </c>
      <c r="H40" s="91"/>
      <c r="I40" s="93">
        <f>SUM('FY2027 ASC BU - RW'!E15:H15)</f>
        <v>-5557879</v>
      </c>
      <c r="J40" s="91"/>
      <c r="K40" s="93">
        <f>SUM('FY2028 ASC BU - RW'!E15:H15)</f>
        <v>-3632539</v>
      </c>
      <c r="L40" s="98"/>
      <c r="M40" s="93">
        <f>SUM('FY2029 ASC BU - RW'!E15:H15)</f>
        <v>-3314358</v>
      </c>
    </row>
    <row r="41" spans="1:13" x14ac:dyDescent="0.25">
      <c r="A41" s="1">
        <f t="shared" si="0"/>
        <v>30</v>
      </c>
      <c r="B41" s="92"/>
      <c r="C41" s="94" t="s">
        <v>9</v>
      </c>
      <c r="E41" s="96">
        <f>SUM(E39:E40)</f>
        <v>-3546573</v>
      </c>
      <c r="F41" s="96"/>
      <c r="G41" s="96">
        <f>SUM(G39:G40)</f>
        <v>-4726644</v>
      </c>
      <c r="H41" s="96"/>
      <c r="I41" s="96">
        <f>SUM(I39:I40)</f>
        <v>-4140785</v>
      </c>
      <c r="J41" s="96"/>
      <c r="K41" s="96">
        <f>SUM(K39:K40)</f>
        <v>-2235719</v>
      </c>
      <c r="L41" s="95"/>
      <c r="M41" s="96">
        <f>SUM(M39:M40)</f>
        <v>-1936785</v>
      </c>
    </row>
    <row r="42" spans="1:13" x14ac:dyDescent="0.25">
      <c r="E42" s="83"/>
    </row>
    <row r="43" spans="1:13" x14ac:dyDescent="0.25">
      <c r="F43" s="105"/>
      <c r="G43" s="105"/>
      <c r="H43" s="105"/>
      <c r="I43" s="105"/>
      <c r="J43" s="105"/>
      <c r="K43" s="105"/>
      <c r="L43" s="106"/>
      <c r="M43" s="105"/>
    </row>
    <row r="44" spans="1:13" x14ac:dyDescent="0.25">
      <c r="E44" s="92"/>
      <c r="G44" s="92"/>
      <c r="I44" s="92"/>
      <c r="K44" s="92"/>
      <c r="M44" s="92"/>
    </row>
  </sheetData>
  <mergeCells count="6">
    <mergeCell ref="C28:G28"/>
    <mergeCell ref="B5:M5"/>
    <mergeCell ref="B6:M6"/>
    <mergeCell ref="B7:M7"/>
    <mergeCell ref="C18:G18"/>
    <mergeCell ref="C23:G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7DE8E-2249-43A8-A3F9-672319E4D173}">
  <dimension ref="A1:R73"/>
  <sheetViews>
    <sheetView zoomScale="85" zoomScaleNormal="85" workbookViewId="0"/>
  </sheetViews>
  <sheetFormatPr defaultRowHeight="14.4" x14ac:dyDescent="0.3"/>
  <cols>
    <col min="2" max="2" width="44.5546875" customWidth="1"/>
    <col min="3" max="8" width="18.5546875" customWidth="1"/>
    <col min="9" max="11" width="24.109375" customWidth="1"/>
    <col min="13" max="13" width="11.5546875" bestFit="1" customWidth="1"/>
  </cols>
  <sheetData>
    <row r="1" spans="1:17" ht="15.6" x14ac:dyDescent="0.3">
      <c r="B1" s="27" t="s">
        <v>14</v>
      </c>
      <c r="C1" s="28"/>
      <c r="D1" s="26"/>
      <c r="E1" s="26"/>
      <c r="F1" s="26"/>
      <c r="G1" s="26"/>
      <c r="H1" s="26"/>
      <c r="I1" s="26"/>
      <c r="J1" s="26"/>
      <c r="K1" s="26"/>
      <c r="L1" s="30"/>
    </row>
    <row r="2" spans="1:17" ht="15.6" x14ac:dyDescent="0.3">
      <c r="B2" s="32" t="s">
        <v>15</v>
      </c>
      <c r="C2" s="33"/>
      <c r="D2" s="26"/>
      <c r="E2" s="26"/>
      <c r="F2" s="26"/>
      <c r="G2" s="26"/>
      <c r="H2" s="26"/>
      <c r="I2" s="26"/>
      <c r="J2" s="26"/>
      <c r="K2" s="26"/>
      <c r="L2" s="34"/>
    </row>
    <row r="3" spans="1:17" ht="15.6" x14ac:dyDescent="0.3">
      <c r="B3" s="35" t="s">
        <v>79</v>
      </c>
      <c r="C3" s="33"/>
      <c r="D3" s="26"/>
      <c r="E3" s="26"/>
      <c r="F3" s="26"/>
      <c r="G3" s="26"/>
      <c r="H3" s="26"/>
      <c r="I3" s="26"/>
      <c r="J3" s="26"/>
      <c r="K3" s="26"/>
      <c r="L3" s="34"/>
    </row>
    <row r="4" spans="1:17" ht="15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7" ht="15" thickTop="1" x14ac:dyDescent="0.3">
      <c r="B5" s="60"/>
      <c r="C5" s="26"/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26"/>
    </row>
    <row r="6" spans="1:17" x14ac:dyDescent="0.3">
      <c r="B6" s="37"/>
      <c r="C6" s="38"/>
      <c r="D6" s="137" t="s">
        <v>16</v>
      </c>
      <c r="E6" s="138"/>
      <c r="F6" s="138"/>
      <c r="G6" s="138"/>
      <c r="H6" s="138"/>
      <c r="I6" s="138"/>
      <c r="J6" s="138"/>
      <c r="K6" s="138"/>
      <c r="L6" s="26"/>
    </row>
    <row r="7" spans="1:17" x14ac:dyDescent="0.3">
      <c r="A7" s="39" t="s">
        <v>83</v>
      </c>
      <c r="B7" s="39" t="s">
        <v>17</v>
      </c>
      <c r="C7" s="62"/>
      <c r="D7" s="40" t="s">
        <v>1</v>
      </c>
      <c r="E7" s="31" t="s">
        <v>18</v>
      </c>
      <c r="F7" s="31" t="s">
        <v>19</v>
      </c>
      <c r="G7" s="31" t="s">
        <v>20</v>
      </c>
      <c r="H7" s="31" t="s">
        <v>21</v>
      </c>
      <c r="I7" s="41" t="s">
        <v>22</v>
      </c>
      <c r="J7" s="31" t="s">
        <v>23</v>
      </c>
      <c r="K7" s="42" t="s">
        <v>9</v>
      </c>
      <c r="L7" s="26"/>
      <c r="M7" s="139"/>
      <c r="N7" s="139"/>
      <c r="O7" s="139"/>
      <c r="P7" s="139"/>
      <c r="Q7" s="139"/>
    </row>
    <row r="8" spans="1:17" x14ac:dyDescent="0.3">
      <c r="A8" s="6"/>
      <c r="B8" s="43"/>
      <c r="C8" s="44"/>
      <c r="D8" s="45" t="s">
        <v>24</v>
      </c>
      <c r="E8" s="46" t="s">
        <v>25</v>
      </c>
      <c r="F8" s="46" t="s">
        <v>26</v>
      </c>
      <c r="G8" s="46" t="s">
        <v>27</v>
      </c>
      <c r="H8" s="46" t="s">
        <v>27</v>
      </c>
      <c r="I8" s="47" t="s">
        <v>28</v>
      </c>
      <c r="J8" s="46" t="s">
        <v>29</v>
      </c>
      <c r="K8" s="48" t="s">
        <v>28</v>
      </c>
      <c r="L8" s="26"/>
    </row>
    <row r="9" spans="1:17" ht="16.8" x14ac:dyDescent="0.3">
      <c r="A9" s="6">
        <v>1</v>
      </c>
      <c r="B9" s="49" t="s">
        <v>30</v>
      </c>
      <c r="C9" s="50" t="s">
        <v>31</v>
      </c>
      <c r="D9" s="63">
        <v>1736636</v>
      </c>
      <c r="E9" s="63">
        <v>11119852</v>
      </c>
      <c r="F9" s="63">
        <v>-13556784</v>
      </c>
      <c r="G9" s="63">
        <v>0</v>
      </c>
      <c r="H9" s="63">
        <v>-4357670</v>
      </c>
      <c r="I9" s="51">
        <f>SUM(D9:H9)</f>
        <v>-5057966</v>
      </c>
      <c r="J9" s="64">
        <v>0</v>
      </c>
      <c r="K9" s="51">
        <f>SUM(I9:J9)</f>
        <v>-5057966</v>
      </c>
      <c r="L9" s="26"/>
      <c r="M9" s="110"/>
      <c r="N9" s="109"/>
    </row>
    <row r="10" spans="1:17" ht="16.8" x14ac:dyDescent="0.3">
      <c r="A10" s="6">
        <f>+A9+1</f>
        <v>2</v>
      </c>
      <c r="B10" s="49" t="s">
        <v>32</v>
      </c>
      <c r="C10" s="50" t="s">
        <v>33</v>
      </c>
      <c r="D10" s="65">
        <v>3601572</v>
      </c>
      <c r="E10" s="65">
        <v>11410345</v>
      </c>
      <c r="F10" s="65">
        <v>-15761585</v>
      </c>
      <c r="G10" s="65">
        <v>0</v>
      </c>
      <c r="H10" s="65">
        <v>-9720378</v>
      </c>
      <c r="I10" s="52">
        <f t="shared" ref="I10:I30" si="0">SUM(D10:H10)</f>
        <v>-10470046</v>
      </c>
      <c r="J10" s="65">
        <v>0</v>
      </c>
      <c r="K10" s="52">
        <f t="shared" ref="K10:K30" si="1">SUM(I10:J10)</f>
        <v>-10470046</v>
      </c>
      <c r="L10" s="26"/>
      <c r="M10" s="110"/>
    </row>
    <row r="11" spans="1:17" x14ac:dyDescent="0.3">
      <c r="A11" s="6">
        <f t="shared" ref="A11:A56" si="2">+A10+1</f>
        <v>3</v>
      </c>
      <c r="B11" s="53" t="s">
        <v>34</v>
      </c>
      <c r="C11" s="50" t="s">
        <v>35</v>
      </c>
      <c r="D11" s="65">
        <v>626</v>
      </c>
      <c r="E11" s="65">
        <v>52926</v>
      </c>
      <c r="F11" s="65">
        <v>-40382</v>
      </c>
      <c r="G11" s="65">
        <v>0</v>
      </c>
      <c r="H11" s="65">
        <v>-43310</v>
      </c>
      <c r="I11" s="54">
        <f t="shared" si="0"/>
        <v>-30140</v>
      </c>
      <c r="J11" s="65">
        <v>0</v>
      </c>
      <c r="K11" s="54">
        <f t="shared" si="1"/>
        <v>-30140</v>
      </c>
      <c r="L11" s="26"/>
      <c r="M11" s="110"/>
    </row>
    <row r="12" spans="1:17" ht="16.8" x14ac:dyDescent="0.3">
      <c r="A12" s="6">
        <f t="shared" si="2"/>
        <v>4</v>
      </c>
      <c r="B12" s="49" t="s">
        <v>36</v>
      </c>
      <c r="C12" s="50" t="s">
        <v>37</v>
      </c>
      <c r="D12" s="65">
        <v>1039626</v>
      </c>
      <c r="E12" s="65">
        <v>5583039</v>
      </c>
      <c r="F12" s="65">
        <v>-7198300</v>
      </c>
      <c r="G12" s="65">
        <v>0</v>
      </c>
      <c r="H12" s="65">
        <v>-4669990</v>
      </c>
      <c r="I12" s="54">
        <f t="shared" si="0"/>
        <v>-5245625</v>
      </c>
      <c r="J12" s="65">
        <v>0</v>
      </c>
      <c r="K12" s="54">
        <f t="shared" si="1"/>
        <v>-5245625</v>
      </c>
      <c r="L12" s="26"/>
      <c r="M12" s="110"/>
    </row>
    <row r="13" spans="1:17" x14ac:dyDescent="0.3">
      <c r="A13" s="6">
        <f t="shared" si="2"/>
        <v>5</v>
      </c>
      <c r="B13" s="53"/>
      <c r="C13" s="50"/>
      <c r="D13" s="66"/>
      <c r="E13" s="66"/>
      <c r="F13" s="66"/>
      <c r="G13" s="66"/>
      <c r="H13" s="66"/>
      <c r="I13" s="55">
        <f t="shared" si="0"/>
        <v>0</v>
      </c>
      <c r="J13" s="66"/>
      <c r="K13" s="55">
        <f t="shared" si="1"/>
        <v>0</v>
      </c>
      <c r="L13" s="26"/>
      <c r="M13" s="110"/>
    </row>
    <row r="14" spans="1:17" ht="28.2" x14ac:dyDescent="0.3">
      <c r="A14" s="6">
        <f t="shared" si="2"/>
        <v>6</v>
      </c>
      <c r="B14" s="8" t="s">
        <v>38</v>
      </c>
      <c r="C14" s="9" t="s">
        <v>39</v>
      </c>
      <c r="D14" s="4">
        <v>2014677</v>
      </c>
      <c r="E14" s="4">
        <v>19111002</v>
      </c>
      <c r="F14" s="4">
        <v>-15722277</v>
      </c>
      <c r="G14" s="4">
        <v>-1166</v>
      </c>
      <c r="H14" s="4">
        <v>-12844524</v>
      </c>
      <c r="I14" s="10">
        <f t="shared" si="0"/>
        <v>-7442288</v>
      </c>
      <c r="J14" s="4">
        <v>0</v>
      </c>
      <c r="K14" s="10">
        <f t="shared" si="1"/>
        <v>-7442288</v>
      </c>
      <c r="L14" s="26"/>
      <c r="M14" s="110"/>
    </row>
    <row r="15" spans="1:17" x14ac:dyDescent="0.3">
      <c r="A15" s="6">
        <f t="shared" si="2"/>
        <v>7</v>
      </c>
      <c r="B15" s="11" t="s">
        <v>40</v>
      </c>
      <c r="C15" s="74" t="s">
        <v>41</v>
      </c>
      <c r="D15" s="4">
        <v>1482833</v>
      </c>
      <c r="E15" s="4">
        <v>4878187</v>
      </c>
      <c r="F15" s="4">
        <v>-5811608</v>
      </c>
      <c r="G15" s="4">
        <v>-14</v>
      </c>
      <c r="H15" s="4">
        <v>-4095971</v>
      </c>
      <c r="I15" s="10">
        <f t="shared" si="0"/>
        <v>-3546573</v>
      </c>
      <c r="J15" s="4">
        <v>0</v>
      </c>
      <c r="K15" s="10">
        <f t="shared" si="1"/>
        <v>-3546573</v>
      </c>
      <c r="L15" s="26"/>
      <c r="M15" s="110"/>
    </row>
    <row r="16" spans="1:17" x14ac:dyDescent="0.3">
      <c r="A16" s="6">
        <f t="shared" si="2"/>
        <v>8</v>
      </c>
      <c r="B16" s="53"/>
      <c r="C16" s="50"/>
      <c r="D16" s="66"/>
      <c r="E16" s="66"/>
      <c r="F16" s="66"/>
      <c r="G16" s="66"/>
      <c r="H16" s="66"/>
      <c r="I16" s="55">
        <f t="shared" si="0"/>
        <v>0</v>
      </c>
      <c r="J16" s="66"/>
      <c r="K16" s="55">
        <f t="shared" si="1"/>
        <v>0</v>
      </c>
      <c r="L16" s="26"/>
      <c r="M16" s="110"/>
    </row>
    <row r="17" spans="1:13" x14ac:dyDescent="0.3">
      <c r="A17" s="6">
        <f t="shared" si="2"/>
        <v>9</v>
      </c>
      <c r="B17" s="53" t="s">
        <v>42</v>
      </c>
      <c r="C17" s="50">
        <v>5850</v>
      </c>
      <c r="D17" s="65">
        <v>33929</v>
      </c>
      <c r="E17" s="65">
        <v>272973</v>
      </c>
      <c r="F17" s="65">
        <v>-237973</v>
      </c>
      <c r="G17" s="65">
        <v>0</v>
      </c>
      <c r="H17" s="65">
        <v>-201815</v>
      </c>
      <c r="I17" s="54">
        <f t="shared" si="0"/>
        <v>-132886</v>
      </c>
      <c r="J17" s="65">
        <v>0</v>
      </c>
      <c r="K17" s="54">
        <f t="shared" si="1"/>
        <v>-132886</v>
      </c>
      <c r="M17" s="110"/>
    </row>
    <row r="18" spans="1:13" x14ac:dyDescent="0.3">
      <c r="A18" s="6">
        <f t="shared" si="2"/>
        <v>10</v>
      </c>
      <c r="B18" s="53"/>
      <c r="C18" s="50"/>
      <c r="D18" s="65"/>
      <c r="E18" s="65"/>
      <c r="F18" s="65"/>
      <c r="G18" s="65"/>
      <c r="H18" s="65"/>
      <c r="I18" s="54">
        <f t="shared" si="0"/>
        <v>0</v>
      </c>
      <c r="J18" s="65"/>
      <c r="K18" s="54">
        <f t="shared" si="1"/>
        <v>0</v>
      </c>
      <c r="M18" s="110"/>
    </row>
    <row r="19" spans="1:13" x14ac:dyDescent="0.3">
      <c r="A19" s="6">
        <f t="shared" si="2"/>
        <v>11</v>
      </c>
      <c r="B19" s="53" t="s">
        <v>43</v>
      </c>
      <c r="C19" s="50" t="s">
        <v>44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4">
        <f t="shared" si="0"/>
        <v>0</v>
      </c>
      <c r="J19" s="65">
        <v>0</v>
      </c>
      <c r="K19" s="54">
        <f t="shared" si="1"/>
        <v>0</v>
      </c>
      <c r="M19" s="110"/>
    </row>
    <row r="20" spans="1:13" x14ac:dyDescent="0.3">
      <c r="A20" s="6">
        <f t="shared" si="2"/>
        <v>12</v>
      </c>
      <c r="B20" s="53"/>
      <c r="C20" s="50"/>
      <c r="D20" s="65"/>
      <c r="E20" s="65"/>
      <c r="F20" s="65"/>
      <c r="G20" s="65"/>
      <c r="H20" s="65"/>
      <c r="I20" s="54">
        <f t="shared" si="0"/>
        <v>0</v>
      </c>
      <c r="J20" s="65"/>
      <c r="K20" s="54">
        <f t="shared" si="1"/>
        <v>0</v>
      </c>
      <c r="M20" s="110"/>
    </row>
    <row r="21" spans="1:13" ht="16.8" x14ac:dyDescent="0.3">
      <c r="A21" s="6">
        <f t="shared" si="2"/>
        <v>13</v>
      </c>
      <c r="B21" s="49" t="s">
        <v>45</v>
      </c>
      <c r="C21" s="50" t="s">
        <v>46</v>
      </c>
      <c r="D21" s="65">
        <v>1626793</v>
      </c>
      <c r="E21" s="65">
        <v>4622447</v>
      </c>
      <c r="F21" s="65">
        <v>-3464064</v>
      </c>
      <c r="G21" s="65">
        <v>-748</v>
      </c>
      <c r="H21" s="65">
        <v>-1116774</v>
      </c>
      <c r="I21" s="54">
        <f t="shared" si="0"/>
        <v>1667654</v>
      </c>
      <c r="J21" s="65">
        <v>0</v>
      </c>
      <c r="K21" s="54">
        <f t="shared" si="1"/>
        <v>1667654</v>
      </c>
      <c r="M21" s="110"/>
    </row>
    <row r="22" spans="1:13" x14ac:dyDescent="0.3">
      <c r="A22" s="6">
        <f t="shared" si="2"/>
        <v>14</v>
      </c>
      <c r="B22" s="49" t="s">
        <v>47</v>
      </c>
      <c r="C22" s="50" t="s">
        <v>48</v>
      </c>
      <c r="D22" s="65">
        <v>109616</v>
      </c>
      <c r="E22" s="65">
        <v>771934</v>
      </c>
      <c r="F22" s="65">
        <v>-608933</v>
      </c>
      <c r="G22" s="65">
        <v>-794</v>
      </c>
      <c r="H22" s="65">
        <v>-297035</v>
      </c>
      <c r="I22" s="54">
        <f t="shared" si="0"/>
        <v>-25212</v>
      </c>
      <c r="J22" s="65">
        <v>0</v>
      </c>
      <c r="K22" s="54">
        <f t="shared" si="1"/>
        <v>-25212</v>
      </c>
      <c r="M22" s="110"/>
    </row>
    <row r="23" spans="1:13" x14ac:dyDescent="0.3">
      <c r="A23" s="6">
        <f t="shared" si="2"/>
        <v>15</v>
      </c>
      <c r="B23" s="53" t="s">
        <v>49</v>
      </c>
      <c r="C23" s="50" t="s">
        <v>50</v>
      </c>
      <c r="D23" s="65">
        <v>8975</v>
      </c>
      <c r="E23" s="65">
        <v>67285</v>
      </c>
      <c r="F23" s="65">
        <v>-61220</v>
      </c>
      <c r="G23" s="65">
        <v>-79</v>
      </c>
      <c r="H23" s="65">
        <v>-64936</v>
      </c>
      <c r="I23" s="54">
        <f t="shared" si="0"/>
        <v>-49975</v>
      </c>
      <c r="J23" s="65">
        <v>0</v>
      </c>
      <c r="K23" s="54">
        <f t="shared" si="1"/>
        <v>-49975</v>
      </c>
      <c r="M23" s="110"/>
    </row>
    <row r="24" spans="1:13" x14ac:dyDescent="0.3">
      <c r="A24" s="6">
        <f t="shared" si="2"/>
        <v>16</v>
      </c>
      <c r="B24" s="53" t="s">
        <v>51</v>
      </c>
      <c r="C24" s="50" t="s">
        <v>52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54">
        <f t="shared" si="0"/>
        <v>0</v>
      </c>
      <c r="J24" s="65">
        <v>0</v>
      </c>
      <c r="K24" s="54">
        <f t="shared" si="1"/>
        <v>0</v>
      </c>
      <c r="M24" s="110"/>
    </row>
    <row r="25" spans="1:13" x14ac:dyDescent="0.3">
      <c r="A25" s="6">
        <f t="shared" si="2"/>
        <v>17</v>
      </c>
      <c r="B25" s="53"/>
      <c r="C25" s="50"/>
      <c r="D25" s="65"/>
      <c r="E25" s="65"/>
      <c r="F25" s="65"/>
      <c r="G25" s="65"/>
      <c r="H25" s="65"/>
      <c r="I25" s="54">
        <f t="shared" si="0"/>
        <v>0</v>
      </c>
      <c r="J25" s="65"/>
      <c r="K25" s="54">
        <f t="shared" si="1"/>
        <v>0</v>
      </c>
      <c r="M25" s="110"/>
    </row>
    <row r="26" spans="1:13" ht="28.2" x14ac:dyDescent="0.3">
      <c r="A26" s="6">
        <f t="shared" si="2"/>
        <v>18</v>
      </c>
      <c r="B26" s="49" t="s">
        <v>53</v>
      </c>
      <c r="C26" s="56" t="s">
        <v>54</v>
      </c>
      <c r="D26" s="65">
        <v>1072</v>
      </c>
      <c r="E26" s="65">
        <v>113642</v>
      </c>
      <c r="F26" s="65">
        <v>-162232</v>
      </c>
      <c r="G26" s="65">
        <v>0</v>
      </c>
      <c r="H26" s="65">
        <v>-39060</v>
      </c>
      <c r="I26" s="54">
        <f t="shared" si="0"/>
        <v>-86578</v>
      </c>
      <c r="J26" s="65">
        <v>0</v>
      </c>
      <c r="K26" s="54">
        <f t="shared" si="1"/>
        <v>-86578</v>
      </c>
      <c r="M26" s="110"/>
    </row>
    <row r="27" spans="1:13" x14ac:dyDescent="0.3">
      <c r="A27" s="6">
        <f t="shared" si="2"/>
        <v>19</v>
      </c>
      <c r="B27" s="53"/>
      <c r="C27" s="50"/>
      <c r="D27" s="65"/>
      <c r="E27" s="65"/>
      <c r="F27" s="65"/>
      <c r="G27" s="65"/>
      <c r="H27" s="65"/>
      <c r="I27" s="54">
        <f t="shared" si="0"/>
        <v>0</v>
      </c>
      <c r="J27" s="65"/>
      <c r="K27" s="54">
        <f t="shared" si="1"/>
        <v>0</v>
      </c>
      <c r="M27" s="110"/>
    </row>
    <row r="28" spans="1:13" x14ac:dyDescent="0.3">
      <c r="A28" s="6">
        <f t="shared" si="2"/>
        <v>20</v>
      </c>
      <c r="B28" s="53" t="s">
        <v>55</v>
      </c>
      <c r="C28" s="50" t="s">
        <v>56</v>
      </c>
      <c r="D28" s="65">
        <v>105452</v>
      </c>
      <c r="E28" s="65">
        <v>8656261</v>
      </c>
      <c r="F28" s="65">
        <v>-11209874</v>
      </c>
      <c r="G28" s="65">
        <v>0</v>
      </c>
      <c r="H28" s="65">
        <v>-6728084</v>
      </c>
      <c r="I28" s="54">
        <f t="shared" si="0"/>
        <v>-9176245</v>
      </c>
      <c r="J28" s="65">
        <v>0</v>
      </c>
      <c r="K28" s="54">
        <f t="shared" si="1"/>
        <v>-9176245</v>
      </c>
      <c r="M28" s="110"/>
    </row>
    <row r="29" spans="1:13" x14ac:dyDescent="0.3">
      <c r="A29" s="6">
        <f t="shared" si="2"/>
        <v>21</v>
      </c>
      <c r="B29" s="53"/>
      <c r="C29" s="50"/>
      <c r="D29" s="65"/>
      <c r="E29" s="65"/>
      <c r="F29" s="65"/>
      <c r="G29" s="65"/>
      <c r="H29" s="65"/>
      <c r="I29" s="55">
        <f t="shared" si="0"/>
        <v>0</v>
      </c>
      <c r="J29" s="65"/>
      <c r="K29" s="55">
        <f t="shared" si="1"/>
        <v>0</v>
      </c>
      <c r="M29" s="110"/>
    </row>
    <row r="30" spans="1:13" x14ac:dyDescent="0.3">
      <c r="A30" s="6">
        <f t="shared" si="2"/>
        <v>22</v>
      </c>
      <c r="B30" s="53" t="s">
        <v>57</v>
      </c>
      <c r="C30" s="50">
        <v>5020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54">
        <f t="shared" si="0"/>
        <v>0</v>
      </c>
      <c r="J30" s="66">
        <v>0</v>
      </c>
      <c r="K30" s="54">
        <f t="shared" si="1"/>
        <v>0</v>
      </c>
      <c r="M30" s="110"/>
    </row>
    <row r="31" spans="1:13" x14ac:dyDescent="0.3">
      <c r="A31" s="6">
        <f t="shared" si="2"/>
        <v>23</v>
      </c>
      <c r="B31" s="26"/>
      <c r="C31" s="31"/>
      <c r="D31" s="67"/>
      <c r="E31" s="67"/>
      <c r="F31" s="67"/>
      <c r="G31" s="68"/>
      <c r="H31" s="67"/>
      <c r="I31" s="67"/>
      <c r="J31" s="67"/>
      <c r="K31" s="67"/>
      <c r="M31" s="110"/>
    </row>
    <row r="32" spans="1:13" x14ac:dyDescent="0.3">
      <c r="A32" s="6">
        <f t="shared" si="2"/>
        <v>24</v>
      </c>
      <c r="B32" s="69" t="s">
        <v>58</v>
      </c>
      <c r="C32" s="26"/>
      <c r="D32" s="70">
        <f t="shared" ref="D32:K32" si="3">SUM(D9:D30)</f>
        <v>11761807</v>
      </c>
      <c r="E32" s="70">
        <f t="shared" si="3"/>
        <v>66659893</v>
      </c>
      <c r="F32" s="70">
        <f t="shared" si="3"/>
        <v>-73835232</v>
      </c>
      <c r="G32" s="70">
        <f t="shared" si="3"/>
        <v>-2801</v>
      </c>
      <c r="H32" s="70">
        <f t="shared" si="3"/>
        <v>-44179547</v>
      </c>
      <c r="I32" s="71">
        <f t="shared" si="3"/>
        <v>-39595880</v>
      </c>
      <c r="J32" s="71">
        <f t="shared" si="3"/>
        <v>0</v>
      </c>
      <c r="K32" s="71">
        <f t="shared" si="3"/>
        <v>-39595880</v>
      </c>
      <c r="M32" s="110"/>
    </row>
    <row r="33" spans="1:13" x14ac:dyDescent="0.3">
      <c r="A33" s="6">
        <f t="shared" si="2"/>
        <v>25</v>
      </c>
      <c r="B33" s="33"/>
      <c r="C33" s="26"/>
      <c r="D33" s="26"/>
      <c r="E33" s="26"/>
      <c r="F33" s="26"/>
      <c r="G33" s="26"/>
      <c r="H33" s="26"/>
      <c r="I33" s="26"/>
      <c r="J33" s="26"/>
      <c r="K33" s="26"/>
      <c r="M33" s="110"/>
    </row>
    <row r="34" spans="1:13" x14ac:dyDescent="0.3">
      <c r="A34" s="6">
        <f t="shared" si="2"/>
        <v>26</v>
      </c>
      <c r="B34" s="37"/>
      <c r="C34" s="38"/>
      <c r="D34" s="137" t="s">
        <v>59</v>
      </c>
      <c r="E34" s="138"/>
      <c r="F34" s="138"/>
      <c r="G34" s="138"/>
      <c r="H34" s="138"/>
      <c r="I34" s="138"/>
      <c r="J34" s="138"/>
      <c r="K34" s="138"/>
      <c r="M34" s="110"/>
    </row>
    <row r="35" spans="1:13" x14ac:dyDescent="0.3">
      <c r="A35" s="6">
        <f t="shared" si="2"/>
        <v>27</v>
      </c>
      <c r="B35" s="39" t="s">
        <v>17</v>
      </c>
      <c r="C35" s="62"/>
      <c r="D35" s="40" t="s">
        <v>1</v>
      </c>
      <c r="E35" s="31" t="s">
        <v>18</v>
      </c>
      <c r="F35" s="31" t="s">
        <v>19</v>
      </c>
      <c r="G35" s="31" t="s">
        <v>20</v>
      </c>
      <c r="H35" s="31" t="s">
        <v>21</v>
      </c>
      <c r="I35" s="41" t="s">
        <v>22</v>
      </c>
      <c r="J35" s="31" t="s">
        <v>23</v>
      </c>
      <c r="K35" s="42" t="s">
        <v>9</v>
      </c>
      <c r="M35" s="110"/>
    </row>
    <row r="36" spans="1:13" x14ac:dyDescent="0.3">
      <c r="A36" s="6">
        <f t="shared" si="2"/>
        <v>28</v>
      </c>
      <c r="B36" s="43"/>
      <c r="C36" s="44"/>
      <c r="D36" s="45" t="s">
        <v>24</v>
      </c>
      <c r="E36" s="46" t="s">
        <v>25</v>
      </c>
      <c r="F36" s="46" t="s">
        <v>26</v>
      </c>
      <c r="G36" s="46" t="s">
        <v>27</v>
      </c>
      <c r="H36" s="46" t="s">
        <v>27</v>
      </c>
      <c r="I36" s="47" t="s">
        <v>28</v>
      </c>
      <c r="J36" s="46" t="s">
        <v>29</v>
      </c>
      <c r="K36" s="48" t="s">
        <v>28</v>
      </c>
      <c r="M36" s="110"/>
    </row>
    <row r="37" spans="1:13" x14ac:dyDescent="0.3">
      <c r="A37" s="6">
        <f t="shared" si="2"/>
        <v>29</v>
      </c>
      <c r="B37" s="49" t="s">
        <v>60</v>
      </c>
      <c r="C37" s="57">
        <v>5310</v>
      </c>
      <c r="D37" s="63">
        <v>2479440</v>
      </c>
      <c r="E37" s="63">
        <v>12527339</v>
      </c>
      <c r="F37" s="63">
        <v>-16952196</v>
      </c>
      <c r="G37" s="63">
        <v>0</v>
      </c>
      <c r="H37" s="63">
        <v>-4763649</v>
      </c>
      <c r="I37" s="54">
        <f t="shared" ref="I37:I46" si="4">SUM(D37:H37)</f>
        <v>-6709066</v>
      </c>
      <c r="J37" s="64">
        <v>0</v>
      </c>
      <c r="K37" s="54">
        <f t="shared" ref="K37:K46" si="5">SUM(I37:J37)</f>
        <v>-6709066</v>
      </c>
      <c r="M37" s="110"/>
    </row>
    <row r="38" spans="1:13" x14ac:dyDescent="0.3">
      <c r="A38" s="6">
        <f t="shared" si="2"/>
        <v>30</v>
      </c>
      <c r="B38" s="49" t="s">
        <v>61</v>
      </c>
      <c r="C38" s="57">
        <v>5320</v>
      </c>
      <c r="D38" s="65">
        <v>24780</v>
      </c>
      <c r="E38" s="65">
        <v>89894</v>
      </c>
      <c r="F38" s="65">
        <v>0</v>
      </c>
      <c r="G38" s="65">
        <v>0</v>
      </c>
      <c r="H38" s="65">
        <v>-67501</v>
      </c>
      <c r="I38" s="54">
        <f t="shared" si="4"/>
        <v>47173</v>
      </c>
      <c r="J38" s="65">
        <v>0</v>
      </c>
      <c r="K38" s="54">
        <f t="shared" si="5"/>
        <v>47173</v>
      </c>
      <c r="M38" s="110"/>
    </row>
    <row r="39" spans="1:13" x14ac:dyDescent="0.3">
      <c r="A39" s="6">
        <f t="shared" si="2"/>
        <v>31</v>
      </c>
      <c r="B39" s="53" t="s">
        <v>62</v>
      </c>
      <c r="C39" s="50">
        <v>5360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54">
        <f t="shared" si="4"/>
        <v>0</v>
      </c>
      <c r="J39" s="65">
        <v>0</v>
      </c>
      <c r="K39" s="54">
        <f t="shared" si="5"/>
        <v>0</v>
      </c>
      <c r="M39" s="110"/>
    </row>
    <row r="40" spans="1:13" x14ac:dyDescent="0.3">
      <c r="A40" s="6">
        <f t="shared" si="2"/>
        <v>32</v>
      </c>
      <c r="B40" s="53" t="s">
        <v>63</v>
      </c>
      <c r="C40" s="50">
        <v>5410</v>
      </c>
      <c r="D40" s="65">
        <v>69609</v>
      </c>
      <c r="E40" s="65">
        <v>1079255</v>
      </c>
      <c r="F40" s="65">
        <v>-2503357</v>
      </c>
      <c r="G40" s="65">
        <v>11068</v>
      </c>
      <c r="H40" s="65">
        <v>0</v>
      </c>
      <c r="I40" s="54">
        <f t="shared" si="4"/>
        <v>-1343425</v>
      </c>
      <c r="J40" s="65">
        <v>0</v>
      </c>
      <c r="K40" s="54">
        <f t="shared" si="5"/>
        <v>-1343425</v>
      </c>
      <c r="M40" s="110"/>
    </row>
    <row r="41" spans="1:13" x14ac:dyDescent="0.3">
      <c r="A41" s="6">
        <f t="shared" si="2"/>
        <v>33</v>
      </c>
      <c r="B41" s="11" t="s">
        <v>64</v>
      </c>
      <c r="C41" s="74">
        <v>5110</v>
      </c>
      <c r="D41" s="5">
        <v>6257964</v>
      </c>
      <c r="E41" s="5">
        <v>16425013</v>
      </c>
      <c r="F41" s="5">
        <v>-17043878</v>
      </c>
      <c r="G41" s="5">
        <v>0</v>
      </c>
      <c r="H41" s="5">
        <v>-3577980</v>
      </c>
      <c r="I41" s="4">
        <f t="shared" si="4"/>
        <v>2061119</v>
      </c>
      <c r="J41" s="5">
        <v>0</v>
      </c>
      <c r="K41" s="4">
        <f t="shared" si="5"/>
        <v>2061119</v>
      </c>
      <c r="M41" s="110"/>
    </row>
    <row r="42" spans="1:13" x14ac:dyDescent="0.3">
      <c r="A42" s="6">
        <f t="shared" si="2"/>
        <v>34</v>
      </c>
      <c r="B42" s="49" t="s">
        <v>65</v>
      </c>
      <c r="C42" s="50">
        <v>5360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54">
        <f t="shared" si="4"/>
        <v>0</v>
      </c>
      <c r="J42" s="65">
        <v>0</v>
      </c>
      <c r="K42" s="54">
        <f t="shared" si="5"/>
        <v>0</v>
      </c>
      <c r="M42" s="110"/>
    </row>
    <row r="43" spans="1:13" x14ac:dyDescent="0.3">
      <c r="A43" s="6">
        <f t="shared" si="2"/>
        <v>35</v>
      </c>
      <c r="B43" s="53"/>
      <c r="C43" s="50"/>
      <c r="D43" s="65"/>
      <c r="E43" s="65"/>
      <c r="F43" s="65"/>
      <c r="G43" s="65"/>
      <c r="H43" s="65"/>
      <c r="I43" s="54">
        <f t="shared" si="4"/>
        <v>0</v>
      </c>
      <c r="J43" s="65"/>
      <c r="K43" s="54">
        <f t="shared" si="5"/>
        <v>0</v>
      </c>
      <c r="M43" s="110"/>
    </row>
    <row r="44" spans="1:13" x14ac:dyDescent="0.3">
      <c r="A44" s="6">
        <f t="shared" si="2"/>
        <v>36</v>
      </c>
      <c r="B44" s="53" t="s">
        <v>57</v>
      </c>
      <c r="C44" s="50">
        <v>5020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54">
        <f t="shared" si="4"/>
        <v>0</v>
      </c>
      <c r="J44" s="65">
        <v>0</v>
      </c>
      <c r="K44" s="54">
        <f t="shared" si="5"/>
        <v>0</v>
      </c>
      <c r="M44" s="110"/>
    </row>
    <row r="45" spans="1:13" x14ac:dyDescent="0.3">
      <c r="A45" s="6">
        <f t="shared" si="2"/>
        <v>37</v>
      </c>
      <c r="B45" s="33"/>
      <c r="C45" s="26"/>
      <c r="D45" s="26"/>
      <c r="E45" s="26"/>
      <c r="F45" s="26"/>
      <c r="G45" s="26"/>
      <c r="H45" s="26"/>
      <c r="I45" s="26"/>
      <c r="J45" s="26"/>
      <c r="K45" s="26"/>
      <c r="M45" s="110"/>
    </row>
    <row r="46" spans="1:13" x14ac:dyDescent="0.3">
      <c r="A46" s="6">
        <f t="shared" si="2"/>
        <v>38</v>
      </c>
      <c r="B46" s="33" t="s">
        <v>66</v>
      </c>
      <c r="C46" s="26"/>
      <c r="D46" s="72">
        <f>SUM(D37:D44)</f>
        <v>8831793</v>
      </c>
      <c r="E46" s="72">
        <f>SUM(E37:E44)</f>
        <v>30121501</v>
      </c>
      <c r="F46" s="72">
        <f>SUM(F37:F44)</f>
        <v>-36499431</v>
      </c>
      <c r="G46" s="72">
        <f>SUM(G37:G44)</f>
        <v>11068</v>
      </c>
      <c r="H46" s="72">
        <f>SUM(H37:H44)</f>
        <v>-8409130</v>
      </c>
      <c r="I46" s="72">
        <f t="shared" si="4"/>
        <v>-5944199</v>
      </c>
      <c r="J46" s="71">
        <v>0</v>
      </c>
      <c r="K46" s="71">
        <f t="shared" si="5"/>
        <v>-5944199</v>
      </c>
      <c r="M46" s="110"/>
    </row>
    <row r="47" spans="1:13" x14ac:dyDescent="0.3">
      <c r="A47" s="6">
        <f t="shared" si="2"/>
        <v>39</v>
      </c>
      <c r="B47" s="33"/>
      <c r="C47" s="26"/>
      <c r="D47" s="26"/>
      <c r="E47" s="26"/>
      <c r="F47" s="26"/>
      <c r="G47" s="26"/>
      <c r="H47" s="26"/>
      <c r="I47" s="26"/>
      <c r="J47" s="26"/>
      <c r="K47" s="26"/>
      <c r="M47" s="110"/>
    </row>
    <row r="48" spans="1:13" x14ac:dyDescent="0.3">
      <c r="A48" s="6">
        <f t="shared" si="2"/>
        <v>40</v>
      </c>
      <c r="B48" s="37"/>
      <c r="C48" s="38"/>
      <c r="D48" s="137" t="s">
        <v>67</v>
      </c>
      <c r="E48" s="138"/>
      <c r="F48" s="138"/>
      <c r="G48" s="138"/>
      <c r="H48" s="138"/>
      <c r="I48" s="138"/>
      <c r="J48" s="138"/>
      <c r="K48" s="138"/>
      <c r="M48" s="110"/>
    </row>
    <row r="49" spans="1:18" x14ac:dyDescent="0.3">
      <c r="A49" s="6">
        <f t="shared" si="2"/>
        <v>41</v>
      </c>
      <c r="B49" s="39" t="s">
        <v>17</v>
      </c>
      <c r="C49" s="62"/>
      <c r="D49" s="40" t="s">
        <v>1</v>
      </c>
      <c r="E49" s="31" t="s">
        <v>18</v>
      </c>
      <c r="F49" s="31" t="s">
        <v>19</v>
      </c>
      <c r="G49" s="31" t="s">
        <v>20</v>
      </c>
      <c r="H49" s="31" t="s">
        <v>21</v>
      </c>
      <c r="I49" s="41" t="s">
        <v>22</v>
      </c>
      <c r="J49" s="31" t="s">
        <v>23</v>
      </c>
      <c r="K49" s="42" t="s">
        <v>9</v>
      </c>
      <c r="L49" s="26"/>
      <c r="M49" s="110"/>
    </row>
    <row r="50" spans="1:18" x14ac:dyDescent="0.3">
      <c r="A50" s="6">
        <f t="shared" si="2"/>
        <v>42</v>
      </c>
      <c r="B50" s="43"/>
      <c r="C50" s="44"/>
      <c r="D50" s="45" t="s">
        <v>24</v>
      </c>
      <c r="E50" s="46" t="s">
        <v>25</v>
      </c>
      <c r="F50" s="46" t="s">
        <v>26</v>
      </c>
      <c r="G50" s="46" t="s">
        <v>27</v>
      </c>
      <c r="H50" s="46" t="s">
        <v>27</v>
      </c>
      <c r="I50" s="47" t="s">
        <v>28</v>
      </c>
      <c r="J50" s="46" t="s">
        <v>29</v>
      </c>
      <c r="K50" s="48" t="s">
        <v>28</v>
      </c>
      <c r="L50" s="26"/>
      <c r="M50" s="110"/>
    </row>
    <row r="51" spans="1:18" x14ac:dyDescent="0.3">
      <c r="A51" s="6">
        <f t="shared" si="2"/>
        <v>43</v>
      </c>
      <c r="B51" s="8" t="s">
        <v>68</v>
      </c>
      <c r="C51" s="116">
        <v>5210</v>
      </c>
      <c r="D51" s="117">
        <v>6598427</v>
      </c>
      <c r="E51" s="117">
        <v>60167338</v>
      </c>
      <c r="F51" s="117">
        <v>-81704973</v>
      </c>
      <c r="G51" s="117">
        <v>0</v>
      </c>
      <c r="H51" s="117">
        <v>-57548958</v>
      </c>
      <c r="I51" s="117">
        <f t="shared" ref="I51:I56" si="6">SUM(D51:H51)</f>
        <v>-72488166</v>
      </c>
      <c r="J51" s="118">
        <v>0</v>
      </c>
      <c r="K51" s="117">
        <f t="shared" ref="K51:K56" si="7">SUM(I51:J51)</f>
        <v>-72488166</v>
      </c>
      <c r="L51" s="26"/>
      <c r="M51" s="110"/>
    </row>
    <row r="52" spans="1:18" ht="15" customHeight="1" x14ac:dyDescent="0.3">
      <c r="A52" s="6">
        <f t="shared" si="2"/>
        <v>44</v>
      </c>
      <c r="B52" s="8" t="s">
        <v>69</v>
      </c>
      <c r="C52" s="74">
        <v>5110</v>
      </c>
      <c r="D52" s="4">
        <v>389417</v>
      </c>
      <c r="E52" s="4">
        <v>1858244</v>
      </c>
      <c r="F52" s="4">
        <v>-1981618</v>
      </c>
      <c r="G52" s="4">
        <v>0</v>
      </c>
      <c r="H52" s="4">
        <v>-2996640</v>
      </c>
      <c r="I52" s="4">
        <f t="shared" si="6"/>
        <v>-2730597</v>
      </c>
      <c r="J52" s="4">
        <v>0</v>
      </c>
      <c r="K52" s="4">
        <f t="shared" si="7"/>
        <v>-2730597</v>
      </c>
      <c r="L52" s="26"/>
      <c r="M52" s="120"/>
      <c r="N52" s="120"/>
      <c r="O52" s="120"/>
      <c r="P52" s="120"/>
      <c r="Q52" s="120"/>
      <c r="R52" s="120"/>
    </row>
    <row r="53" spans="1:18" x14ac:dyDescent="0.3">
      <c r="A53" s="6">
        <f t="shared" si="2"/>
        <v>45</v>
      </c>
      <c r="B53" s="33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120"/>
      <c r="N53" s="120"/>
      <c r="O53" s="120"/>
      <c r="P53" s="120"/>
      <c r="Q53" s="120"/>
      <c r="R53" s="120"/>
    </row>
    <row r="54" spans="1:18" x14ac:dyDescent="0.3">
      <c r="A54" s="6">
        <f t="shared" si="2"/>
        <v>46</v>
      </c>
      <c r="B54" s="33" t="s">
        <v>70</v>
      </c>
      <c r="C54" s="26"/>
      <c r="D54" s="72">
        <f>SUM(D51:D53)</f>
        <v>6987844</v>
      </c>
      <c r="E54" s="72">
        <f>SUM(E51:E53)</f>
        <v>62025582</v>
      </c>
      <c r="F54" s="72">
        <f>SUM(F51:F53)</f>
        <v>-83686591</v>
      </c>
      <c r="G54" s="72">
        <f>SUM(G51:G53)</f>
        <v>0</v>
      </c>
      <c r="H54" s="72">
        <f>SUM(H51:H53)</f>
        <v>-60545598</v>
      </c>
      <c r="I54" s="71">
        <f t="shared" si="6"/>
        <v>-75218763</v>
      </c>
      <c r="J54" s="71">
        <v>0</v>
      </c>
      <c r="K54" s="71">
        <f t="shared" si="7"/>
        <v>-75218763</v>
      </c>
      <c r="L54" s="26"/>
      <c r="M54" s="120"/>
      <c r="N54" s="120"/>
      <c r="O54" s="120"/>
      <c r="P54" s="120"/>
      <c r="Q54" s="120"/>
      <c r="R54" s="120"/>
    </row>
    <row r="55" spans="1:18" x14ac:dyDescent="0.3">
      <c r="A55" s="6">
        <f t="shared" si="2"/>
        <v>47</v>
      </c>
      <c r="B55" s="33"/>
      <c r="C55" s="26"/>
      <c r="D55" s="72"/>
      <c r="E55" s="72"/>
      <c r="F55" s="71"/>
      <c r="G55" s="72"/>
      <c r="H55" s="72"/>
      <c r="I55" s="72"/>
      <c r="J55" s="72"/>
      <c r="K55" s="72"/>
      <c r="L55" s="26"/>
    </row>
    <row r="56" spans="1:18" x14ac:dyDescent="0.3">
      <c r="A56" s="6">
        <f t="shared" si="2"/>
        <v>48</v>
      </c>
      <c r="B56" s="33" t="s">
        <v>71</v>
      </c>
      <c r="C56" s="26"/>
      <c r="D56" s="72">
        <f>D32+D46+D54</f>
        <v>27581444</v>
      </c>
      <c r="E56" s="72">
        <f>E32+E46+E54</f>
        <v>158806976</v>
      </c>
      <c r="F56" s="72">
        <f>F32+F46+F54</f>
        <v>-194021254</v>
      </c>
      <c r="G56" s="72">
        <f>G32+G46+G54</f>
        <v>8267</v>
      </c>
      <c r="H56" s="72">
        <f>H32+H46+H54</f>
        <v>-113134275</v>
      </c>
      <c r="I56" s="71">
        <f t="shared" si="6"/>
        <v>-120758842</v>
      </c>
      <c r="J56" s="71">
        <v>0</v>
      </c>
      <c r="K56" s="71">
        <f t="shared" si="7"/>
        <v>-120758842</v>
      </c>
      <c r="L56" s="26"/>
    </row>
    <row r="57" spans="1:18" x14ac:dyDescent="0.3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8" x14ac:dyDescent="0.3">
      <c r="B58" s="58" t="s">
        <v>72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8" x14ac:dyDescent="0.3">
      <c r="B59" s="60" t="s">
        <v>73</v>
      </c>
      <c r="C59" s="29"/>
      <c r="D59" s="29"/>
      <c r="E59" s="29"/>
      <c r="F59" s="29"/>
      <c r="G59" s="29"/>
      <c r="I59" s="112" t="s">
        <v>111</v>
      </c>
      <c r="J59" s="58"/>
      <c r="K59" s="58"/>
      <c r="L59" s="29"/>
    </row>
    <row r="60" spans="1:18" x14ac:dyDescent="0.3">
      <c r="B60" s="60" t="s">
        <v>74</v>
      </c>
      <c r="C60" s="29"/>
      <c r="D60" s="29"/>
      <c r="E60" s="29"/>
      <c r="F60" s="29"/>
      <c r="G60" s="29"/>
      <c r="I60" s="59" t="s">
        <v>112</v>
      </c>
      <c r="J60" s="58"/>
      <c r="K60" s="111">
        <v>6.0999999999999999E-2</v>
      </c>
      <c r="L60" s="29"/>
    </row>
    <row r="61" spans="1:18" ht="63.75" customHeight="1" x14ac:dyDescent="0.3">
      <c r="B61" s="60" t="s">
        <v>75</v>
      </c>
      <c r="C61" s="29"/>
      <c r="D61" s="29"/>
      <c r="E61" s="29"/>
      <c r="F61" s="29"/>
      <c r="G61" s="29"/>
      <c r="I61" s="59" t="s">
        <v>113</v>
      </c>
      <c r="J61" s="29"/>
      <c r="K61" s="113" t="s">
        <v>114</v>
      </c>
      <c r="L61" s="29"/>
      <c r="M61" s="127"/>
      <c r="N61" s="127"/>
      <c r="O61" s="127"/>
      <c r="P61" s="127"/>
      <c r="Q61" s="127"/>
    </row>
    <row r="62" spans="1:18" x14ac:dyDescent="0.3">
      <c r="B62" s="60" t="s">
        <v>76</v>
      </c>
      <c r="C62" s="29"/>
      <c r="D62" s="29"/>
      <c r="E62" s="29"/>
      <c r="F62" s="29"/>
      <c r="G62" s="29"/>
      <c r="I62" s="61" t="s">
        <v>115</v>
      </c>
      <c r="J62" s="58"/>
      <c r="K62" s="111">
        <v>4.2999999999999997E-2</v>
      </c>
      <c r="L62" s="29"/>
    </row>
    <row r="63" spans="1:18" x14ac:dyDescent="0.3">
      <c r="B63" s="60" t="s">
        <v>77</v>
      </c>
      <c r="C63" s="29"/>
      <c r="D63" s="29"/>
      <c r="E63" s="29"/>
      <c r="F63" s="29"/>
      <c r="G63" s="29"/>
      <c r="H63" s="29"/>
      <c r="I63" s="58" t="s">
        <v>116</v>
      </c>
      <c r="J63" s="29"/>
      <c r="K63" s="111">
        <v>4.7E-2</v>
      </c>
      <c r="L63" s="29"/>
    </row>
    <row r="64" spans="1:18" x14ac:dyDescent="0.3">
      <c r="B64" s="60" t="s">
        <v>78</v>
      </c>
      <c r="C64" s="73"/>
      <c r="D64" s="29"/>
      <c r="E64" s="29"/>
      <c r="F64" s="29"/>
      <c r="G64" s="29"/>
      <c r="H64" s="29"/>
      <c r="I64" s="58" t="s">
        <v>117</v>
      </c>
      <c r="J64" s="29"/>
      <c r="K64" s="111" t="s">
        <v>118</v>
      </c>
      <c r="L64" s="29"/>
    </row>
    <row r="65" spans="9:11" x14ac:dyDescent="0.3">
      <c r="I65" s="58" t="s">
        <v>119</v>
      </c>
      <c r="J65" s="29"/>
      <c r="K65" s="111" t="s">
        <v>120</v>
      </c>
    </row>
    <row r="66" spans="9:11" x14ac:dyDescent="0.3">
      <c r="I66" s="114" t="s">
        <v>121</v>
      </c>
      <c r="J66" s="29"/>
      <c r="K66" s="111" t="s">
        <v>122</v>
      </c>
    </row>
    <row r="67" spans="9:11" x14ac:dyDescent="0.3">
      <c r="I67" s="114" t="s">
        <v>123</v>
      </c>
      <c r="J67" s="29"/>
      <c r="K67" s="111" t="s">
        <v>124</v>
      </c>
    </row>
    <row r="68" spans="9:11" x14ac:dyDescent="0.3">
      <c r="I68" s="114" t="s">
        <v>125</v>
      </c>
      <c r="J68" s="29"/>
      <c r="K68" s="111" t="s">
        <v>126</v>
      </c>
    </row>
    <row r="69" spans="9:11" x14ac:dyDescent="0.3">
      <c r="I69" s="114" t="s">
        <v>127</v>
      </c>
      <c r="J69" s="29"/>
      <c r="K69" s="111" t="s">
        <v>128</v>
      </c>
    </row>
    <row r="70" spans="9:11" x14ac:dyDescent="0.3">
      <c r="I70" s="114" t="s">
        <v>129</v>
      </c>
      <c r="J70" s="29"/>
      <c r="K70" s="115">
        <v>6.2E-2</v>
      </c>
    </row>
    <row r="71" spans="9:11" x14ac:dyDescent="0.3">
      <c r="I71" s="114" t="s">
        <v>130</v>
      </c>
      <c r="J71" s="29"/>
      <c r="K71" s="115">
        <v>5.0999999999999997E-2</v>
      </c>
    </row>
    <row r="72" spans="9:11" x14ac:dyDescent="0.3">
      <c r="I72" s="114" t="s">
        <v>131</v>
      </c>
      <c r="J72" s="29"/>
      <c r="K72" s="115">
        <v>0.08</v>
      </c>
    </row>
    <row r="73" spans="9:11" x14ac:dyDescent="0.3">
      <c r="I73" s="114" t="s">
        <v>132</v>
      </c>
      <c r="J73" s="29"/>
      <c r="K73" s="115">
        <v>4.4999999999999998E-2</v>
      </c>
    </row>
  </sheetData>
  <mergeCells count="4">
    <mergeCell ref="D6:K6"/>
    <mergeCell ref="D34:K34"/>
    <mergeCell ref="D48:K48"/>
    <mergeCell ref="M7:Q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382BF-C8C9-47E0-A911-E7CB4BEB9CA9}">
  <dimension ref="A1:L73"/>
  <sheetViews>
    <sheetView zoomScale="85" zoomScaleNormal="85" workbookViewId="0"/>
  </sheetViews>
  <sheetFormatPr defaultRowHeight="14.4" x14ac:dyDescent="0.3"/>
  <cols>
    <col min="2" max="2" width="44.5546875" customWidth="1"/>
    <col min="3" max="8" width="18.5546875" customWidth="1"/>
    <col min="9" max="11" width="24.109375" customWidth="1"/>
  </cols>
  <sheetData>
    <row r="1" spans="1:12" ht="15.6" x14ac:dyDescent="0.3">
      <c r="B1" s="27" t="s">
        <v>14</v>
      </c>
      <c r="C1" s="28"/>
      <c r="D1" s="75"/>
      <c r="E1" s="75"/>
      <c r="F1" s="75"/>
      <c r="G1" s="75"/>
      <c r="H1" s="75"/>
      <c r="I1" s="75"/>
      <c r="J1" s="75"/>
      <c r="K1" s="75"/>
      <c r="L1" s="30"/>
    </row>
    <row r="2" spans="1:12" ht="15.6" x14ac:dyDescent="0.3">
      <c r="B2" s="32" t="s">
        <v>15</v>
      </c>
      <c r="C2" s="33"/>
      <c r="D2" s="75"/>
      <c r="E2" s="75"/>
      <c r="F2" s="75"/>
      <c r="G2" s="75"/>
      <c r="H2" s="75"/>
      <c r="I2" s="75"/>
      <c r="J2" s="75"/>
      <c r="K2" s="75"/>
      <c r="L2" s="34"/>
    </row>
    <row r="3" spans="1:12" ht="15.6" x14ac:dyDescent="0.3">
      <c r="B3" s="35" t="s">
        <v>80</v>
      </c>
      <c r="C3" s="33"/>
      <c r="D3" s="75"/>
      <c r="E3" s="75"/>
      <c r="F3" s="75"/>
      <c r="G3" s="75"/>
      <c r="H3" s="75"/>
      <c r="I3" s="75"/>
      <c r="J3" s="75"/>
      <c r="K3" s="75"/>
      <c r="L3" s="34"/>
    </row>
    <row r="4" spans="1:12" ht="15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thickTop="1" x14ac:dyDescent="0.3">
      <c r="B5" s="60"/>
      <c r="C5" s="75"/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75"/>
    </row>
    <row r="6" spans="1:12" x14ac:dyDescent="0.3">
      <c r="B6" s="37"/>
      <c r="C6" s="38"/>
      <c r="D6" s="137" t="s">
        <v>16</v>
      </c>
      <c r="E6" s="138"/>
      <c r="F6" s="138"/>
      <c r="G6" s="138"/>
      <c r="H6" s="138"/>
      <c r="I6" s="138"/>
      <c r="J6" s="138"/>
      <c r="K6" s="138"/>
      <c r="L6" s="75"/>
    </row>
    <row r="7" spans="1:12" x14ac:dyDescent="0.3">
      <c r="A7" s="39" t="s">
        <v>83</v>
      </c>
      <c r="B7" s="39" t="s">
        <v>17</v>
      </c>
      <c r="C7" s="62"/>
      <c r="D7" s="40" t="s">
        <v>1</v>
      </c>
      <c r="E7" s="31" t="s">
        <v>18</v>
      </c>
      <c r="F7" s="31" t="s">
        <v>19</v>
      </c>
      <c r="G7" s="31" t="s">
        <v>20</v>
      </c>
      <c r="H7" s="31" t="s">
        <v>21</v>
      </c>
      <c r="I7" s="41" t="s">
        <v>22</v>
      </c>
      <c r="J7" s="31" t="s">
        <v>23</v>
      </c>
      <c r="K7" s="42" t="s">
        <v>9</v>
      </c>
      <c r="L7" s="75"/>
    </row>
    <row r="8" spans="1:12" x14ac:dyDescent="0.3">
      <c r="A8" s="6"/>
      <c r="B8" s="43"/>
      <c r="C8" s="44"/>
      <c r="D8" s="45" t="s">
        <v>24</v>
      </c>
      <c r="E8" s="46" t="s">
        <v>25</v>
      </c>
      <c r="F8" s="46" t="s">
        <v>26</v>
      </c>
      <c r="G8" s="46" t="s">
        <v>27</v>
      </c>
      <c r="H8" s="46" t="s">
        <v>27</v>
      </c>
      <c r="I8" s="47" t="s">
        <v>28</v>
      </c>
      <c r="J8" s="46" t="s">
        <v>29</v>
      </c>
      <c r="K8" s="48" t="s">
        <v>28</v>
      </c>
      <c r="L8" s="75"/>
    </row>
    <row r="9" spans="1:12" ht="16.8" x14ac:dyDescent="0.3">
      <c r="A9" s="6">
        <v>1</v>
      </c>
      <c r="B9" s="49" t="s">
        <v>30</v>
      </c>
      <c r="C9" s="50" t="s">
        <v>31</v>
      </c>
      <c r="D9" s="63">
        <v>1658518</v>
      </c>
      <c r="E9" s="63">
        <v>11173160</v>
      </c>
      <c r="F9" s="63">
        <v>-13689027</v>
      </c>
      <c r="G9" s="63">
        <v>0</v>
      </c>
      <c r="H9" s="63">
        <v>-7482559</v>
      </c>
      <c r="I9" s="51">
        <f>SUM(D9:H9)</f>
        <v>-8339908</v>
      </c>
      <c r="J9" s="64">
        <v>0</v>
      </c>
      <c r="K9" s="51">
        <f>SUM(I9:J9)</f>
        <v>-8339908</v>
      </c>
      <c r="L9" s="75"/>
    </row>
    <row r="10" spans="1:12" ht="16.8" x14ac:dyDescent="0.3">
      <c r="A10" s="6">
        <f>+A9+1</f>
        <v>2</v>
      </c>
      <c r="B10" s="49" t="s">
        <v>32</v>
      </c>
      <c r="C10" s="50" t="s">
        <v>33</v>
      </c>
      <c r="D10" s="65">
        <v>3548994</v>
      </c>
      <c r="E10" s="65">
        <v>11520834</v>
      </c>
      <c r="F10" s="65">
        <v>-16010940</v>
      </c>
      <c r="G10" s="65">
        <v>0</v>
      </c>
      <c r="H10" s="65">
        <v>-12303686</v>
      </c>
      <c r="I10" s="51">
        <f t="shared" ref="I10:I30" si="0">SUM(D10:H10)</f>
        <v>-13244798</v>
      </c>
      <c r="J10" s="64">
        <v>0</v>
      </c>
      <c r="K10" s="51">
        <f t="shared" ref="K10:K30" si="1">SUM(I10:J10)</f>
        <v>-13244798</v>
      </c>
      <c r="L10" s="75"/>
    </row>
    <row r="11" spans="1:12" x14ac:dyDescent="0.3">
      <c r="A11" s="6">
        <f t="shared" ref="A11:A56" si="2">+A10+1</f>
        <v>3</v>
      </c>
      <c r="B11" s="53" t="s">
        <v>34</v>
      </c>
      <c r="C11" s="50" t="s">
        <v>35</v>
      </c>
      <c r="D11" s="65">
        <v>640</v>
      </c>
      <c r="E11" s="65">
        <v>52484</v>
      </c>
      <c r="F11" s="65">
        <v>-38881</v>
      </c>
      <c r="G11" s="65">
        <v>0</v>
      </c>
      <c r="H11" s="65">
        <v>-55410</v>
      </c>
      <c r="I11" s="51">
        <f t="shared" si="0"/>
        <v>-41167</v>
      </c>
      <c r="J11" s="64">
        <v>0</v>
      </c>
      <c r="K11" s="51">
        <f t="shared" si="1"/>
        <v>-41167</v>
      </c>
      <c r="L11" s="75"/>
    </row>
    <row r="12" spans="1:12" ht="16.8" x14ac:dyDescent="0.3">
      <c r="A12" s="6">
        <f t="shared" si="2"/>
        <v>4</v>
      </c>
      <c r="B12" s="49" t="s">
        <v>36</v>
      </c>
      <c r="C12" s="50" t="s">
        <v>37</v>
      </c>
      <c r="D12" s="65">
        <v>1017258</v>
      </c>
      <c r="E12" s="65">
        <v>5620312</v>
      </c>
      <c r="F12" s="65">
        <v>-7276034</v>
      </c>
      <c r="G12" s="65">
        <v>0</v>
      </c>
      <c r="H12" s="65">
        <v>-5941089</v>
      </c>
      <c r="I12" s="51">
        <f t="shared" si="0"/>
        <v>-6579553</v>
      </c>
      <c r="J12" s="64">
        <v>0</v>
      </c>
      <c r="K12" s="51">
        <f t="shared" si="1"/>
        <v>-6579553</v>
      </c>
      <c r="L12" s="75"/>
    </row>
    <row r="13" spans="1:12" x14ac:dyDescent="0.3">
      <c r="A13" s="6">
        <f t="shared" si="2"/>
        <v>5</v>
      </c>
      <c r="B13" s="53"/>
      <c r="C13" s="50"/>
      <c r="D13" s="66"/>
      <c r="E13" s="66"/>
      <c r="F13" s="66"/>
      <c r="G13" s="66"/>
      <c r="H13" s="66"/>
      <c r="I13" s="51">
        <f t="shared" si="0"/>
        <v>0</v>
      </c>
      <c r="J13" s="64">
        <v>0</v>
      </c>
      <c r="K13" s="51">
        <f t="shared" si="1"/>
        <v>0</v>
      </c>
      <c r="L13" s="75"/>
    </row>
    <row r="14" spans="1:12" ht="28.2" x14ac:dyDescent="0.3">
      <c r="A14" s="6">
        <f t="shared" si="2"/>
        <v>6</v>
      </c>
      <c r="B14" s="8" t="s">
        <v>38</v>
      </c>
      <c r="C14" s="9" t="s">
        <v>39</v>
      </c>
      <c r="D14" s="4">
        <v>1924132</v>
      </c>
      <c r="E14" s="4">
        <v>19008790</v>
      </c>
      <c r="F14" s="4">
        <v>-15338341</v>
      </c>
      <c r="G14" s="4">
        <v>-257</v>
      </c>
      <c r="H14" s="4">
        <v>-16830324</v>
      </c>
      <c r="I14" s="10">
        <f t="shared" si="0"/>
        <v>-11236000</v>
      </c>
      <c r="J14" s="4">
        <v>0</v>
      </c>
      <c r="K14" s="10">
        <f t="shared" si="1"/>
        <v>-11236000</v>
      </c>
      <c r="L14" s="75"/>
    </row>
    <row r="15" spans="1:12" x14ac:dyDescent="0.3">
      <c r="A15" s="6">
        <f t="shared" si="2"/>
        <v>7</v>
      </c>
      <c r="B15" s="11" t="s">
        <v>40</v>
      </c>
      <c r="C15" s="74" t="s">
        <v>41</v>
      </c>
      <c r="D15" s="4">
        <v>1447370</v>
      </c>
      <c r="E15" s="4">
        <v>4903043</v>
      </c>
      <c r="F15" s="4">
        <v>-5843257</v>
      </c>
      <c r="G15" s="4">
        <v>-3</v>
      </c>
      <c r="H15" s="4">
        <v>-5233797</v>
      </c>
      <c r="I15" s="10">
        <f t="shared" si="0"/>
        <v>-4726644</v>
      </c>
      <c r="J15" s="4">
        <v>0</v>
      </c>
      <c r="K15" s="10">
        <f t="shared" si="1"/>
        <v>-4726644</v>
      </c>
      <c r="L15" s="75"/>
    </row>
    <row r="16" spans="1:12" x14ac:dyDescent="0.3">
      <c r="A16" s="6">
        <f t="shared" si="2"/>
        <v>8</v>
      </c>
      <c r="B16" s="53"/>
      <c r="C16" s="50"/>
      <c r="D16" s="66"/>
      <c r="E16" s="66"/>
      <c r="F16" s="66"/>
      <c r="G16" s="66"/>
      <c r="H16" s="66"/>
      <c r="I16" s="51">
        <f t="shared" si="0"/>
        <v>0</v>
      </c>
      <c r="J16" s="64">
        <v>0</v>
      </c>
      <c r="K16" s="51">
        <f t="shared" si="1"/>
        <v>0</v>
      </c>
      <c r="L16" s="75"/>
    </row>
    <row r="17" spans="1:11" x14ac:dyDescent="0.3">
      <c r="A17" s="6">
        <f t="shared" si="2"/>
        <v>9</v>
      </c>
      <c r="B17" s="53" t="s">
        <v>42</v>
      </c>
      <c r="C17" s="50">
        <v>5850</v>
      </c>
      <c r="D17" s="65">
        <v>32190</v>
      </c>
      <c r="E17" s="65">
        <v>272489</v>
      </c>
      <c r="F17" s="65">
        <v>-233244</v>
      </c>
      <c r="G17" s="65">
        <v>0</v>
      </c>
      <c r="H17" s="65">
        <v>-268465</v>
      </c>
      <c r="I17" s="51">
        <f t="shared" si="0"/>
        <v>-197030</v>
      </c>
      <c r="J17" s="64">
        <v>0</v>
      </c>
      <c r="K17" s="51">
        <f t="shared" si="1"/>
        <v>-197030</v>
      </c>
    </row>
    <row r="18" spans="1:11" x14ac:dyDescent="0.3">
      <c r="A18" s="6">
        <f t="shared" si="2"/>
        <v>10</v>
      </c>
      <c r="B18" s="53"/>
      <c r="C18" s="50"/>
      <c r="D18" s="65"/>
      <c r="E18" s="65"/>
      <c r="F18" s="65"/>
      <c r="G18" s="65"/>
      <c r="H18" s="65"/>
      <c r="I18" s="51">
        <f t="shared" si="0"/>
        <v>0</v>
      </c>
      <c r="J18" s="64">
        <v>0</v>
      </c>
      <c r="K18" s="51">
        <f t="shared" si="1"/>
        <v>0</v>
      </c>
    </row>
    <row r="19" spans="1:11" x14ac:dyDescent="0.3">
      <c r="A19" s="6">
        <f t="shared" si="2"/>
        <v>11</v>
      </c>
      <c r="B19" s="53" t="s">
        <v>43</v>
      </c>
      <c r="C19" s="50" t="s">
        <v>44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1">
        <f t="shared" si="0"/>
        <v>0</v>
      </c>
      <c r="J19" s="64">
        <v>0</v>
      </c>
      <c r="K19" s="51">
        <f t="shared" si="1"/>
        <v>0</v>
      </c>
    </row>
    <row r="20" spans="1:11" x14ac:dyDescent="0.3">
      <c r="A20" s="6">
        <f t="shared" si="2"/>
        <v>12</v>
      </c>
      <c r="B20" s="53"/>
      <c r="C20" s="50"/>
      <c r="D20" s="65"/>
      <c r="E20" s="65"/>
      <c r="F20" s="65"/>
      <c r="G20" s="65"/>
      <c r="H20" s="65"/>
      <c r="I20" s="51">
        <f t="shared" si="0"/>
        <v>0</v>
      </c>
      <c r="J20" s="64">
        <v>0</v>
      </c>
      <c r="K20" s="51">
        <f t="shared" si="1"/>
        <v>0</v>
      </c>
    </row>
    <row r="21" spans="1:11" ht="16.8" x14ac:dyDescent="0.3">
      <c r="A21" s="6">
        <f t="shared" si="2"/>
        <v>13</v>
      </c>
      <c r="B21" s="49" t="s">
        <v>45</v>
      </c>
      <c r="C21" s="50" t="s">
        <v>46</v>
      </c>
      <c r="D21" s="65">
        <v>1625770</v>
      </c>
      <c r="E21" s="65">
        <v>4607793</v>
      </c>
      <c r="F21" s="65">
        <v>-3392145</v>
      </c>
      <c r="G21" s="65">
        <v>-164</v>
      </c>
      <c r="H21" s="65">
        <v>-1052340</v>
      </c>
      <c r="I21" s="51">
        <f t="shared" si="0"/>
        <v>1788914</v>
      </c>
      <c r="J21" s="64">
        <v>0</v>
      </c>
      <c r="K21" s="51">
        <f t="shared" si="1"/>
        <v>1788914</v>
      </c>
    </row>
    <row r="22" spans="1:11" x14ac:dyDescent="0.3">
      <c r="A22" s="6">
        <f t="shared" si="2"/>
        <v>14</v>
      </c>
      <c r="B22" s="49" t="s">
        <v>47</v>
      </c>
      <c r="C22" s="50" t="s">
        <v>48</v>
      </c>
      <c r="D22" s="65">
        <v>109641</v>
      </c>
      <c r="E22" s="65">
        <v>766799</v>
      </c>
      <c r="F22" s="65">
        <v>-598175</v>
      </c>
      <c r="G22" s="65">
        <v>-175</v>
      </c>
      <c r="H22" s="65">
        <v>-275378</v>
      </c>
      <c r="I22" s="51">
        <f t="shared" si="0"/>
        <v>2712</v>
      </c>
      <c r="J22" s="64">
        <v>0</v>
      </c>
      <c r="K22" s="51">
        <f t="shared" si="1"/>
        <v>2712</v>
      </c>
    </row>
    <row r="23" spans="1:11" x14ac:dyDescent="0.3">
      <c r="A23" s="6">
        <f t="shared" si="2"/>
        <v>15</v>
      </c>
      <c r="B23" s="53" t="s">
        <v>49</v>
      </c>
      <c r="C23" s="50" t="s">
        <v>50</v>
      </c>
      <c r="D23" s="65">
        <v>8509</v>
      </c>
      <c r="E23" s="65">
        <v>65849</v>
      </c>
      <c r="F23" s="65">
        <v>-59089</v>
      </c>
      <c r="G23" s="65">
        <v>-17</v>
      </c>
      <c r="H23" s="65">
        <v>-59349</v>
      </c>
      <c r="I23" s="51">
        <f t="shared" si="0"/>
        <v>-44097</v>
      </c>
      <c r="J23" s="64">
        <v>0</v>
      </c>
      <c r="K23" s="51">
        <f t="shared" si="1"/>
        <v>-44097</v>
      </c>
    </row>
    <row r="24" spans="1:11" x14ac:dyDescent="0.3">
      <c r="A24" s="6">
        <f t="shared" si="2"/>
        <v>16</v>
      </c>
      <c r="B24" s="53" t="s">
        <v>51</v>
      </c>
      <c r="C24" s="50" t="s">
        <v>52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51">
        <f t="shared" si="0"/>
        <v>0</v>
      </c>
      <c r="J24" s="64">
        <v>0</v>
      </c>
      <c r="K24" s="51">
        <f t="shared" si="1"/>
        <v>0</v>
      </c>
    </row>
    <row r="25" spans="1:11" x14ac:dyDescent="0.3">
      <c r="A25" s="6">
        <f t="shared" si="2"/>
        <v>17</v>
      </c>
      <c r="B25" s="53"/>
      <c r="C25" s="50"/>
      <c r="D25" s="65"/>
      <c r="E25" s="65"/>
      <c r="F25" s="65"/>
      <c r="G25" s="65"/>
      <c r="H25" s="65"/>
      <c r="I25" s="51">
        <f t="shared" si="0"/>
        <v>0</v>
      </c>
      <c r="J25" s="64">
        <v>0</v>
      </c>
      <c r="K25" s="51">
        <f t="shared" si="1"/>
        <v>0</v>
      </c>
    </row>
    <row r="26" spans="1:11" ht="28.2" x14ac:dyDescent="0.3">
      <c r="A26" s="6">
        <f t="shared" si="2"/>
        <v>18</v>
      </c>
      <c r="B26" s="49" t="s">
        <v>53</v>
      </c>
      <c r="C26" s="56" t="s">
        <v>54</v>
      </c>
      <c r="D26" s="65">
        <v>1094</v>
      </c>
      <c r="E26" s="65">
        <v>114812</v>
      </c>
      <c r="F26" s="65">
        <v>-165600</v>
      </c>
      <c r="G26" s="65">
        <v>0</v>
      </c>
      <c r="H26" s="65">
        <v>-74712</v>
      </c>
      <c r="I26" s="51">
        <f t="shared" si="0"/>
        <v>-124406</v>
      </c>
      <c r="J26" s="64">
        <v>0</v>
      </c>
      <c r="K26" s="51">
        <f t="shared" si="1"/>
        <v>-124406</v>
      </c>
    </row>
    <row r="27" spans="1:11" x14ac:dyDescent="0.3">
      <c r="A27" s="6">
        <f t="shared" si="2"/>
        <v>19</v>
      </c>
      <c r="B27" s="53"/>
      <c r="C27" s="50"/>
      <c r="D27" s="65"/>
      <c r="E27" s="65"/>
      <c r="F27" s="65"/>
      <c r="G27" s="65"/>
      <c r="H27" s="65"/>
      <c r="I27" s="51">
        <f t="shared" si="0"/>
        <v>0</v>
      </c>
      <c r="J27" s="64">
        <v>0</v>
      </c>
      <c r="K27" s="51">
        <f t="shared" si="1"/>
        <v>0</v>
      </c>
    </row>
    <row r="28" spans="1:11" x14ac:dyDescent="0.3">
      <c r="A28" s="6">
        <f t="shared" si="2"/>
        <v>20</v>
      </c>
      <c r="B28" s="53" t="s">
        <v>55</v>
      </c>
      <c r="C28" s="50" t="s">
        <v>56</v>
      </c>
      <c r="D28" s="65">
        <v>108062</v>
      </c>
      <c r="E28" s="65">
        <v>8694326</v>
      </c>
      <c r="F28" s="65">
        <v>-11321493</v>
      </c>
      <c r="G28" s="65">
        <v>0</v>
      </c>
      <c r="H28" s="65">
        <v>-8627730</v>
      </c>
      <c r="I28" s="51">
        <f t="shared" si="0"/>
        <v>-11146835</v>
      </c>
      <c r="J28" s="64">
        <v>0</v>
      </c>
      <c r="K28" s="51">
        <f t="shared" si="1"/>
        <v>-11146835</v>
      </c>
    </row>
    <row r="29" spans="1:11" x14ac:dyDescent="0.3">
      <c r="A29" s="6">
        <f t="shared" si="2"/>
        <v>21</v>
      </c>
      <c r="B29" s="53"/>
      <c r="C29" s="50"/>
      <c r="D29" s="65"/>
      <c r="E29" s="65"/>
      <c r="F29" s="65"/>
      <c r="G29" s="65"/>
      <c r="H29" s="65"/>
      <c r="I29" s="51">
        <f t="shared" si="0"/>
        <v>0</v>
      </c>
      <c r="J29" s="64">
        <v>0</v>
      </c>
      <c r="K29" s="51">
        <f t="shared" si="1"/>
        <v>0</v>
      </c>
    </row>
    <row r="30" spans="1:11" x14ac:dyDescent="0.3">
      <c r="A30" s="6">
        <f t="shared" si="2"/>
        <v>22</v>
      </c>
      <c r="B30" s="53" t="s">
        <v>57</v>
      </c>
      <c r="C30" s="50">
        <v>5020</v>
      </c>
      <c r="D30" s="66">
        <v>0</v>
      </c>
      <c r="E30" s="65">
        <v>0</v>
      </c>
      <c r="F30" s="65">
        <v>0</v>
      </c>
      <c r="G30" s="65">
        <v>0</v>
      </c>
      <c r="H30" s="65">
        <v>0</v>
      </c>
      <c r="I30" s="51">
        <f t="shared" si="0"/>
        <v>0</v>
      </c>
      <c r="J30" s="64">
        <v>0</v>
      </c>
      <c r="K30" s="51">
        <f t="shared" si="1"/>
        <v>0</v>
      </c>
    </row>
    <row r="31" spans="1:11" x14ac:dyDescent="0.3">
      <c r="A31" s="6">
        <f t="shared" si="2"/>
        <v>23</v>
      </c>
      <c r="B31" s="75"/>
      <c r="C31" s="31"/>
      <c r="D31" s="67"/>
      <c r="E31" s="67"/>
      <c r="F31" s="67"/>
      <c r="G31" s="68"/>
      <c r="H31" s="67"/>
      <c r="I31" s="67"/>
      <c r="J31" s="67"/>
      <c r="K31" s="67"/>
    </row>
    <row r="32" spans="1:11" x14ac:dyDescent="0.3">
      <c r="A32" s="6">
        <f t="shared" si="2"/>
        <v>24</v>
      </c>
      <c r="B32" s="69" t="s">
        <v>58</v>
      </c>
      <c r="C32" s="75"/>
      <c r="D32" s="70">
        <f>SUM(D9:D30)</f>
        <v>11482178</v>
      </c>
      <c r="E32" s="70">
        <f t="shared" ref="E32:H32" si="3">SUM(E9:E30)</f>
        <v>66800691</v>
      </c>
      <c r="F32" s="70">
        <f t="shared" si="3"/>
        <v>-73966226</v>
      </c>
      <c r="G32" s="70">
        <f t="shared" si="3"/>
        <v>-616</v>
      </c>
      <c r="H32" s="70">
        <f t="shared" si="3"/>
        <v>-58204839</v>
      </c>
      <c r="I32" s="71">
        <f>SUM(I9:I31)</f>
        <v>-53888812</v>
      </c>
      <c r="J32" s="71">
        <f>SUM(J9:J31)</f>
        <v>0</v>
      </c>
      <c r="K32" s="71">
        <f>SUM(K9:K31)</f>
        <v>-53888812</v>
      </c>
    </row>
    <row r="33" spans="1:11" x14ac:dyDescent="0.3">
      <c r="A33" s="6">
        <f t="shared" si="2"/>
        <v>25</v>
      </c>
      <c r="B33" s="33"/>
      <c r="C33" s="75"/>
      <c r="D33" s="75"/>
      <c r="E33" s="75"/>
      <c r="F33" s="75"/>
      <c r="G33" s="75"/>
      <c r="H33" s="75"/>
      <c r="I33" s="75"/>
      <c r="J33" s="75"/>
      <c r="K33" s="75"/>
    </row>
    <row r="34" spans="1:11" x14ac:dyDescent="0.3">
      <c r="A34" s="6">
        <f t="shared" si="2"/>
        <v>26</v>
      </c>
      <c r="B34" s="37"/>
      <c r="C34" s="38"/>
      <c r="D34" s="137" t="s">
        <v>59</v>
      </c>
      <c r="E34" s="138"/>
      <c r="F34" s="138"/>
      <c r="G34" s="138"/>
      <c r="H34" s="138"/>
      <c r="I34" s="138"/>
      <c r="J34" s="138"/>
      <c r="K34" s="138"/>
    </row>
    <row r="35" spans="1:11" x14ac:dyDescent="0.3">
      <c r="A35" s="6">
        <f t="shared" si="2"/>
        <v>27</v>
      </c>
      <c r="B35" s="39" t="s">
        <v>17</v>
      </c>
      <c r="C35" s="62"/>
      <c r="D35" s="40" t="s">
        <v>1</v>
      </c>
      <c r="E35" s="31" t="s">
        <v>18</v>
      </c>
      <c r="F35" s="31" t="s">
        <v>19</v>
      </c>
      <c r="G35" s="31" t="s">
        <v>20</v>
      </c>
      <c r="H35" s="31" t="s">
        <v>21</v>
      </c>
      <c r="I35" s="41" t="s">
        <v>22</v>
      </c>
      <c r="J35" s="31" t="s">
        <v>23</v>
      </c>
      <c r="K35" s="42" t="s">
        <v>9</v>
      </c>
    </row>
    <row r="36" spans="1:11" x14ac:dyDescent="0.3">
      <c r="A36" s="6">
        <f t="shared" si="2"/>
        <v>28</v>
      </c>
      <c r="B36" s="43"/>
      <c r="C36" s="44"/>
      <c r="D36" s="45" t="s">
        <v>24</v>
      </c>
      <c r="E36" s="46" t="s">
        <v>25</v>
      </c>
      <c r="F36" s="46" t="s">
        <v>26</v>
      </c>
      <c r="G36" s="46" t="s">
        <v>27</v>
      </c>
      <c r="H36" s="46" t="s">
        <v>27</v>
      </c>
      <c r="I36" s="47" t="s">
        <v>28</v>
      </c>
      <c r="J36" s="46" t="s">
        <v>29</v>
      </c>
      <c r="K36" s="48" t="s">
        <v>28</v>
      </c>
    </row>
    <row r="37" spans="1:11" x14ac:dyDescent="0.3">
      <c r="A37" s="6">
        <f t="shared" si="2"/>
        <v>29</v>
      </c>
      <c r="B37" s="49" t="s">
        <v>60</v>
      </c>
      <c r="C37" s="57">
        <v>5310</v>
      </c>
      <c r="D37" s="63">
        <v>2535465</v>
      </c>
      <c r="E37" s="63">
        <v>12603420</v>
      </c>
      <c r="F37" s="63">
        <v>-17152061</v>
      </c>
      <c r="G37" s="63">
        <v>0</v>
      </c>
      <c r="H37" s="63">
        <v>-4297749</v>
      </c>
      <c r="I37" s="51">
        <f t="shared" ref="I37" si="4">SUM(D37:H37)</f>
        <v>-6310925</v>
      </c>
      <c r="J37" s="64">
        <v>0</v>
      </c>
      <c r="K37" s="51">
        <f t="shared" ref="K37" si="5">SUM(I37:J37)</f>
        <v>-6310925</v>
      </c>
    </row>
    <row r="38" spans="1:11" x14ac:dyDescent="0.3">
      <c r="A38" s="6">
        <f t="shared" si="2"/>
        <v>30</v>
      </c>
      <c r="B38" s="49" t="s">
        <v>61</v>
      </c>
      <c r="C38" s="57">
        <v>5320</v>
      </c>
      <c r="D38" s="65">
        <v>25464</v>
      </c>
      <c r="E38" s="65">
        <v>90413</v>
      </c>
      <c r="F38" s="65">
        <v>0</v>
      </c>
      <c r="G38" s="65">
        <v>0</v>
      </c>
      <c r="H38" s="65">
        <v>-66447</v>
      </c>
      <c r="I38" s="51">
        <f t="shared" ref="I38:I44" si="6">SUM(D38:H38)</f>
        <v>49430</v>
      </c>
      <c r="J38" s="64">
        <v>0</v>
      </c>
      <c r="K38" s="51">
        <f t="shared" ref="K38:K44" si="7">SUM(I38:J38)</f>
        <v>49430</v>
      </c>
    </row>
    <row r="39" spans="1:11" x14ac:dyDescent="0.3">
      <c r="A39" s="6">
        <f t="shared" si="2"/>
        <v>31</v>
      </c>
      <c r="B39" s="53" t="s">
        <v>62</v>
      </c>
      <c r="C39" s="50">
        <v>5360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51">
        <f t="shared" si="6"/>
        <v>0</v>
      </c>
      <c r="J39" s="64">
        <v>0</v>
      </c>
      <c r="K39" s="51">
        <f t="shared" si="7"/>
        <v>0</v>
      </c>
    </row>
    <row r="40" spans="1:11" x14ac:dyDescent="0.3">
      <c r="A40" s="6">
        <f t="shared" si="2"/>
        <v>32</v>
      </c>
      <c r="B40" s="53" t="s">
        <v>63</v>
      </c>
      <c r="C40" s="50">
        <v>5410</v>
      </c>
      <c r="D40" s="65">
        <v>71206</v>
      </c>
      <c r="E40" s="65">
        <v>1088194</v>
      </c>
      <c r="F40" s="65">
        <v>-2514037</v>
      </c>
      <c r="G40" s="65">
        <v>11068</v>
      </c>
      <c r="H40" s="65">
        <v>0</v>
      </c>
      <c r="I40" s="51">
        <f t="shared" si="6"/>
        <v>-1343569</v>
      </c>
      <c r="J40" s="64">
        <v>0</v>
      </c>
      <c r="K40" s="51">
        <f t="shared" si="7"/>
        <v>-1343569</v>
      </c>
    </row>
    <row r="41" spans="1:11" x14ac:dyDescent="0.3">
      <c r="A41" s="6">
        <f t="shared" si="2"/>
        <v>33</v>
      </c>
      <c r="B41" s="11" t="s">
        <v>64</v>
      </c>
      <c r="C41" s="74">
        <v>5110</v>
      </c>
      <c r="D41" s="5">
        <v>6524763</v>
      </c>
      <c r="E41" s="5">
        <v>16586300</v>
      </c>
      <c r="F41" s="5">
        <v>-17175774</v>
      </c>
      <c r="G41" s="5">
        <v>0</v>
      </c>
      <c r="H41" s="5">
        <v>-3533452</v>
      </c>
      <c r="I41" s="10">
        <f t="shared" si="6"/>
        <v>2401837</v>
      </c>
      <c r="J41" s="4">
        <v>0</v>
      </c>
      <c r="K41" s="10">
        <f t="shared" si="7"/>
        <v>2401837</v>
      </c>
    </row>
    <row r="42" spans="1:11" x14ac:dyDescent="0.3">
      <c r="A42" s="6">
        <f t="shared" si="2"/>
        <v>34</v>
      </c>
      <c r="B42" s="49" t="s">
        <v>65</v>
      </c>
      <c r="C42" s="50">
        <v>5360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51">
        <f t="shared" si="6"/>
        <v>0</v>
      </c>
      <c r="J42" s="64">
        <v>0</v>
      </c>
      <c r="K42" s="51">
        <f t="shared" si="7"/>
        <v>0</v>
      </c>
    </row>
    <row r="43" spans="1:11" x14ac:dyDescent="0.3">
      <c r="A43" s="6">
        <f t="shared" si="2"/>
        <v>35</v>
      </c>
      <c r="B43" s="53"/>
      <c r="C43" s="50"/>
      <c r="D43" s="65"/>
      <c r="E43" s="65"/>
      <c r="F43" s="65"/>
      <c r="G43" s="65"/>
      <c r="H43" s="65"/>
      <c r="I43" s="51">
        <f t="shared" si="6"/>
        <v>0</v>
      </c>
      <c r="J43" s="64">
        <v>0</v>
      </c>
      <c r="K43" s="51">
        <f t="shared" si="7"/>
        <v>0</v>
      </c>
    </row>
    <row r="44" spans="1:11" x14ac:dyDescent="0.3">
      <c r="A44" s="6">
        <f t="shared" si="2"/>
        <v>36</v>
      </c>
      <c r="B44" s="53" t="s">
        <v>57</v>
      </c>
      <c r="C44" s="50">
        <v>5020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51">
        <f t="shared" si="6"/>
        <v>0</v>
      </c>
      <c r="J44" s="64">
        <v>0</v>
      </c>
      <c r="K44" s="51">
        <f t="shared" si="7"/>
        <v>0</v>
      </c>
    </row>
    <row r="45" spans="1:11" x14ac:dyDescent="0.3">
      <c r="A45" s="6">
        <f t="shared" si="2"/>
        <v>37</v>
      </c>
      <c r="B45" s="33"/>
      <c r="C45" s="75"/>
      <c r="D45" s="26"/>
      <c r="E45" s="26"/>
      <c r="F45" s="26"/>
      <c r="G45" s="26"/>
      <c r="H45" s="26"/>
      <c r="I45" s="75"/>
      <c r="J45" s="75"/>
      <c r="K45" s="75"/>
    </row>
    <row r="46" spans="1:11" x14ac:dyDescent="0.3">
      <c r="A46" s="6">
        <f t="shared" si="2"/>
        <v>38</v>
      </c>
      <c r="B46" s="33" t="s">
        <v>66</v>
      </c>
      <c r="C46" s="75"/>
      <c r="D46" s="72">
        <f>SUM(D37:D44)</f>
        <v>9156898</v>
      </c>
      <c r="E46" s="72">
        <f t="shared" ref="E46:H46" si="8">SUM(E37:E44)</f>
        <v>30368327</v>
      </c>
      <c r="F46" s="72">
        <f t="shared" si="8"/>
        <v>-36841872</v>
      </c>
      <c r="G46" s="72">
        <f t="shared" si="8"/>
        <v>11068</v>
      </c>
      <c r="H46" s="72">
        <f t="shared" si="8"/>
        <v>-7897648</v>
      </c>
      <c r="I46" s="71">
        <f>SUM(I37:I44)</f>
        <v>-5203227</v>
      </c>
      <c r="J46" s="71">
        <f>SUM(J37:J44)</f>
        <v>0</v>
      </c>
      <c r="K46" s="71">
        <f>SUM(K37:K44)</f>
        <v>-5203227</v>
      </c>
    </row>
    <row r="47" spans="1:11" x14ac:dyDescent="0.3">
      <c r="A47" s="6">
        <f t="shared" si="2"/>
        <v>39</v>
      </c>
      <c r="B47" s="33"/>
      <c r="C47" s="75"/>
      <c r="D47" s="75"/>
      <c r="E47" s="75"/>
      <c r="F47" s="75"/>
      <c r="G47" s="75"/>
      <c r="H47" s="75"/>
      <c r="I47" s="75"/>
      <c r="J47" s="75"/>
      <c r="K47" s="75"/>
    </row>
    <row r="48" spans="1:11" x14ac:dyDescent="0.3">
      <c r="A48" s="6">
        <f t="shared" si="2"/>
        <v>40</v>
      </c>
      <c r="B48" s="37"/>
      <c r="C48" s="38"/>
      <c r="D48" s="137" t="s">
        <v>67</v>
      </c>
      <c r="E48" s="138"/>
      <c r="F48" s="138"/>
      <c r="G48" s="138"/>
      <c r="H48" s="138"/>
      <c r="I48" s="138"/>
      <c r="J48" s="138"/>
      <c r="K48" s="138"/>
    </row>
    <row r="49" spans="1:12" x14ac:dyDescent="0.3">
      <c r="A49" s="6">
        <f t="shared" si="2"/>
        <v>41</v>
      </c>
      <c r="B49" s="39" t="s">
        <v>17</v>
      </c>
      <c r="C49" s="62"/>
      <c r="D49" s="40" t="s">
        <v>1</v>
      </c>
      <c r="E49" s="31" t="s">
        <v>18</v>
      </c>
      <c r="F49" s="31" t="s">
        <v>19</v>
      </c>
      <c r="G49" s="31" t="s">
        <v>20</v>
      </c>
      <c r="H49" s="31" t="s">
        <v>21</v>
      </c>
      <c r="I49" s="41" t="s">
        <v>22</v>
      </c>
      <c r="J49" s="31" t="s">
        <v>23</v>
      </c>
      <c r="K49" s="42" t="s">
        <v>9</v>
      </c>
      <c r="L49" s="75"/>
    </row>
    <row r="50" spans="1:12" x14ac:dyDescent="0.3">
      <c r="A50" s="6">
        <f t="shared" si="2"/>
        <v>42</v>
      </c>
      <c r="B50" s="43"/>
      <c r="C50" s="44"/>
      <c r="D50" s="45" t="s">
        <v>24</v>
      </c>
      <c r="E50" s="46" t="s">
        <v>25</v>
      </c>
      <c r="F50" s="46" t="s">
        <v>26</v>
      </c>
      <c r="G50" s="46" t="s">
        <v>27</v>
      </c>
      <c r="H50" s="46" t="s">
        <v>27</v>
      </c>
      <c r="I50" s="47" t="s">
        <v>28</v>
      </c>
      <c r="J50" s="46" t="s">
        <v>29</v>
      </c>
      <c r="K50" s="48" t="s">
        <v>28</v>
      </c>
      <c r="L50" s="75"/>
    </row>
    <row r="51" spans="1:12" x14ac:dyDescent="0.3">
      <c r="A51" s="6">
        <f t="shared" si="2"/>
        <v>43</v>
      </c>
      <c r="B51" s="8" t="s">
        <v>68</v>
      </c>
      <c r="C51" s="74">
        <v>5210</v>
      </c>
      <c r="D51" s="4">
        <v>6671711</v>
      </c>
      <c r="E51" s="4">
        <v>59972377</v>
      </c>
      <c r="F51" s="4">
        <v>-82537001</v>
      </c>
      <c r="G51" s="4">
        <v>0</v>
      </c>
      <c r="H51" s="4">
        <v>-82022773</v>
      </c>
      <c r="I51" s="4">
        <f t="shared" ref="I51:I52" si="9">SUM(D51:H51)</f>
        <v>-97915686</v>
      </c>
      <c r="J51" s="4">
        <v>0</v>
      </c>
      <c r="K51" s="4">
        <f t="shared" ref="K51:K52" si="10">SUM(I51:J51)</f>
        <v>-97915686</v>
      </c>
      <c r="L51" s="75"/>
    </row>
    <row r="52" spans="1:12" x14ac:dyDescent="0.3">
      <c r="A52" s="6">
        <f t="shared" si="2"/>
        <v>44</v>
      </c>
      <c r="B52" s="8" t="s">
        <v>69</v>
      </c>
      <c r="C52" s="74">
        <v>5110</v>
      </c>
      <c r="D52" s="4">
        <v>378822</v>
      </c>
      <c r="E52" s="4">
        <v>1838052</v>
      </c>
      <c r="F52" s="4">
        <v>-1959923</v>
      </c>
      <c r="G52" s="4">
        <v>0</v>
      </c>
      <c r="H52" s="4">
        <v>-3530756</v>
      </c>
      <c r="I52" s="4">
        <f t="shared" si="9"/>
        <v>-3273805</v>
      </c>
      <c r="J52" s="4">
        <v>0</v>
      </c>
      <c r="K52" s="4">
        <f t="shared" si="10"/>
        <v>-3273805</v>
      </c>
      <c r="L52" s="75"/>
    </row>
    <row r="53" spans="1:12" x14ac:dyDescent="0.3">
      <c r="A53" s="6">
        <f t="shared" si="2"/>
        <v>45</v>
      </c>
      <c r="B53" s="33"/>
      <c r="C53" s="75"/>
      <c r="D53" s="26"/>
      <c r="E53" s="26"/>
      <c r="F53" s="26"/>
      <c r="G53" s="26"/>
      <c r="H53" s="26"/>
      <c r="I53" s="75"/>
      <c r="J53" s="75"/>
      <c r="K53" s="75"/>
      <c r="L53" s="75"/>
    </row>
    <row r="54" spans="1:12" x14ac:dyDescent="0.3">
      <c r="A54" s="6">
        <f t="shared" si="2"/>
        <v>46</v>
      </c>
      <c r="B54" s="33" t="s">
        <v>70</v>
      </c>
      <c r="C54" s="75"/>
      <c r="D54" s="72">
        <f>SUM(D51:D53)</f>
        <v>7050533</v>
      </c>
      <c r="E54" s="72">
        <f t="shared" ref="E54:K54" si="11">SUM(E51:E53)</f>
        <v>61810429</v>
      </c>
      <c r="F54" s="72">
        <f t="shared" si="11"/>
        <v>-84496924</v>
      </c>
      <c r="G54" s="72">
        <f t="shared" si="11"/>
        <v>0</v>
      </c>
      <c r="H54" s="72">
        <f t="shared" si="11"/>
        <v>-85553529</v>
      </c>
      <c r="I54" s="72">
        <f t="shared" si="11"/>
        <v>-101189491</v>
      </c>
      <c r="J54" s="72">
        <f t="shared" si="11"/>
        <v>0</v>
      </c>
      <c r="K54" s="72">
        <f t="shared" si="11"/>
        <v>-101189491</v>
      </c>
      <c r="L54" s="75"/>
    </row>
    <row r="55" spans="1:12" x14ac:dyDescent="0.3">
      <c r="A55" s="6">
        <f t="shared" si="2"/>
        <v>47</v>
      </c>
      <c r="B55" s="33"/>
      <c r="C55" s="75"/>
      <c r="D55" s="72"/>
      <c r="E55" s="72"/>
      <c r="F55" s="72"/>
      <c r="G55" s="72"/>
      <c r="H55" s="72"/>
      <c r="I55" s="72"/>
      <c r="J55" s="72"/>
      <c r="K55" s="72"/>
      <c r="L55" s="75"/>
    </row>
    <row r="56" spans="1:12" x14ac:dyDescent="0.3">
      <c r="A56" s="6">
        <f t="shared" si="2"/>
        <v>48</v>
      </c>
      <c r="B56" s="33" t="s">
        <v>71</v>
      </c>
      <c r="C56" s="75"/>
      <c r="D56" s="72">
        <f>D32+D46+D54</f>
        <v>27689609</v>
      </c>
      <c r="E56" s="72">
        <f t="shared" ref="E56:K56" si="12">E32+E46+E54</f>
        <v>158979447</v>
      </c>
      <c r="F56" s="72">
        <f t="shared" si="12"/>
        <v>-195305022</v>
      </c>
      <c r="G56" s="72">
        <f t="shared" si="12"/>
        <v>10452</v>
      </c>
      <c r="H56" s="72">
        <f t="shared" si="12"/>
        <v>-151656016</v>
      </c>
      <c r="I56" s="72">
        <f t="shared" si="12"/>
        <v>-160281530</v>
      </c>
      <c r="J56" s="72">
        <f t="shared" si="12"/>
        <v>0</v>
      </c>
      <c r="K56" s="72">
        <f t="shared" si="12"/>
        <v>-160281530</v>
      </c>
      <c r="L56" s="75"/>
    </row>
    <row r="57" spans="1:12" x14ac:dyDescent="0.3">
      <c r="B57" s="33"/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spans="1:12" x14ac:dyDescent="0.3">
      <c r="B58" s="58" t="s">
        <v>72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2" x14ac:dyDescent="0.3">
      <c r="B59" s="60" t="s">
        <v>73</v>
      </c>
      <c r="C59" s="29"/>
      <c r="D59" s="29"/>
      <c r="E59" s="29"/>
      <c r="F59" s="29"/>
      <c r="G59" s="29"/>
      <c r="I59" s="112" t="s">
        <v>111</v>
      </c>
      <c r="J59" s="58"/>
      <c r="K59" s="58"/>
      <c r="L59" s="29"/>
    </row>
    <row r="60" spans="1:12" x14ac:dyDescent="0.3">
      <c r="B60" s="60" t="s">
        <v>74</v>
      </c>
      <c r="C60" s="29"/>
      <c r="D60" s="29"/>
      <c r="E60" s="29"/>
      <c r="F60" s="29"/>
      <c r="G60" s="29"/>
      <c r="I60" s="59" t="s">
        <v>112</v>
      </c>
      <c r="J60" s="58"/>
      <c r="K60" s="111">
        <v>6.0999999999999999E-2</v>
      </c>
      <c r="L60" s="29"/>
    </row>
    <row r="61" spans="1:12" ht="66" x14ac:dyDescent="0.3">
      <c r="B61" s="60" t="s">
        <v>75</v>
      </c>
      <c r="C61" s="29"/>
      <c r="D61" s="29"/>
      <c r="E61" s="29"/>
      <c r="F61" s="29"/>
      <c r="G61" s="29"/>
      <c r="I61" s="59" t="s">
        <v>113</v>
      </c>
      <c r="J61" s="29"/>
      <c r="K61" s="113" t="s">
        <v>114</v>
      </c>
      <c r="L61" s="29"/>
    </row>
    <row r="62" spans="1:12" x14ac:dyDescent="0.3">
      <c r="B62" s="60" t="s">
        <v>76</v>
      </c>
      <c r="C62" s="29"/>
      <c r="D62" s="29"/>
      <c r="E62" s="29"/>
      <c r="F62" s="29"/>
      <c r="G62" s="29"/>
      <c r="I62" s="61" t="s">
        <v>115</v>
      </c>
      <c r="J62" s="58"/>
      <c r="K62" s="111">
        <v>4.2999999999999997E-2</v>
      </c>
      <c r="L62" s="29"/>
    </row>
    <row r="63" spans="1:12" x14ac:dyDescent="0.3">
      <c r="B63" s="60" t="s">
        <v>77</v>
      </c>
      <c r="C63" s="29"/>
      <c r="D63" s="29"/>
      <c r="E63" s="29"/>
      <c r="F63" s="29"/>
      <c r="G63" s="29"/>
      <c r="H63" s="29"/>
      <c r="I63" s="58" t="s">
        <v>116</v>
      </c>
      <c r="J63" s="29"/>
      <c r="K63" s="111">
        <v>4.7E-2</v>
      </c>
      <c r="L63" s="29"/>
    </row>
    <row r="64" spans="1:12" x14ac:dyDescent="0.3">
      <c r="B64" s="60" t="s">
        <v>78</v>
      </c>
      <c r="C64" s="73"/>
      <c r="D64" s="29"/>
      <c r="E64" s="29"/>
      <c r="F64" s="29"/>
      <c r="G64" s="29"/>
      <c r="H64" s="29"/>
      <c r="I64" s="58" t="s">
        <v>117</v>
      </c>
      <c r="J64" s="29"/>
      <c r="K64" s="111" t="s">
        <v>118</v>
      </c>
      <c r="L64" s="29"/>
    </row>
    <row r="65" spans="9:11" x14ac:dyDescent="0.3">
      <c r="I65" s="58" t="s">
        <v>119</v>
      </c>
      <c r="J65" s="29"/>
      <c r="K65" s="111" t="s">
        <v>120</v>
      </c>
    </row>
    <row r="66" spans="9:11" x14ac:dyDescent="0.3">
      <c r="I66" s="114" t="s">
        <v>121</v>
      </c>
      <c r="J66" s="29"/>
      <c r="K66" s="111" t="s">
        <v>122</v>
      </c>
    </row>
    <row r="67" spans="9:11" x14ac:dyDescent="0.3">
      <c r="I67" s="114" t="s">
        <v>123</v>
      </c>
      <c r="J67" s="29"/>
      <c r="K67" s="111" t="s">
        <v>124</v>
      </c>
    </row>
    <row r="68" spans="9:11" x14ac:dyDescent="0.3">
      <c r="I68" s="114" t="s">
        <v>125</v>
      </c>
      <c r="J68" s="29"/>
      <c r="K68" s="111" t="s">
        <v>126</v>
      </c>
    </row>
    <row r="69" spans="9:11" x14ac:dyDescent="0.3">
      <c r="I69" s="114" t="s">
        <v>127</v>
      </c>
      <c r="J69" s="29"/>
      <c r="K69" s="111" t="s">
        <v>128</v>
      </c>
    </row>
    <row r="70" spans="9:11" x14ac:dyDescent="0.3">
      <c r="I70" s="114" t="s">
        <v>129</v>
      </c>
      <c r="J70" s="29"/>
      <c r="K70" s="115">
        <v>0.06</v>
      </c>
    </row>
    <row r="71" spans="9:11" x14ac:dyDescent="0.3">
      <c r="I71" s="114" t="s">
        <v>130</v>
      </c>
      <c r="J71" s="29"/>
      <c r="K71" s="115">
        <v>4.9999999999999996E-2</v>
      </c>
    </row>
    <row r="72" spans="9:11" x14ac:dyDescent="0.3">
      <c r="I72" s="114" t="s">
        <v>131</v>
      </c>
      <c r="J72" s="29"/>
      <c r="K72" s="115">
        <v>7.5999999999999998E-2</v>
      </c>
    </row>
    <row r="73" spans="9:11" x14ac:dyDescent="0.3">
      <c r="I73" s="114" t="s">
        <v>132</v>
      </c>
      <c r="J73" s="29"/>
      <c r="K73" s="115">
        <v>4.4999999999999998E-2</v>
      </c>
    </row>
  </sheetData>
  <mergeCells count="3">
    <mergeCell ref="D6:K6"/>
    <mergeCell ref="D34:K34"/>
    <mergeCell ref="D48:K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A6FB-86A5-44C2-BBE1-F80940E292A4}">
  <dimension ref="A1:L73"/>
  <sheetViews>
    <sheetView zoomScale="85" zoomScaleNormal="85" workbookViewId="0"/>
  </sheetViews>
  <sheetFormatPr defaultRowHeight="14.4" x14ac:dyDescent="0.3"/>
  <cols>
    <col min="2" max="2" width="44.5546875" customWidth="1"/>
    <col min="3" max="8" width="18.5546875" customWidth="1"/>
    <col min="9" max="11" width="24.109375" customWidth="1"/>
  </cols>
  <sheetData>
    <row r="1" spans="1:12" ht="15.6" x14ac:dyDescent="0.3">
      <c r="B1" s="27" t="s">
        <v>14</v>
      </c>
      <c r="C1" s="28"/>
      <c r="D1" s="76"/>
      <c r="E1" s="76"/>
      <c r="F1" s="76"/>
      <c r="G1" s="76"/>
      <c r="H1" s="76"/>
      <c r="I1" s="76"/>
      <c r="J1" s="76"/>
      <c r="K1" s="76"/>
      <c r="L1" s="30"/>
    </row>
    <row r="2" spans="1:12" ht="15.6" x14ac:dyDescent="0.3">
      <c r="B2" s="32" t="s">
        <v>15</v>
      </c>
      <c r="C2" s="33"/>
      <c r="D2" s="76"/>
      <c r="E2" s="76"/>
      <c r="F2" s="76"/>
      <c r="G2" s="76"/>
      <c r="H2" s="76"/>
      <c r="I2" s="76"/>
      <c r="J2" s="76"/>
      <c r="K2" s="76"/>
      <c r="L2" s="34"/>
    </row>
    <row r="3" spans="1:12" ht="15.6" x14ac:dyDescent="0.3">
      <c r="B3" s="35" t="s">
        <v>81</v>
      </c>
      <c r="C3" s="33"/>
      <c r="D3" s="76"/>
      <c r="E3" s="76"/>
      <c r="F3" s="76"/>
      <c r="G3" s="76"/>
      <c r="H3" s="76"/>
      <c r="I3" s="76"/>
      <c r="J3" s="76"/>
      <c r="K3" s="76"/>
      <c r="L3" s="34"/>
    </row>
    <row r="4" spans="1:12" ht="15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thickTop="1" x14ac:dyDescent="0.3">
      <c r="B5" s="60"/>
      <c r="C5" s="76"/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76"/>
    </row>
    <row r="6" spans="1:12" x14ac:dyDescent="0.3">
      <c r="B6" s="37"/>
      <c r="C6" s="38"/>
      <c r="D6" s="137" t="s">
        <v>16</v>
      </c>
      <c r="E6" s="138"/>
      <c r="F6" s="138"/>
      <c r="G6" s="138"/>
      <c r="H6" s="138"/>
      <c r="I6" s="138"/>
      <c r="J6" s="138"/>
      <c r="K6" s="138"/>
      <c r="L6" s="76"/>
    </row>
    <row r="7" spans="1:12" x14ac:dyDescent="0.3">
      <c r="A7" s="39" t="s">
        <v>83</v>
      </c>
      <c r="B7" s="39" t="s">
        <v>17</v>
      </c>
      <c r="C7" s="62"/>
      <c r="D7" s="40" t="s">
        <v>1</v>
      </c>
      <c r="E7" s="31" t="s">
        <v>18</v>
      </c>
      <c r="F7" s="31" t="s">
        <v>19</v>
      </c>
      <c r="G7" s="31" t="s">
        <v>20</v>
      </c>
      <c r="H7" s="31" t="s">
        <v>21</v>
      </c>
      <c r="I7" s="41" t="s">
        <v>22</v>
      </c>
      <c r="J7" s="31" t="s">
        <v>23</v>
      </c>
      <c r="K7" s="42" t="s">
        <v>9</v>
      </c>
      <c r="L7" s="76"/>
    </row>
    <row r="8" spans="1:12" x14ac:dyDescent="0.3">
      <c r="A8" s="6"/>
      <c r="B8" s="43"/>
      <c r="C8" s="44"/>
      <c r="D8" s="45" t="s">
        <v>24</v>
      </c>
      <c r="E8" s="46" t="s">
        <v>25</v>
      </c>
      <c r="F8" s="46" t="s">
        <v>26</v>
      </c>
      <c r="G8" s="46" t="s">
        <v>27</v>
      </c>
      <c r="H8" s="46" t="s">
        <v>27</v>
      </c>
      <c r="I8" s="47" t="s">
        <v>28</v>
      </c>
      <c r="J8" s="46" t="s">
        <v>29</v>
      </c>
      <c r="K8" s="48" t="s">
        <v>28</v>
      </c>
      <c r="L8" s="76"/>
    </row>
    <row r="9" spans="1:12" ht="16.8" x14ac:dyDescent="0.3">
      <c r="A9" s="6">
        <v>1</v>
      </c>
      <c r="B9" s="49" t="s">
        <v>30</v>
      </c>
      <c r="C9" s="50" t="s">
        <v>31</v>
      </c>
      <c r="D9" s="63">
        <v>1586051</v>
      </c>
      <c r="E9" s="63">
        <v>11199226</v>
      </c>
      <c r="F9" s="63">
        <v>-13800259</v>
      </c>
      <c r="G9" s="63">
        <v>0</v>
      </c>
      <c r="H9" s="63">
        <v>-9062340</v>
      </c>
      <c r="I9" s="51">
        <f>SUM(D9:H9)</f>
        <v>-10077322</v>
      </c>
      <c r="J9" s="64">
        <v>0</v>
      </c>
      <c r="K9" s="51">
        <f>SUM(I9:J9)</f>
        <v>-10077322</v>
      </c>
      <c r="L9" s="76"/>
    </row>
    <row r="10" spans="1:12" ht="16.8" x14ac:dyDescent="0.3">
      <c r="A10" s="6">
        <f>+A9+1</f>
        <v>2</v>
      </c>
      <c r="B10" s="49" t="s">
        <v>32</v>
      </c>
      <c r="C10" s="50" t="s">
        <v>33</v>
      </c>
      <c r="D10" s="65">
        <v>3500522</v>
      </c>
      <c r="E10" s="65">
        <v>11614974</v>
      </c>
      <c r="F10" s="65">
        <v>-16255724</v>
      </c>
      <c r="G10" s="65">
        <v>0</v>
      </c>
      <c r="H10" s="65">
        <v>-10672886</v>
      </c>
      <c r="I10" s="51">
        <f t="shared" ref="I10:I30" si="0">SUM(D10:H10)</f>
        <v>-11813114</v>
      </c>
      <c r="J10" s="64">
        <v>0</v>
      </c>
      <c r="K10" s="51">
        <f t="shared" ref="K10:K30" si="1">SUM(I10:J10)</f>
        <v>-11813114</v>
      </c>
      <c r="L10" s="76"/>
    </row>
    <row r="11" spans="1:12" x14ac:dyDescent="0.3">
      <c r="A11" s="6">
        <f t="shared" ref="A11:A56" si="2">+A10+1</f>
        <v>3</v>
      </c>
      <c r="B11" s="53" t="s">
        <v>34</v>
      </c>
      <c r="C11" s="50" t="s">
        <v>35</v>
      </c>
      <c r="D11" s="65">
        <v>653</v>
      </c>
      <c r="E11" s="65">
        <v>51909</v>
      </c>
      <c r="F11" s="65">
        <v>-37232</v>
      </c>
      <c r="G11" s="65">
        <v>0</v>
      </c>
      <c r="H11" s="65">
        <v>-51452</v>
      </c>
      <c r="I11" s="51">
        <f t="shared" si="0"/>
        <v>-36122</v>
      </c>
      <c r="J11" s="64">
        <v>0</v>
      </c>
      <c r="K11" s="51">
        <f t="shared" si="1"/>
        <v>-36122</v>
      </c>
      <c r="L11" s="76"/>
    </row>
    <row r="12" spans="1:12" ht="16.8" x14ac:dyDescent="0.3">
      <c r="A12" s="6">
        <f t="shared" si="2"/>
        <v>4</v>
      </c>
      <c r="B12" s="49" t="s">
        <v>36</v>
      </c>
      <c r="C12" s="50" t="s">
        <v>37</v>
      </c>
      <c r="D12" s="65">
        <v>998044</v>
      </c>
      <c r="E12" s="65">
        <v>5648503</v>
      </c>
      <c r="F12" s="65">
        <v>-7349578</v>
      </c>
      <c r="G12" s="65">
        <v>0</v>
      </c>
      <c r="H12" s="65">
        <v>-5206508</v>
      </c>
      <c r="I12" s="51">
        <f t="shared" si="0"/>
        <v>-5909539</v>
      </c>
      <c r="J12" s="64">
        <v>0</v>
      </c>
      <c r="K12" s="51">
        <f t="shared" si="1"/>
        <v>-5909539</v>
      </c>
      <c r="L12" s="76"/>
    </row>
    <row r="13" spans="1:12" x14ac:dyDescent="0.3">
      <c r="A13" s="6">
        <f t="shared" si="2"/>
        <v>5</v>
      </c>
      <c r="B13" s="53"/>
      <c r="C13" s="50"/>
      <c r="D13" s="66"/>
      <c r="E13" s="66"/>
      <c r="F13" s="66"/>
      <c r="G13" s="66"/>
      <c r="H13" s="66"/>
      <c r="I13" s="51">
        <f t="shared" si="0"/>
        <v>0</v>
      </c>
      <c r="J13" s="64">
        <v>0</v>
      </c>
      <c r="K13" s="51">
        <f t="shared" si="1"/>
        <v>0</v>
      </c>
      <c r="L13" s="76"/>
    </row>
    <row r="14" spans="1:12" ht="28.2" x14ac:dyDescent="0.3">
      <c r="A14" s="6">
        <f t="shared" si="2"/>
        <v>6</v>
      </c>
      <c r="B14" s="8" t="s">
        <v>38</v>
      </c>
      <c r="C14" s="9" t="s">
        <v>39</v>
      </c>
      <c r="D14" s="4">
        <v>1847674</v>
      </c>
      <c r="E14" s="4">
        <v>18860073</v>
      </c>
      <c r="F14" s="4">
        <v>-14918452</v>
      </c>
      <c r="G14" s="4">
        <v>0</v>
      </c>
      <c r="H14" s="4">
        <v>-15959484</v>
      </c>
      <c r="I14" s="10">
        <f t="shared" ref="I14:I15" si="3">SUM(D14:H14)</f>
        <v>-10170189</v>
      </c>
      <c r="J14" s="4">
        <v>0</v>
      </c>
      <c r="K14" s="10">
        <f t="shared" ref="K14:K15" si="4">SUM(I14:J14)</f>
        <v>-10170189</v>
      </c>
      <c r="L14" s="76"/>
    </row>
    <row r="15" spans="1:12" x14ac:dyDescent="0.3">
      <c r="A15" s="6">
        <f t="shared" si="2"/>
        <v>7</v>
      </c>
      <c r="B15" s="11" t="s">
        <v>40</v>
      </c>
      <c r="C15" s="74" t="s">
        <v>41</v>
      </c>
      <c r="D15" s="4">
        <v>1417094</v>
      </c>
      <c r="E15" s="4">
        <v>4919022</v>
      </c>
      <c r="F15" s="4">
        <v>-5869151</v>
      </c>
      <c r="G15" s="4">
        <v>0</v>
      </c>
      <c r="H15" s="4">
        <v>-4607750</v>
      </c>
      <c r="I15" s="10">
        <f t="shared" si="3"/>
        <v>-4140785</v>
      </c>
      <c r="J15" s="4">
        <v>0</v>
      </c>
      <c r="K15" s="10">
        <f t="shared" si="4"/>
        <v>-4140785</v>
      </c>
      <c r="L15" s="76"/>
    </row>
    <row r="16" spans="1:12" x14ac:dyDescent="0.3">
      <c r="A16" s="6">
        <f t="shared" si="2"/>
        <v>8</v>
      </c>
      <c r="B16" s="53"/>
      <c r="C16" s="50"/>
      <c r="D16" s="66"/>
      <c r="E16" s="66"/>
      <c r="F16" s="66"/>
      <c r="G16" s="66"/>
      <c r="H16" s="66"/>
      <c r="I16" s="51">
        <f t="shared" si="0"/>
        <v>0</v>
      </c>
      <c r="J16" s="64">
        <v>0</v>
      </c>
      <c r="K16" s="51">
        <f t="shared" si="1"/>
        <v>0</v>
      </c>
      <c r="L16" s="76"/>
    </row>
    <row r="17" spans="1:11" x14ac:dyDescent="0.3">
      <c r="A17" s="6">
        <f t="shared" si="2"/>
        <v>9</v>
      </c>
      <c r="B17" s="53" t="s">
        <v>42</v>
      </c>
      <c r="C17" s="50">
        <v>5850</v>
      </c>
      <c r="D17" s="65">
        <v>30605</v>
      </c>
      <c r="E17" s="65">
        <v>271337</v>
      </c>
      <c r="F17" s="65">
        <v>-227631</v>
      </c>
      <c r="G17" s="65">
        <v>0</v>
      </c>
      <c r="H17" s="65">
        <v>-275610</v>
      </c>
      <c r="I17" s="51">
        <f t="shared" si="0"/>
        <v>-201299</v>
      </c>
      <c r="J17" s="64">
        <v>0</v>
      </c>
      <c r="K17" s="51">
        <f t="shared" si="1"/>
        <v>-201299</v>
      </c>
    </row>
    <row r="18" spans="1:11" x14ac:dyDescent="0.3">
      <c r="A18" s="6">
        <f t="shared" si="2"/>
        <v>10</v>
      </c>
      <c r="B18" s="53"/>
      <c r="C18" s="50"/>
      <c r="D18" s="65"/>
      <c r="E18" s="65"/>
      <c r="F18" s="65"/>
      <c r="G18" s="65"/>
      <c r="H18" s="65"/>
      <c r="I18" s="51">
        <f t="shared" si="0"/>
        <v>0</v>
      </c>
      <c r="J18" s="64">
        <v>0</v>
      </c>
      <c r="K18" s="51">
        <f t="shared" si="1"/>
        <v>0</v>
      </c>
    </row>
    <row r="19" spans="1:11" x14ac:dyDescent="0.3">
      <c r="A19" s="6">
        <f t="shared" si="2"/>
        <v>11</v>
      </c>
      <c r="B19" s="53" t="s">
        <v>43</v>
      </c>
      <c r="C19" s="50" t="s">
        <v>44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1">
        <f t="shared" si="0"/>
        <v>0</v>
      </c>
      <c r="J19" s="64">
        <v>0</v>
      </c>
      <c r="K19" s="51">
        <f t="shared" si="1"/>
        <v>0</v>
      </c>
    </row>
    <row r="20" spans="1:11" x14ac:dyDescent="0.3">
      <c r="A20" s="6">
        <f t="shared" si="2"/>
        <v>12</v>
      </c>
      <c r="B20" s="53"/>
      <c r="C20" s="50"/>
      <c r="D20" s="65"/>
      <c r="E20" s="65"/>
      <c r="F20" s="65"/>
      <c r="G20" s="65"/>
      <c r="H20" s="65"/>
      <c r="I20" s="51">
        <f t="shared" si="0"/>
        <v>0</v>
      </c>
      <c r="J20" s="64">
        <v>0</v>
      </c>
      <c r="K20" s="51">
        <f t="shared" si="1"/>
        <v>0</v>
      </c>
    </row>
    <row r="21" spans="1:11" ht="16.8" x14ac:dyDescent="0.3">
      <c r="A21" s="6">
        <f t="shared" si="2"/>
        <v>13</v>
      </c>
      <c r="B21" s="49" t="s">
        <v>45</v>
      </c>
      <c r="C21" s="50" t="s">
        <v>46</v>
      </c>
      <c r="D21" s="65">
        <v>1624840</v>
      </c>
      <c r="E21" s="65">
        <v>4583278</v>
      </c>
      <c r="F21" s="65">
        <v>-3348350</v>
      </c>
      <c r="G21" s="65">
        <v>0</v>
      </c>
      <c r="H21" s="65">
        <v>-991867</v>
      </c>
      <c r="I21" s="51">
        <f t="shared" si="0"/>
        <v>1867901</v>
      </c>
      <c r="J21" s="64">
        <v>0</v>
      </c>
      <c r="K21" s="51">
        <f t="shared" si="1"/>
        <v>1867901</v>
      </c>
    </row>
    <row r="22" spans="1:11" x14ac:dyDescent="0.3">
      <c r="A22" s="6">
        <f t="shared" si="2"/>
        <v>14</v>
      </c>
      <c r="B22" s="49" t="s">
        <v>47</v>
      </c>
      <c r="C22" s="50" t="s">
        <v>48</v>
      </c>
      <c r="D22" s="65">
        <v>109672</v>
      </c>
      <c r="E22" s="65">
        <v>759898</v>
      </c>
      <c r="F22" s="65">
        <v>-590824</v>
      </c>
      <c r="G22" s="65">
        <v>0</v>
      </c>
      <c r="H22" s="65">
        <v>-255160</v>
      </c>
      <c r="I22" s="51">
        <f t="shared" si="0"/>
        <v>23586</v>
      </c>
      <c r="J22" s="64">
        <v>0</v>
      </c>
      <c r="K22" s="51">
        <f t="shared" si="1"/>
        <v>23586</v>
      </c>
    </row>
    <row r="23" spans="1:11" x14ac:dyDescent="0.3">
      <c r="A23" s="6">
        <f t="shared" si="2"/>
        <v>15</v>
      </c>
      <c r="B23" s="53" t="s">
        <v>49</v>
      </c>
      <c r="C23" s="50" t="s">
        <v>50</v>
      </c>
      <c r="D23" s="65">
        <v>8070</v>
      </c>
      <c r="E23" s="65">
        <v>64233</v>
      </c>
      <c r="F23" s="65">
        <v>-56983</v>
      </c>
      <c r="G23" s="65">
        <v>0</v>
      </c>
      <c r="H23" s="65">
        <v>-54151</v>
      </c>
      <c r="I23" s="51">
        <f t="shared" si="0"/>
        <v>-38831</v>
      </c>
      <c r="J23" s="64">
        <v>0</v>
      </c>
      <c r="K23" s="51">
        <f t="shared" si="1"/>
        <v>-38831</v>
      </c>
    </row>
    <row r="24" spans="1:11" x14ac:dyDescent="0.3">
      <c r="A24" s="6">
        <f t="shared" si="2"/>
        <v>16</v>
      </c>
      <c r="B24" s="53" t="s">
        <v>51</v>
      </c>
      <c r="C24" s="50" t="s">
        <v>52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51">
        <f t="shared" si="0"/>
        <v>0</v>
      </c>
      <c r="J24" s="64">
        <v>0</v>
      </c>
      <c r="K24" s="51">
        <f t="shared" si="1"/>
        <v>0</v>
      </c>
    </row>
    <row r="25" spans="1:11" x14ac:dyDescent="0.3">
      <c r="A25" s="6">
        <f t="shared" si="2"/>
        <v>17</v>
      </c>
      <c r="B25" s="53"/>
      <c r="C25" s="50"/>
      <c r="D25" s="65"/>
      <c r="E25" s="65"/>
      <c r="F25" s="65"/>
      <c r="G25" s="65"/>
      <c r="H25" s="65"/>
      <c r="I25" s="51">
        <f t="shared" si="0"/>
        <v>0</v>
      </c>
      <c r="J25" s="64">
        <v>0</v>
      </c>
      <c r="K25" s="51">
        <f t="shared" si="1"/>
        <v>0</v>
      </c>
    </row>
    <row r="26" spans="1:11" ht="28.2" x14ac:dyDescent="0.3">
      <c r="A26" s="6">
        <f t="shared" si="2"/>
        <v>18</v>
      </c>
      <c r="B26" s="49" t="s">
        <v>53</v>
      </c>
      <c r="C26" s="56" t="s">
        <v>54</v>
      </c>
      <c r="D26" s="65">
        <v>1115</v>
      </c>
      <c r="E26" s="65">
        <v>115678</v>
      </c>
      <c r="F26" s="65">
        <v>-168824</v>
      </c>
      <c r="G26" s="65">
        <v>0</v>
      </c>
      <c r="H26" s="65">
        <v>-97678</v>
      </c>
      <c r="I26" s="51">
        <f t="shared" si="0"/>
        <v>-149709</v>
      </c>
      <c r="J26" s="64">
        <v>0</v>
      </c>
      <c r="K26" s="51">
        <f t="shared" si="1"/>
        <v>-149709</v>
      </c>
    </row>
    <row r="27" spans="1:11" x14ac:dyDescent="0.3">
      <c r="A27" s="6">
        <f t="shared" si="2"/>
        <v>19</v>
      </c>
      <c r="B27" s="53"/>
      <c r="C27" s="50"/>
      <c r="D27" s="65"/>
      <c r="E27" s="65"/>
      <c r="F27" s="65"/>
      <c r="G27" s="65"/>
      <c r="H27" s="65"/>
      <c r="I27" s="51">
        <f t="shared" si="0"/>
        <v>0</v>
      </c>
      <c r="J27" s="64">
        <v>0</v>
      </c>
      <c r="K27" s="51">
        <f t="shared" si="1"/>
        <v>0</v>
      </c>
    </row>
    <row r="28" spans="1:11" x14ac:dyDescent="0.3">
      <c r="A28" s="6">
        <f t="shared" si="2"/>
        <v>20</v>
      </c>
      <c r="B28" s="53" t="s">
        <v>55</v>
      </c>
      <c r="C28" s="50" t="s">
        <v>56</v>
      </c>
      <c r="D28" s="65">
        <v>110676</v>
      </c>
      <c r="E28" s="65">
        <v>8718091</v>
      </c>
      <c r="F28" s="65">
        <v>-11427234</v>
      </c>
      <c r="G28" s="65">
        <v>0</v>
      </c>
      <c r="H28" s="65">
        <v>-7645239</v>
      </c>
      <c r="I28" s="51">
        <f t="shared" si="0"/>
        <v>-10243706</v>
      </c>
      <c r="J28" s="64">
        <v>0</v>
      </c>
      <c r="K28" s="51">
        <f t="shared" si="1"/>
        <v>-10243706</v>
      </c>
    </row>
    <row r="29" spans="1:11" x14ac:dyDescent="0.3">
      <c r="A29" s="6">
        <f t="shared" si="2"/>
        <v>21</v>
      </c>
      <c r="B29" s="53"/>
      <c r="C29" s="50"/>
      <c r="D29" s="65"/>
      <c r="E29" s="65"/>
      <c r="F29" s="65"/>
      <c r="G29" s="65"/>
      <c r="H29" s="65"/>
      <c r="I29" s="51">
        <f t="shared" si="0"/>
        <v>0</v>
      </c>
      <c r="J29" s="64">
        <v>0</v>
      </c>
      <c r="K29" s="51">
        <f t="shared" si="1"/>
        <v>0</v>
      </c>
    </row>
    <row r="30" spans="1:11" x14ac:dyDescent="0.3">
      <c r="A30" s="6">
        <f t="shared" si="2"/>
        <v>22</v>
      </c>
      <c r="B30" s="53" t="s">
        <v>57</v>
      </c>
      <c r="C30" s="50">
        <v>5020</v>
      </c>
      <c r="D30" s="66">
        <v>0</v>
      </c>
      <c r="E30" s="65">
        <v>0</v>
      </c>
      <c r="F30" s="65">
        <v>0</v>
      </c>
      <c r="G30" s="65">
        <v>0</v>
      </c>
      <c r="H30" s="65">
        <v>0</v>
      </c>
      <c r="I30" s="51">
        <f t="shared" si="0"/>
        <v>0</v>
      </c>
      <c r="J30" s="64">
        <v>0</v>
      </c>
      <c r="K30" s="51">
        <f t="shared" si="1"/>
        <v>0</v>
      </c>
    </row>
    <row r="31" spans="1:11" x14ac:dyDescent="0.3">
      <c r="A31" s="6">
        <f t="shared" si="2"/>
        <v>23</v>
      </c>
      <c r="B31" s="76"/>
      <c r="C31" s="31"/>
      <c r="D31" s="67"/>
      <c r="E31" s="67"/>
      <c r="F31" s="67"/>
      <c r="G31" s="68"/>
      <c r="H31" s="67"/>
      <c r="I31" s="67"/>
      <c r="J31" s="67"/>
      <c r="K31" s="67"/>
    </row>
    <row r="32" spans="1:11" x14ac:dyDescent="0.3">
      <c r="A32" s="6">
        <f t="shared" si="2"/>
        <v>24</v>
      </c>
      <c r="B32" s="69" t="s">
        <v>58</v>
      </c>
      <c r="C32" s="76"/>
      <c r="D32" s="70">
        <f>SUM(D9:D30)</f>
        <v>11235016</v>
      </c>
      <c r="E32" s="70">
        <f t="shared" ref="E32:H32" si="5">SUM(E9:E30)</f>
        <v>66806222</v>
      </c>
      <c r="F32" s="70">
        <f t="shared" si="5"/>
        <v>-74050242</v>
      </c>
      <c r="G32" s="70">
        <f t="shared" si="5"/>
        <v>0</v>
      </c>
      <c r="H32" s="70">
        <f t="shared" si="5"/>
        <v>-54880125</v>
      </c>
      <c r="I32" s="71">
        <f>SUM(I9:I31)</f>
        <v>-50889129</v>
      </c>
      <c r="J32" s="71">
        <f>SUM(J9:J31)</f>
        <v>0</v>
      </c>
      <c r="K32" s="71">
        <f>SUM(K9:K31)</f>
        <v>-50889129</v>
      </c>
    </row>
    <row r="33" spans="1:11" x14ac:dyDescent="0.3">
      <c r="A33" s="6">
        <f t="shared" si="2"/>
        <v>25</v>
      </c>
      <c r="B33" s="33"/>
      <c r="C33" s="76"/>
      <c r="D33" s="76"/>
      <c r="E33" s="76"/>
      <c r="F33" s="76"/>
      <c r="G33" s="76"/>
      <c r="H33" s="76"/>
      <c r="I33" s="76"/>
      <c r="J33" s="76"/>
      <c r="K33" s="76"/>
    </row>
    <row r="34" spans="1:11" x14ac:dyDescent="0.3">
      <c r="A34" s="6">
        <f t="shared" si="2"/>
        <v>26</v>
      </c>
      <c r="B34" s="37"/>
      <c r="C34" s="38"/>
      <c r="D34" s="137" t="s">
        <v>59</v>
      </c>
      <c r="E34" s="138"/>
      <c r="F34" s="138"/>
      <c r="G34" s="138"/>
      <c r="H34" s="138"/>
      <c r="I34" s="138"/>
      <c r="J34" s="138"/>
      <c r="K34" s="138"/>
    </row>
    <row r="35" spans="1:11" x14ac:dyDescent="0.3">
      <c r="A35" s="6">
        <f t="shared" si="2"/>
        <v>27</v>
      </c>
      <c r="B35" s="39" t="s">
        <v>17</v>
      </c>
      <c r="C35" s="62"/>
      <c r="D35" s="40" t="s">
        <v>1</v>
      </c>
      <c r="E35" s="31" t="s">
        <v>18</v>
      </c>
      <c r="F35" s="31" t="s">
        <v>19</v>
      </c>
      <c r="G35" s="31" t="s">
        <v>20</v>
      </c>
      <c r="H35" s="31" t="s">
        <v>21</v>
      </c>
      <c r="I35" s="41" t="s">
        <v>22</v>
      </c>
      <c r="J35" s="31" t="s">
        <v>23</v>
      </c>
      <c r="K35" s="42" t="s">
        <v>9</v>
      </c>
    </row>
    <row r="36" spans="1:11" x14ac:dyDescent="0.3">
      <c r="A36" s="6">
        <f t="shared" si="2"/>
        <v>28</v>
      </c>
      <c r="B36" s="43"/>
      <c r="C36" s="44"/>
      <c r="D36" s="45" t="s">
        <v>24</v>
      </c>
      <c r="E36" s="46" t="s">
        <v>25</v>
      </c>
      <c r="F36" s="46" t="s">
        <v>26</v>
      </c>
      <c r="G36" s="46" t="s">
        <v>27</v>
      </c>
      <c r="H36" s="46" t="s">
        <v>27</v>
      </c>
      <c r="I36" s="47" t="s">
        <v>28</v>
      </c>
      <c r="J36" s="46" t="s">
        <v>29</v>
      </c>
      <c r="K36" s="48" t="s">
        <v>28</v>
      </c>
    </row>
    <row r="37" spans="1:11" x14ac:dyDescent="0.3">
      <c r="A37" s="6">
        <f t="shared" si="2"/>
        <v>29</v>
      </c>
      <c r="B37" s="49" t="s">
        <v>60</v>
      </c>
      <c r="C37" s="57">
        <v>5310</v>
      </c>
      <c r="D37" s="63">
        <v>2593144</v>
      </c>
      <c r="E37" s="63">
        <v>12660249</v>
      </c>
      <c r="F37" s="63">
        <v>-16377152</v>
      </c>
      <c r="G37" s="63">
        <v>0</v>
      </c>
      <c r="H37" s="63">
        <v>-2653609</v>
      </c>
      <c r="I37" s="51">
        <f t="shared" ref="I37:I44" si="6">SUM(D37:H37)</f>
        <v>-3777368</v>
      </c>
      <c r="J37" s="64">
        <v>0</v>
      </c>
      <c r="K37" s="51">
        <f t="shared" ref="K37:K44" si="7">SUM(I37:J37)</f>
        <v>-3777368</v>
      </c>
    </row>
    <row r="38" spans="1:11" x14ac:dyDescent="0.3">
      <c r="A38" s="6">
        <f t="shared" si="2"/>
        <v>30</v>
      </c>
      <c r="B38" s="49" t="s">
        <v>61</v>
      </c>
      <c r="C38" s="57">
        <v>5320</v>
      </c>
      <c r="D38" s="65">
        <v>26197</v>
      </c>
      <c r="E38" s="65">
        <v>90794</v>
      </c>
      <c r="F38" s="65">
        <v>0</v>
      </c>
      <c r="G38" s="65">
        <v>0</v>
      </c>
      <c r="H38" s="65">
        <v>-56878</v>
      </c>
      <c r="I38" s="51">
        <f t="shared" si="6"/>
        <v>60113</v>
      </c>
      <c r="J38" s="64">
        <v>0</v>
      </c>
      <c r="K38" s="51">
        <f t="shared" si="7"/>
        <v>60113</v>
      </c>
    </row>
    <row r="39" spans="1:11" x14ac:dyDescent="0.3">
      <c r="A39" s="6">
        <f t="shared" si="2"/>
        <v>31</v>
      </c>
      <c r="B39" s="53" t="s">
        <v>62</v>
      </c>
      <c r="C39" s="50">
        <v>5360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51">
        <f t="shared" si="6"/>
        <v>0</v>
      </c>
      <c r="J39" s="64">
        <v>0</v>
      </c>
      <c r="K39" s="51">
        <f t="shared" si="7"/>
        <v>0</v>
      </c>
    </row>
    <row r="40" spans="1:11" x14ac:dyDescent="0.3">
      <c r="A40" s="6">
        <f t="shared" si="2"/>
        <v>32</v>
      </c>
      <c r="B40" s="53" t="s">
        <v>63</v>
      </c>
      <c r="C40" s="50">
        <v>5410</v>
      </c>
      <c r="D40" s="65">
        <v>72841</v>
      </c>
      <c r="E40" s="65">
        <v>1095544</v>
      </c>
      <c r="F40" s="65">
        <v>-2368534</v>
      </c>
      <c r="G40" s="65">
        <v>11068</v>
      </c>
      <c r="H40" s="65">
        <v>0</v>
      </c>
      <c r="I40" s="51">
        <f t="shared" si="6"/>
        <v>-1189081</v>
      </c>
      <c r="J40" s="64">
        <v>0</v>
      </c>
      <c r="K40" s="51">
        <f t="shared" si="7"/>
        <v>-1189081</v>
      </c>
    </row>
    <row r="41" spans="1:11" x14ac:dyDescent="0.3">
      <c r="A41" s="6">
        <f t="shared" si="2"/>
        <v>33</v>
      </c>
      <c r="B41" s="11" t="s">
        <v>64</v>
      </c>
      <c r="C41" s="74">
        <v>5110</v>
      </c>
      <c r="D41" s="5">
        <v>6827661</v>
      </c>
      <c r="E41" s="5">
        <v>16724091</v>
      </c>
      <c r="F41" s="5">
        <v>-16282768</v>
      </c>
      <c r="G41" s="5">
        <v>0</v>
      </c>
      <c r="H41" s="5">
        <v>-2795637</v>
      </c>
      <c r="I41" s="10">
        <f t="shared" ref="I41" si="8">SUM(D41:H41)</f>
        <v>4473347</v>
      </c>
      <c r="J41" s="4">
        <v>0</v>
      </c>
      <c r="K41" s="10">
        <f t="shared" ref="K41" si="9">SUM(I41:J41)</f>
        <v>4473347</v>
      </c>
    </row>
    <row r="42" spans="1:11" x14ac:dyDescent="0.3">
      <c r="A42" s="6">
        <f t="shared" si="2"/>
        <v>34</v>
      </c>
      <c r="B42" s="49" t="s">
        <v>65</v>
      </c>
      <c r="C42" s="50">
        <v>5360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51">
        <f t="shared" si="6"/>
        <v>0</v>
      </c>
      <c r="J42" s="64">
        <v>0</v>
      </c>
      <c r="K42" s="51">
        <f t="shared" si="7"/>
        <v>0</v>
      </c>
    </row>
    <row r="43" spans="1:11" x14ac:dyDescent="0.3">
      <c r="A43" s="6">
        <f t="shared" si="2"/>
        <v>35</v>
      </c>
      <c r="B43" s="53"/>
      <c r="C43" s="50"/>
      <c r="D43" s="65"/>
      <c r="E43" s="65"/>
      <c r="F43" s="65"/>
      <c r="G43" s="65"/>
      <c r="H43" s="65"/>
      <c r="I43" s="51">
        <f t="shared" si="6"/>
        <v>0</v>
      </c>
      <c r="J43" s="64">
        <v>0</v>
      </c>
      <c r="K43" s="51">
        <f t="shared" si="7"/>
        <v>0</v>
      </c>
    </row>
    <row r="44" spans="1:11" x14ac:dyDescent="0.3">
      <c r="A44" s="6">
        <f t="shared" si="2"/>
        <v>36</v>
      </c>
      <c r="B44" s="53" t="s">
        <v>57</v>
      </c>
      <c r="C44" s="50">
        <v>5020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51">
        <f t="shared" si="6"/>
        <v>0</v>
      </c>
      <c r="J44" s="64">
        <v>0</v>
      </c>
      <c r="K44" s="51">
        <f t="shared" si="7"/>
        <v>0</v>
      </c>
    </row>
    <row r="45" spans="1:11" x14ac:dyDescent="0.3">
      <c r="A45" s="6">
        <f t="shared" si="2"/>
        <v>37</v>
      </c>
      <c r="B45" s="33"/>
      <c r="C45" s="76"/>
      <c r="D45" s="76"/>
      <c r="E45" s="76"/>
      <c r="F45" s="76"/>
      <c r="G45" s="76"/>
      <c r="H45" s="76"/>
      <c r="I45" s="76"/>
      <c r="J45" s="76"/>
      <c r="K45" s="76"/>
    </row>
    <row r="46" spans="1:11" x14ac:dyDescent="0.3">
      <c r="A46" s="6">
        <f t="shared" si="2"/>
        <v>38</v>
      </c>
      <c r="B46" s="33" t="s">
        <v>66</v>
      </c>
      <c r="C46" s="76"/>
      <c r="D46" s="72">
        <f>SUM(D37:D44)</f>
        <v>9519843</v>
      </c>
      <c r="E46" s="72">
        <f t="shared" ref="E46:H46" si="10">SUM(E37:E44)</f>
        <v>30570678</v>
      </c>
      <c r="F46" s="72">
        <f t="shared" si="10"/>
        <v>-35028454</v>
      </c>
      <c r="G46" s="72">
        <f t="shared" si="10"/>
        <v>11068</v>
      </c>
      <c r="H46" s="72">
        <f t="shared" si="10"/>
        <v>-5506124</v>
      </c>
      <c r="I46" s="71">
        <f>SUM(I37:I44)</f>
        <v>-432989</v>
      </c>
      <c r="J46" s="71">
        <f>SUM(J37:J44)</f>
        <v>0</v>
      </c>
      <c r="K46" s="71">
        <f>SUM(K37:K44)</f>
        <v>-432989</v>
      </c>
    </row>
    <row r="47" spans="1:11" x14ac:dyDescent="0.3">
      <c r="A47" s="6">
        <f t="shared" si="2"/>
        <v>39</v>
      </c>
      <c r="B47" s="33"/>
      <c r="C47" s="76"/>
      <c r="D47" s="76"/>
      <c r="E47" s="76"/>
      <c r="F47" s="76"/>
      <c r="G47" s="76"/>
      <c r="H47" s="76"/>
      <c r="I47" s="76"/>
      <c r="J47" s="76"/>
      <c r="K47" s="76"/>
    </row>
    <row r="48" spans="1:11" x14ac:dyDescent="0.3">
      <c r="A48" s="6">
        <f t="shared" si="2"/>
        <v>40</v>
      </c>
      <c r="B48" s="37"/>
      <c r="C48" s="38"/>
      <c r="D48" s="137" t="s">
        <v>67</v>
      </c>
      <c r="E48" s="138"/>
      <c r="F48" s="138"/>
      <c r="G48" s="138"/>
      <c r="H48" s="138"/>
      <c r="I48" s="138"/>
      <c r="J48" s="138"/>
      <c r="K48" s="138"/>
    </row>
    <row r="49" spans="1:12" x14ac:dyDescent="0.3">
      <c r="A49" s="6">
        <f t="shared" si="2"/>
        <v>41</v>
      </c>
      <c r="B49" s="39" t="s">
        <v>17</v>
      </c>
      <c r="C49" s="62"/>
      <c r="D49" s="40" t="s">
        <v>1</v>
      </c>
      <c r="E49" s="31" t="s">
        <v>18</v>
      </c>
      <c r="F49" s="31" t="s">
        <v>19</v>
      </c>
      <c r="G49" s="31" t="s">
        <v>20</v>
      </c>
      <c r="H49" s="31" t="s">
        <v>21</v>
      </c>
      <c r="I49" s="41" t="s">
        <v>22</v>
      </c>
      <c r="J49" s="31" t="s">
        <v>23</v>
      </c>
      <c r="K49" s="42" t="s">
        <v>9</v>
      </c>
      <c r="L49" s="76"/>
    </row>
    <row r="50" spans="1:12" x14ac:dyDescent="0.3">
      <c r="A50" s="6">
        <f t="shared" si="2"/>
        <v>42</v>
      </c>
      <c r="B50" s="43"/>
      <c r="C50" s="44"/>
      <c r="D50" s="45" t="s">
        <v>24</v>
      </c>
      <c r="E50" s="46" t="s">
        <v>25</v>
      </c>
      <c r="F50" s="46" t="s">
        <v>26</v>
      </c>
      <c r="G50" s="46" t="s">
        <v>27</v>
      </c>
      <c r="H50" s="46" t="s">
        <v>27</v>
      </c>
      <c r="I50" s="47" t="s">
        <v>28</v>
      </c>
      <c r="J50" s="46" t="s">
        <v>29</v>
      </c>
      <c r="K50" s="48" t="s">
        <v>28</v>
      </c>
      <c r="L50" s="76"/>
    </row>
    <row r="51" spans="1:12" x14ac:dyDescent="0.3">
      <c r="A51" s="6">
        <f t="shared" si="2"/>
        <v>43</v>
      </c>
      <c r="B51" s="8" t="s">
        <v>68</v>
      </c>
      <c r="C51" s="74">
        <v>5210</v>
      </c>
      <c r="D51" s="4">
        <v>6757695</v>
      </c>
      <c r="E51" s="4">
        <v>59731325</v>
      </c>
      <c r="F51" s="4">
        <v>-83385969</v>
      </c>
      <c r="G51" s="4">
        <v>0</v>
      </c>
      <c r="H51" s="4">
        <v>-84427588</v>
      </c>
      <c r="I51" s="4">
        <f t="shared" ref="I51:I52" si="11">SUM(D51:H51)</f>
        <v>-101324537</v>
      </c>
      <c r="J51" s="4">
        <v>0</v>
      </c>
      <c r="K51" s="4">
        <f t="shared" ref="K51:K52" si="12">SUM(I51:J51)</f>
        <v>-101324537</v>
      </c>
      <c r="L51" s="76"/>
    </row>
    <row r="52" spans="1:12" x14ac:dyDescent="0.3">
      <c r="A52" s="6">
        <f t="shared" si="2"/>
        <v>44</v>
      </c>
      <c r="B52" s="8" t="s">
        <v>69</v>
      </c>
      <c r="C52" s="74">
        <v>5110</v>
      </c>
      <c r="D52" s="4">
        <v>374194</v>
      </c>
      <c r="E52" s="4">
        <v>1814844</v>
      </c>
      <c r="F52" s="4">
        <v>-1935072</v>
      </c>
      <c r="G52" s="4">
        <v>0</v>
      </c>
      <c r="H52" s="4">
        <v>-3460907</v>
      </c>
      <c r="I52" s="4">
        <f t="shared" si="11"/>
        <v>-3206941</v>
      </c>
      <c r="J52" s="4">
        <v>0</v>
      </c>
      <c r="K52" s="4">
        <f t="shared" si="12"/>
        <v>-3206941</v>
      </c>
      <c r="L52" s="76"/>
    </row>
    <row r="53" spans="1:12" x14ac:dyDescent="0.3">
      <c r="A53" s="6">
        <f t="shared" si="2"/>
        <v>45</v>
      </c>
      <c r="B53" s="33"/>
      <c r="C53" s="76"/>
      <c r="D53" s="26"/>
      <c r="E53" s="26"/>
      <c r="F53" s="26"/>
      <c r="G53" s="26"/>
      <c r="H53" s="26"/>
      <c r="I53" s="75"/>
      <c r="J53" s="75"/>
      <c r="K53" s="75"/>
      <c r="L53" s="76"/>
    </row>
    <row r="54" spans="1:12" x14ac:dyDescent="0.3">
      <c r="A54" s="6">
        <f t="shared" si="2"/>
        <v>46</v>
      </c>
      <c r="B54" s="33" t="s">
        <v>70</v>
      </c>
      <c r="C54" s="76"/>
      <c r="D54" s="72">
        <f>SUM(D51:D53)</f>
        <v>7131889</v>
      </c>
      <c r="E54" s="72">
        <f t="shared" ref="E54:K54" si="13">SUM(E51:E53)</f>
        <v>61546169</v>
      </c>
      <c r="F54" s="72">
        <f t="shared" si="13"/>
        <v>-85321041</v>
      </c>
      <c r="G54" s="72">
        <f t="shared" si="13"/>
        <v>0</v>
      </c>
      <c r="H54" s="72">
        <f t="shared" si="13"/>
        <v>-87888495</v>
      </c>
      <c r="I54" s="72">
        <f t="shared" si="13"/>
        <v>-104531478</v>
      </c>
      <c r="J54" s="72">
        <f t="shared" si="13"/>
        <v>0</v>
      </c>
      <c r="K54" s="72">
        <f t="shared" si="13"/>
        <v>-104531478</v>
      </c>
      <c r="L54" s="76"/>
    </row>
    <row r="55" spans="1:12" x14ac:dyDescent="0.3">
      <c r="A55" s="6">
        <f t="shared" si="2"/>
        <v>47</v>
      </c>
      <c r="B55" s="33"/>
      <c r="C55" s="76"/>
      <c r="D55" s="72"/>
      <c r="E55" s="72"/>
      <c r="F55" s="72"/>
      <c r="G55" s="72"/>
      <c r="H55" s="72"/>
      <c r="I55" s="72"/>
      <c r="J55" s="72"/>
      <c r="K55" s="72"/>
      <c r="L55" s="76"/>
    </row>
    <row r="56" spans="1:12" x14ac:dyDescent="0.3">
      <c r="A56" s="6">
        <f t="shared" si="2"/>
        <v>48</v>
      </c>
      <c r="B56" s="33" t="s">
        <v>71</v>
      </c>
      <c r="C56" s="76"/>
      <c r="D56" s="72">
        <f>D32+D46+D54</f>
        <v>27886748</v>
      </c>
      <c r="E56" s="72">
        <f t="shared" ref="E56:K56" si="14">E32+E46+E54</f>
        <v>158923069</v>
      </c>
      <c r="F56" s="72">
        <f t="shared" si="14"/>
        <v>-194399737</v>
      </c>
      <c r="G56" s="72">
        <f t="shared" si="14"/>
        <v>11068</v>
      </c>
      <c r="H56" s="72">
        <f t="shared" si="14"/>
        <v>-148274744</v>
      </c>
      <c r="I56" s="72">
        <f t="shared" si="14"/>
        <v>-155853596</v>
      </c>
      <c r="J56" s="72">
        <f t="shared" si="14"/>
        <v>0</v>
      </c>
      <c r="K56" s="72">
        <f t="shared" si="14"/>
        <v>-155853596</v>
      </c>
      <c r="L56" s="76"/>
    </row>
    <row r="57" spans="1:12" x14ac:dyDescent="0.3">
      <c r="B57" s="33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x14ac:dyDescent="0.3">
      <c r="B58" s="58" t="s">
        <v>72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 x14ac:dyDescent="0.3">
      <c r="B59" s="60" t="s">
        <v>73</v>
      </c>
      <c r="C59" s="29"/>
      <c r="D59" s="29"/>
      <c r="E59" s="29"/>
      <c r="F59" s="29"/>
      <c r="G59" s="29"/>
      <c r="H59" s="59"/>
      <c r="I59" s="112" t="s">
        <v>111</v>
      </c>
      <c r="J59" s="58"/>
      <c r="K59" s="58"/>
      <c r="L59" s="29"/>
    </row>
    <row r="60" spans="1:12" x14ac:dyDescent="0.3">
      <c r="B60" s="60" t="s">
        <v>74</v>
      </c>
      <c r="C60" s="29"/>
      <c r="D60" s="29"/>
      <c r="E60" s="29"/>
      <c r="F60" s="29"/>
      <c r="G60" s="29"/>
      <c r="H60" s="59"/>
      <c r="I60" s="59" t="s">
        <v>112</v>
      </c>
      <c r="J60" s="58"/>
      <c r="K60" s="111">
        <v>6.0999999999999999E-2</v>
      </c>
      <c r="L60" s="29"/>
    </row>
    <row r="61" spans="1:12" ht="66" x14ac:dyDescent="0.3">
      <c r="B61" s="60" t="s">
        <v>75</v>
      </c>
      <c r="C61" s="29"/>
      <c r="D61" s="29"/>
      <c r="E61" s="29"/>
      <c r="F61" s="29"/>
      <c r="G61" s="29"/>
      <c r="H61" s="59"/>
      <c r="I61" s="59" t="s">
        <v>113</v>
      </c>
      <c r="J61" s="29"/>
      <c r="K61" s="113" t="s">
        <v>114</v>
      </c>
      <c r="L61" s="29"/>
    </row>
    <row r="62" spans="1:12" x14ac:dyDescent="0.3">
      <c r="B62" s="60" t="s">
        <v>76</v>
      </c>
      <c r="C62" s="29"/>
      <c r="D62" s="29"/>
      <c r="E62" s="29"/>
      <c r="F62" s="29"/>
      <c r="G62" s="29"/>
      <c r="H62" s="61"/>
      <c r="I62" s="61" t="s">
        <v>115</v>
      </c>
      <c r="J62" s="58"/>
      <c r="K62" s="111">
        <v>4.2999999999999997E-2</v>
      </c>
      <c r="L62" s="29"/>
    </row>
    <row r="63" spans="1:12" x14ac:dyDescent="0.3">
      <c r="B63" s="60" t="s">
        <v>77</v>
      </c>
      <c r="C63" s="29"/>
      <c r="D63" s="29"/>
      <c r="E63" s="29"/>
      <c r="F63" s="29"/>
      <c r="G63" s="29"/>
      <c r="H63" s="29"/>
      <c r="I63" s="58" t="s">
        <v>116</v>
      </c>
      <c r="J63" s="29"/>
      <c r="K63" s="111">
        <v>4.7E-2</v>
      </c>
      <c r="L63" s="29"/>
    </row>
    <row r="64" spans="1:12" x14ac:dyDescent="0.3">
      <c r="B64" s="60" t="s">
        <v>78</v>
      </c>
      <c r="C64" s="73"/>
      <c r="D64" s="29"/>
      <c r="E64" s="29"/>
      <c r="F64" s="29"/>
      <c r="G64" s="29"/>
      <c r="H64" s="29"/>
      <c r="I64" s="58" t="s">
        <v>117</v>
      </c>
      <c r="J64" s="29"/>
      <c r="K64" s="111" t="s">
        <v>118</v>
      </c>
      <c r="L64" s="29"/>
    </row>
    <row r="65" spans="9:11" x14ac:dyDescent="0.3">
      <c r="I65" s="58" t="s">
        <v>119</v>
      </c>
      <c r="J65" s="29"/>
      <c r="K65" s="111" t="s">
        <v>120</v>
      </c>
    </row>
    <row r="66" spans="9:11" x14ac:dyDescent="0.3">
      <c r="I66" s="114" t="s">
        <v>121</v>
      </c>
      <c r="J66" s="29"/>
      <c r="K66" s="111" t="s">
        <v>122</v>
      </c>
    </row>
    <row r="67" spans="9:11" x14ac:dyDescent="0.3">
      <c r="I67" s="114" t="s">
        <v>123</v>
      </c>
      <c r="J67" s="29"/>
      <c r="K67" s="111" t="s">
        <v>124</v>
      </c>
    </row>
    <row r="68" spans="9:11" x14ac:dyDescent="0.3">
      <c r="I68" s="114" t="s">
        <v>125</v>
      </c>
      <c r="J68" s="29"/>
      <c r="K68" s="111" t="s">
        <v>126</v>
      </c>
    </row>
    <row r="69" spans="9:11" x14ac:dyDescent="0.3">
      <c r="I69" s="114" t="s">
        <v>127</v>
      </c>
      <c r="J69" s="29"/>
      <c r="K69" s="111" t="s">
        <v>128</v>
      </c>
    </row>
    <row r="70" spans="9:11" x14ac:dyDescent="0.3">
      <c r="I70" s="114" t="s">
        <v>129</v>
      </c>
      <c r="J70" s="29"/>
      <c r="K70" s="115">
        <v>5.7999999999999996E-2</v>
      </c>
    </row>
    <row r="71" spans="9:11" x14ac:dyDescent="0.3">
      <c r="I71" s="114" t="s">
        <v>130</v>
      </c>
      <c r="J71" s="29"/>
      <c r="K71" s="115">
        <v>4.8999999999999995E-2</v>
      </c>
    </row>
    <row r="72" spans="9:11" x14ac:dyDescent="0.3">
      <c r="I72" s="114" t="s">
        <v>131</v>
      </c>
      <c r="J72" s="29"/>
      <c r="K72" s="115">
        <v>7.1999999999999995E-2</v>
      </c>
    </row>
    <row r="73" spans="9:11" x14ac:dyDescent="0.3">
      <c r="I73" s="114" t="s">
        <v>132</v>
      </c>
      <c r="J73" s="29"/>
      <c r="K73" s="115">
        <v>4.4999999999999998E-2</v>
      </c>
    </row>
  </sheetData>
  <mergeCells count="3">
    <mergeCell ref="D6:K6"/>
    <mergeCell ref="D34:K34"/>
    <mergeCell ref="D48:K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0178-2110-4DFC-9D8E-D9664E9C4934}">
  <dimension ref="A1:L73"/>
  <sheetViews>
    <sheetView zoomScale="85" zoomScaleNormal="85" workbookViewId="0"/>
  </sheetViews>
  <sheetFormatPr defaultRowHeight="14.4" x14ac:dyDescent="0.3"/>
  <cols>
    <col min="2" max="2" width="44.5546875" customWidth="1"/>
    <col min="3" max="8" width="18.5546875" customWidth="1"/>
    <col min="9" max="11" width="24.109375" customWidth="1"/>
  </cols>
  <sheetData>
    <row r="1" spans="1:12" ht="15.6" x14ac:dyDescent="0.3">
      <c r="B1" s="27" t="s">
        <v>14</v>
      </c>
      <c r="C1" s="28"/>
      <c r="D1" s="77"/>
      <c r="E1" s="77"/>
      <c r="F1" s="77"/>
      <c r="G1" s="77"/>
      <c r="H1" s="77"/>
      <c r="I1" s="77"/>
      <c r="J1" s="77"/>
      <c r="K1" s="77"/>
      <c r="L1" s="30"/>
    </row>
    <row r="2" spans="1:12" ht="15.6" x14ac:dyDescent="0.3">
      <c r="B2" s="32" t="s">
        <v>15</v>
      </c>
      <c r="C2" s="33"/>
      <c r="D2" s="77"/>
      <c r="E2" s="77"/>
      <c r="F2" s="77"/>
      <c r="G2" s="77"/>
      <c r="H2" s="77"/>
      <c r="I2" s="77"/>
      <c r="J2" s="77"/>
      <c r="K2" s="77"/>
      <c r="L2" s="34"/>
    </row>
    <row r="3" spans="1:12" ht="15.6" x14ac:dyDescent="0.3">
      <c r="B3" s="35" t="s">
        <v>82</v>
      </c>
      <c r="C3" s="33"/>
      <c r="D3" s="77"/>
      <c r="E3" s="77"/>
      <c r="F3" s="77"/>
      <c r="G3" s="77"/>
      <c r="H3" s="77"/>
      <c r="I3" s="77"/>
      <c r="J3" s="77"/>
      <c r="K3" s="77"/>
      <c r="L3" s="34"/>
    </row>
    <row r="4" spans="1:12" ht="15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thickTop="1" x14ac:dyDescent="0.3">
      <c r="B5" s="60"/>
      <c r="C5" s="77"/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77"/>
    </row>
    <row r="6" spans="1:12" x14ac:dyDescent="0.3">
      <c r="B6" s="37"/>
      <c r="C6" s="38"/>
      <c r="D6" s="137" t="s">
        <v>16</v>
      </c>
      <c r="E6" s="138"/>
      <c r="F6" s="138"/>
      <c r="G6" s="138"/>
      <c r="H6" s="138"/>
      <c r="I6" s="138"/>
      <c r="J6" s="138"/>
      <c r="K6" s="138"/>
      <c r="L6" s="77"/>
    </row>
    <row r="7" spans="1:12" x14ac:dyDescent="0.3">
      <c r="A7" s="39" t="s">
        <v>83</v>
      </c>
      <c r="B7" s="39" t="s">
        <v>17</v>
      </c>
      <c r="C7" s="62"/>
      <c r="D7" s="40" t="s">
        <v>1</v>
      </c>
      <c r="E7" s="31" t="s">
        <v>18</v>
      </c>
      <c r="F7" s="31" t="s">
        <v>19</v>
      </c>
      <c r="G7" s="31" t="s">
        <v>20</v>
      </c>
      <c r="H7" s="31" t="s">
        <v>21</v>
      </c>
      <c r="I7" s="41" t="s">
        <v>22</v>
      </c>
      <c r="J7" s="31" t="s">
        <v>23</v>
      </c>
      <c r="K7" s="42" t="s">
        <v>9</v>
      </c>
      <c r="L7" s="77"/>
    </row>
    <row r="8" spans="1:12" x14ac:dyDescent="0.3">
      <c r="A8" s="6"/>
      <c r="B8" s="43"/>
      <c r="C8" s="44"/>
      <c r="D8" s="45" t="s">
        <v>24</v>
      </c>
      <c r="E8" s="46" t="s">
        <v>25</v>
      </c>
      <c r="F8" s="46" t="s">
        <v>26</v>
      </c>
      <c r="G8" s="46" t="s">
        <v>27</v>
      </c>
      <c r="H8" s="46" t="s">
        <v>27</v>
      </c>
      <c r="I8" s="47" t="s">
        <v>28</v>
      </c>
      <c r="J8" s="46" t="s">
        <v>29</v>
      </c>
      <c r="K8" s="48" t="s">
        <v>28</v>
      </c>
      <c r="L8" s="77"/>
    </row>
    <row r="9" spans="1:12" ht="16.8" x14ac:dyDescent="0.3">
      <c r="A9" s="6">
        <v>1</v>
      </c>
      <c r="B9" s="49" t="s">
        <v>30</v>
      </c>
      <c r="C9" s="50" t="s">
        <v>31</v>
      </c>
      <c r="D9" s="63">
        <v>1518642</v>
      </c>
      <c r="E9" s="63">
        <v>11206759</v>
      </c>
      <c r="F9" s="63">
        <v>-13900140</v>
      </c>
      <c r="G9" s="63">
        <v>0</v>
      </c>
      <c r="H9" s="63">
        <v>-4222711</v>
      </c>
      <c r="I9" s="51">
        <f>SUM(D9:H9)</f>
        <v>-5397450</v>
      </c>
      <c r="J9" s="64">
        <v>0</v>
      </c>
      <c r="K9" s="51">
        <f>SUM(I9:J9)</f>
        <v>-5397450</v>
      </c>
      <c r="L9" s="77"/>
    </row>
    <row r="10" spans="1:12" ht="16.8" x14ac:dyDescent="0.3">
      <c r="A10" s="6">
        <f>+A9+1</f>
        <v>2</v>
      </c>
      <c r="B10" s="49" t="s">
        <v>32</v>
      </c>
      <c r="C10" s="50" t="s">
        <v>33</v>
      </c>
      <c r="D10" s="65">
        <v>3458544</v>
      </c>
      <c r="E10" s="65">
        <v>11690201</v>
      </c>
      <c r="F10" s="65">
        <v>-16491820</v>
      </c>
      <c r="G10" s="65">
        <v>0</v>
      </c>
      <c r="H10" s="65">
        <v>-6203024</v>
      </c>
      <c r="I10" s="52">
        <f t="shared" ref="I10:I30" si="0">SUM(D10:H10)</f>
        <v>-7546099</v>
      </c>
      <c r="J10" s="65">
        <v>0</v>
      </c>
      <c r="K10" s="52">
        <f t="shared" ref="K10:K30" si="1">SUM(I10:J10)</f>
        <v>-7546099</v>
      </c>
      <c r="L10" s="77"/>
    </row>
    <row r="11" spans="1:12" x14ac:dyDescent="0.3">
      <c r="A11" s="6">
        <f t="shared" ref="A11:A56" si="2">+A10+1</f>
        <v>3</v>
      </c>
      <c r="B11" s="53" t="s">
        <v>34</v>
      </c>
      <c r="C11" s="50" t="s">
        <v>35</v>
      </c>
      <c r="D11" s="65">
        <v>668</v>
      </c>
      <c r="E11" s="65">
        <v>51210</v>
      </c>
      <c r="F11" s="65">
        <v>-35383</v>
      </c>
      <c r="G11" s="65">
        <v>0</v>
      </c>
      <c r="H11" s="65">
        <v>-32293</v>
      </c>
      <c r="I11" s="54">
        <f t="shared" si="0"/>
        <v>-15798</v>
      </c>
      <c r="J11" s="65">
        <v>0</v>
      </c>
      <c r="K11" s="54">
        <f t="shared" si="1"/>
        <v>-15798</v>
      </c>
      <c r="L11" s="77"/>
    </row>
    <row r="12" spans="1:12" ht="16.8" x14ac:dyDescent="0.3">
      <c r="A12" s="6">
        <f t="shared" si="2"/>
        <v>4</v>
      </c>
      <c r="B12" s="49" t="s">
        <v>36</v>
      </c>
      <c r="C12" s="50" t="s">
        <v>37</v>
      </c>
      <c r="D12" s="65">
        <v>984846</v>
      </c>
      <c r="E12" s="65">
        <v>5666969</v>
      </c>
      <c r="F12" s="65">
        <v>-7416458</v>
      </c>
      <c r="G12" s="65">
        <v>0</v>
      </c>
      <c r="H12" s="65">
        <v>-3045441</v>
      </c>
      <c r="I12" s="54">
        <f t="shared" si="0"/>
        <v>-3810084</v>
      </c>
      <c r="J12" s="65">
        <v>0</v>
      </c>
      <c r="K12" s="54">
        <f t="shared" si="1"/>
        <v>-3810084</v>
      </c>
      <c r="L12" s="77"/>
    </row>
    <row r="13" spans="1:12" x14ac:dyDescent="0.3">
      <c r="A13" s="6">
        <f t="shared" si="2"/>
        <v>5</v>
      </c>
      <c r="B13" s="53"/>
      <c r="C13" s="50"/>
      <c r="D13" s="66"/>
      <c r="E13" s="66"/>
      <c r="F13" s="66"/>
      <c r="G13" s="66"/>
      <c r="H13" s="66"/>
      <c r="I13" s="55">
        <f t="shared" si="0"/>
        <v>0</v>
      </c>
      <c r="J13" s="66">
        <v>0</v>
      </c>
      <c r="K13" s="55">
        <f t="shared" si="1"/>
        <v>0</v>
      </c>
      <c r="L13" s="77"/>
    </row>
    <row r="14" spans="1:12" ht="28.2" x14ac:dyDescent="0.3">
      <c r="A14" s="6">
        <f t="shared" si="2"/>
        <v>6</v>
      </c>
      <c r="B14" s="8" t="s">
        <v>38</v>
      </c>
      <c r="C14" s="9" t="s">
        <v>39</v>
      </c>
      <c r="D14" s="4">
        <v>1793059</v>
      </c>
      <c r="E14" s="4">
        <v>18668780</v>
      </c>
      <c r="F14" s="4">
        <v>-14438150</v>
      </c>
      <c r="G14" s="4">
        <v>0</v>
      </c>
      <c r="H14" s="4">
        <v>-9314615</v>
      </c>
      <c r="I14" s="10">
        <f t="shared" ref="I14:I15" si="3">SUM(D14:H14)</f>
        <v>-3290926</v>
      </c>
      <c r="J14" s="4">
        <v>0</v>
      </c>
      <c r="K14" s="10">
        <f t="shared" ref="K14:K15" si="4">SUM(I14:J14)</f>
        <v>-3290926</v>
      </c>
      <c r="L14" s="77"/>
    </row>
    <row r="15" spans="1:12" x14ac:dyDescent="0.3">
      <c r="A15" s="6">
        <f t="shared" si="2"/>
        <v>7</v>
      </c>
      <c r="B15" s="11" t="s">
        <v>40</v>
      </c>
      <c r="C15" s="74" t="s">
        <v>41</v>
      </c>
      <c r="D15" s="4">
        <v>1396820</v>
      </c>
      <c r="E15" s="4">
        <v>4925862</v>
      </c>
      <c r="F15" s="4">
        <v>-5886660</v>
      </c>
      <c r="G15" s="4">
        <v>0</v>
      </c>
      <c r="H15" s="4">
        <v>-2671741</v>
      </c>
      <c r="I15" s="10">
        <f t="shared" si="3"/>
        <v>-2235719</v>
      </c>
      <c r="J15" s="4">
        <v>0</v>
      </c>
      <c r="K15" s="10">
        <f t="shared" si="4"/>
        <v>-2235719</v>
      </c>
      <c r="L15" s="77"/>
    </row>
    <row r="16" spans="1:12" x14ac:dyDescent="0.3">
      <c r="A16" s="6">
        <f t="shared" si="2"/>
        <v>8</v>
      </c>
      <c r="B16" s="53"/>
      <c r="C16" s="50"/>
      <c r="D16" s="66"/>
      <c r="E16" s="66"/>
      <c r="F16" s="66"/>
      <c r="G16" s="66"/>
      <c r="H16" s="66"/>
      <c r="I16" s="55">
        <f t="shared" si="0"/>
        <v>0</v>
      </c>
      <c r="J16" s="66">
        <v>0</v>
      </c>
      <c r="K16" s="55">
        <f t="shared" si="1"/>
        <v>0</v>
      </c>
      <c r="L16" s="77"/>
    </row>
    <row r="17" spans="1:11" x14ac:dyDescent="0.3">
      <c r="A17" s="6">
        <f t="shared" si="2"/>
        <v>9</v>
      </c>
      <c r="B17" s="53" t="s">
        <v>42</v>
      </c>
      <c r="C17" s="50">
        <v>5850</v>
      </c>
      <c r="D17" s="65">
        <v>29157</v>
      </c>
      <c r="E17" s="65">
        <v>269507</v>
      </c>
      <c r="F17" s="65">
        <v>-221077</v>
      </c>
      <c r="G17" s="65">
        <v>0</v>
      </c>
      <c r="H17" s="65">
        <v>-163901</v>
      </c>
      <c r="I17" s="54">
        <f t="shared" si="0"/>
        <v>-86314</v>
      </c>
      <c r="J17" s="65">
        <v>0</v>
      </c>
      <c r="K17" s="54">
        <f t="shared" si="1"/>
        <v>-86314</v>
      </c>
    </row>
    <row r="18" spans="1:11" x14ac:dyDescent="0.3">
      <c r="A18" s="6">
        <f t="shared" si="2"/>
        <v>10</v>
      </c>
      <c r="B18" s="53"/>
      <c r="C18" s="50"/>
      <c r="D18" s="65"/>
      <c r="E18" s="65"/>
      <c r="F18" s="65"/>
      <c r="G18" s="65"/>
      <c r="H18" s="65"/>
      <c r="I18" s="54">
        <f t="shared" si="0"/>
        <v>0</v>
      </c>
      <c r="J18" s="65">
        <v>0</v>
      </c>
      <c r="K18" s="54">
        <f t="shared" si="1"/>
        <v>0</v>
      </c>
    </row>
    <row r="19" spans="1:11" x14ac:dyDescent="0.3">
      <c r="A19" s="6">
        <f t="shared" si="2"/>
        <v>11</v>
      </c>
      <c r="B19" s="53" t="s">
        <v>43</v>
      </c>
      <c r="C19" s="50" t="s">
        <v>44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4">
        <f t="shared" si="0"/>
        <v>0</v>
      </c>
      <c r="J19" s="65">
        <v>0</v>
      </c>
      <c r="K19" s="54">
        <f t="shared" si="1"/>
        <v>0</v>
      </c>
    </row>
    <row r="20" spans="1:11" x14ac:dyDescent="0.3">
      <c r="A20" s="6">
        <f t="shared" si="2"/>
        <v>12</v>
      </c>
      <c r="B20" s="53"/>
      <c r="C20" s="50"/>
      <c r="D20" s="65"/>
      <c r="E20" s="65"/>
      <c r="F20" s="65"/>
      <c r="G20" s="65"/>
      <c r="H20" s="65"/>
      <c r="I20" s="54">
        <f t="shared" si="0"/>
        <v>0</v>
      </c>
      <c r="J20" s="65">
        <v>0</v>
      </c>
      <c r="K20" s="54">
        <f t="shared" si="1"/>
        <v>0</v>
      </c>
    </row>
    <row r="21" spans="1:11" ht="16.8" x14ac:dyDescent="0.3">
      <c r="A21" s="6">
        <f t="shared" si="2"/>
        <v>13</v>
      </c>
      <c r="B21" s="49" t="s">
        <v>45</v>
      </c>
      <c r="C21" s="50" t="s">
        <v>46</v>
      </c>
      <c r="D21" s="65">
        <v>1623999</v>
      </c>
      <c r="E21" s="65">
        <v>4554870</v>
      </c>
      <c r="F21" s="65">
        <v>-3302916</v>
      </c>
      <c r="G21" s="65">
        <v>0</v>
      </c>
      <c r="H21" s="65">
        <v>-935356</v>
      </c>
      <c r="I21" s="54">
        <f t="shared" si="0"/>
        <v>1940597</v>
      </c>
      <c r="J21" s="65">
        <v>0</v>
      </c>
      <c r="K21" s="54">
        <f t="shared" si="1"/>
        <v>1940597</v>
      </c>
    </row>
    <row r="22" spans="1:11" x14ac:dyDescent="0.3">
      <c r="A22" s="6">
        <f t="shared" si="2"/>
        <v>14</v>
      </c>
      <c r="B22" s="49" t="s">
        <v>47</v>
      </c>
      <c r="C22" s="50" t="s">
        <v>48</v>
      </c>
      <c r="D22" s="65">
        <v>109705</v>
      </c>
      <c r="E22" s="65">
        <v>752147</v>
      </c>
      <c r="F22" s="65">
        <v>-582920</v>
      </c>
      <c r="G22" s="65">
        <v>0</v>
      </c>
      <c r="H22" s="65">
        <v>-236314</v>
      </c>
      <c r="I22" s="54">
        <f t="shared" si="0"/>
        <v>42618</v>
      </c>
      <c r="J22" s="65">
        <v>0</v>
      </c>
      <c r="K22" s="54">
        <f t="shared" si="1"/>
        <v>42618</v>
      </c>
    </row>
    <row r="23" spans="1:11" x14ac:dyDescent="0.3">
      <c r="A23" s="6">
        <f t="shared" si="2"/>
        <v>15</v>
      </c>
      <c r="B23" s="53" t="s">
        <v>49</v>
      </c>
      <c r="C23" s="50" t="s">
        <v>50</v>
      </c>
      <c r="D23" s="65">
        <v>7657</v>
      </c>
      <c r="E23" s="65">
        <v>62516</v>
      </c>
      <c r="F23" s="65">
        <v>-54737</v>
      </c>
      <c r="G23" s="65">
        <v>0</v>
      </c>
      <c r="H23" s="65">
        <v>-49312</v>
      </c>
      <c r="I23" s="54">
        <f t="shared" si="0"/>
        <v>-33876</v>
      </c>
      <c r="J23" s="65">
        <v>0</v>
      </c>
      <c r="K23" s="54">
        <f t="shared" si="1"/>
        <v>-33876</v>
      </c>
    </row>
    <row r="24" spans="1:11" x14ac:dyDescent="0.3">
      <c r="A24" s="6">
        <f t="shared" si="2"/>
        <v>16</v>
      </c>
      <c r="B24" s="53" t="s">
        <v>51</v>
      </c>
      <c r="C24" s="50" t="s">
        <v>52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54">
        <f t="shared" si="0"/>
        <v>0</v>
      </c>
      <c r="J24" s="65">
        <v>0</v>
      </c>
      <c r="K24" s="54">
        <f t="shared" si="1"/>
        <v>0</v>
      </c>
    </row>
    <row r="25" spans="1:11" x14ac:dyDescent="0.3">
      <c r="A25" s="6">
        <f t="shared" si="2"/>
        <v>17</v>
      </c>
      <c r="B25" s="53"/>
      <c r="C25" s="50"/>
      <c r="D25" s="65"/>
      <c r="E25" s="65"/>
      <c r="F25" s="65"/>
      <c r="G25" s="65"/>
      <c r="H25" s="65"/>
      <c r="I25" s="54">
        <f t="shared" si="0"/>
        <v>0</v>
      </c>
      <c r="J25" s="65">
        <v>0</v>
      </c>
      <c r="K25" s="54">
        <f t="shared" si="1"/>
        <v>0</v>
      </c>
    </row>
    <row r="26" spans="1:11" ht="28.2" x14ac:dyDescent="0.3">
      <c r="A26" s="6">
        <f t="shared" si="2"/>
        <v>18</v>
      </c>
      <c r="B26" s="49" t="s">
        <v>53</v>
      </c>
      <c r="C26" s="56" t="s">
        <v>54</v>
      </c>
      <c r="D26" s="65">
        <v>1137</v>
      </c>
      <c r="E26" s="65">
        <v>116386</v>
      </c>
      <c r="F26" s="65">
        <v>-172075</v>
      </c>
      <c r="G26" s="65">
        <v>0</v>
      </c>
      <c r="H26" s="65">
        <v>-40208</v>
      </c>
      <c r="I26" s="54">
        <f t="shared" si="0"/>
        <v>-94760</v>
      </c>
      <c r="J26" s="65">
        <v>0</v>
      </c>
      <c r="K26" s="54">
        <f t="shared" si="1"/>
        <v>-94760</v>
      </c>
    </row>
    <row r="27" spans="1:11" x14ac:dyDescent="0.3">
      <c r="A27" s="6">
        <f t="shared" si="2"/>
        <v>19</v>
      </c>
      <c r="B27" s="53"/>
      <c r="C27" s="50"/>
      <c r="D27" s="65"/>
      <c r="E27" s="65"/>
      <c r="F27" s="65"/>
      <c r="G27" s="65"/>
      <c r="H27" s="65"/>
      <c r="I27" s="54">
        <f t="shared" si="0"/>
        <v>0</v>
      </c>
      <c r="J27" s="65">
        <v>0</v>
      </c>
      <c r="K27" s="54">
        <f t="shared" si="1"/>
        <v>0</v>
      </c>
    </row>
    <row r="28" spans="1:11" x14ac:dyDescent="0.3">
      <c r="A28" s="6">
        <f t="shared" si="2"/>
        <v>20</v>
      </c>
      <c r="B28" s="53" t="s">
        <v>55</v>
      </c>
      <c r="C28" s="50" t="s">
        <v>56</v>
      </c>
      <c r="D28" s="65">
        <v>113294</v>
      </c>
      <c r="E28" s="65">
        <v>8726736</v>
      </c>
      <c r="F28" s="65">
        <v>-11523434</v>
      </c>
      <c r="G28" s="65">
        <v>0</v>
      </c>
      <c r="H28" s="65">
        <v>-4460248</v>
      </c>
      <c r="I28" s="54">
        <f t="shared" si="0"/>
        <v>-7143652</v>
      </c>
      <c r="J28" s="65">
        <v>0</v>
      </c>
      <c r="K28" s="54">
        <f t="shared" si="1"/>
        <v>-7143652</v>
      </c>
    </row>
    <row r="29" spans="1:11" x14ac:dyDescent="0.3">
      <c r="A29" s="6">
        <f t="shared" si="2"/>
        <v>21</v>
      </c>
      <c r="B29" s="53"/>
      <c r="C29" s="50"/>
      <c r="D29" s="65"/>
      <c r="E29" s="65"/>
      <c r="F29" s="65"/>
      <c r="G29" s="65"/>
      <c r="H29" s="65"/>
      <c r="I29" s="55">
        <f t="shared" si="0"/>
        <v>0</v>
      </c>
      <c r="J29" s="65">
        <v>0</v>
      </c>
      <c r="K29" s="55">
        <f t="shared" si="1"/>
        <v>0</v>
      </c>
    </row>
    <row r="30" spans="1:11" x14ac:dyDescent="0.3">
      <c r="A30" s="6">
        <f t="shared" si="2"/>
        <v>22</v>
      </c>
      <c r="B30" s="53" t="s">
        <v>57</v>
      </c>
      <c r="C30" s="50">
        <v>5020</v>
      </c>
      <c r="D30" s="66">
        <v>0</v>
      </c>
      <c r="E30" s="65">
        <v>0</v>
      </c>
      <c r="F30" s="65">
        <v>0</v>
      </c>
      <c r="G30" s="65">
        <v>0</v>
      </c>
      <c r="H30" s="65">
        <v>0</v>
      </c>
      <c r="I30" s="54">
        <f t="shared" si="0"/>
        <v>0</v>
      </c>
      <c r="J30" s="66">
        <v>0</v>
      </c>
      <c r="K30" s="54">
        <f t="shared" si="1"/>
        <v>0</v>
      </c>
    </row>
    <row r="31" spans="1:11" x14ac:dyDescent="0.3">
      <c r="A31" s="6">
        <f t="shared" si="2"/>
        <v>23</v>
      </c>
      <c r="B31" s="77"/>
      <c r="C31" s="31"/>
      <c r="D31" s="67"/>
      <c r="E31" s="67"/>
      <c r="F31" s="67"/>
      <c r="G31" s="67"/>
      <c r="H31" s="67"/>
      <c r="I31" s="67"/>
      <c r="J31" s="67"/>
      <c r="K31" s="67"/>
    </row>
    <row r="32" spans="1:11" x14ac:dyDescent="0.3">
      <c r="A32" s="6">
        <f t="shared" si="2"/>
        <v>24</v>
      </c>
      <c r="B32" s="69" t="s">
        <v>58</v>
      </c>
      <c r="C32" s="77"/>
      <c r="D32" s="70">
        <f>SUM(D9:D30)</f>
        <v>11037528</v>
      </c>
      <c r="E32" s="70">
        <f t="shared" ref="E32:G32" si="5">SUM(E9:E30)</f>
        <v>66691943</v>
      </c>
      <c r="F32" s="70">
        <f t="shared" si="5"/>
        <v>-74025770</v>
      </c>
      <c r="G32" s="70">
        <f t="shared" si="5"/>
        <v>0</v>
      </c>
      <c r="H32" s="70">
        <f>SUM(H9:H30)</f>
        <v>-31375164</v>
      </c>
      <c r="I32" s="70">
        <f t="shared" ref="I32:K32" si="6">SUM(I9:I30)</f>
        <v>-27671463</v>
      </c>
      <c r="J32" s="70">
        <f t="shared" si="6"/>
        <v>0</v>
      </c>
      <c r="K32" s="70">
        <f t="shared" si="6"/>
        <v>-27671463</v>
      </c>
    </row>
    <row r="33" spans="1:11" x14ac:dyDescent="0.3">
      <c r="A33" s="6">
        <f t="shared" si="2"/>
        <v>25</v>
      </c>
      <c r="B33" s="33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3">
      <c r="A34" s="6">
        <f t="shared" si="2"/>
        <v>26</v>
      </c>
      <c r="B34" s="37"/>
      <c r="C34" s="38"/>
      <c r="D34" s="137" t="s">
        <v>59</v>
      </c>
      <c r="E34" s="138"/>
      <c r="F34" s="138"/>
      <c r="G34" s="138"/>
      <c r="H34" s="138"/>
      <c r="I34" s="138"/>
      <c r="J34" s="138"/>
      <c r="K34" s="138"/>
    </row>
    <row r="35" spans="1:11" x14ac:dyDescent="0.3">
      <c r="A35" s="6">
        <f t="shared" si="2"/>
        <v>27</v>
      </c>
      <c r="B35" s="39" t="s">
        <v>17</v>
      </c>
      <c r="C35" s="62"/>
      <c r="D35" s="40" t="s">
        <v>1</v>
      </c>
      <c r="E35" s="31" t="s">
        <v>18</v>
      </c>
      <c r="F35" s="31" t="s">
        <v>19</v>
      </c>
      <c r="G35" s="31" t="s">
        <v>20</v>
      </c>
      <c r="H35" s="31" t="s">
        <v>21</v>
      </c>
      <c r="I35" s="41" t="s">
        <v>22</v>
      </c>
      <c r="J35" s="31" t="s">
        <v>23</v>
      </c>
      <c r="K35" s="42" t="s">
        <v>9</v>
      </c>
    </row>
    <row r="36" spans="1:11" x14ac:dyDescent="0.3">
      <c r="A36" s="6">
        <f t="shared" si="2"/>
        <v>28</v>
      </c>
      <c r="B36" s="43"/>
      <c r="C36" s="44"/>
      <c r="D36" s="45" t="s">
        <v>24</v>
      </c>
      <c r="E36" s="46" t="s">
        <v>25</v>
      </c>
      <c r="F36" s="46" t="s">
        <v>26</v>
      </c>
      <c r="G36" s="46" t="s">
        <v>27</v>
      </c>
      <c r="H36" s="46" t="s">
        <v>27</v>
      </c>
      <c r="I36" s="47" t="s">
        <v>28</v>
      </c>
      <c r="J36" s="46" t="s">
        <v>29</v>
      </c>
      <c r="K36" s="48" t="s">
        <v>28</v>
      </c>
    </row>
    <row r="37" spans="1:11" x14ac:dyDescent="0.3">
      <c r="A37" s="6">
        <f t="shared" si="2"/>
        <v>29</v>
      </c>
      <c r="B37" s="49" t="s">
        <v>60</v>
      </c>
      <c r="C37" s="57">
        <v>5310</v>
      </c>
      <c r="D37" s="63">
        <v>2668136</v>
      </c>
      <c r="E37" s="63">
        <v>12697749</v>
      </c>
      <c r="F37" s="63">
        <v>-15561345</v>
      </c>
      <c r="G37" s="63">
        <v>0</v>
      </c>
      <c r="H37" s="63">
        <v>-1236404</v>
      </c>
      <c r="I37" s="54">
        <f t="shared" ref="I37" si="7">SUM(D37:H37)</f>
        <v>-1431864</v>
      </c>
      <c r="J37" s="65">
        <v>0</v>
      </c>
      <c r="K37" s="54">
        <f t="shared" ref="K37" si="8">SUM(I37:J37)</f>
        <v>-1431864</v>
      </c>
    </row>
    <row r="38" spans="1:11" x14ac:dyDescent="0.3">
      <c r="A38" s="6">
        <f t="shared" si="2"/>
        <v>30</v>
      </c>
      <c r="B38" s="49" t="s">
        <v>61</v>
      </c>
      <c r="C38" s="57">
        <v>5320</v>
      </c>
      <c r="D38" s="65">
        <v>27109</v>
      </c>
      <c r="E38" s="65">
        <v>91035</v>
      </c>
      <c r="F38" s="65">
        <v>0</v>
      </c>
      <c r="G38" s="65">
        <v>0</v>
      </c>
      <c r="H38" s="65">
        <v>-34125</v>
      </c>
      <c r="I38" s="54">
        <f t="shared" ref="I38:I44" si="9">SUM(D38:H38)</f>
        <v>84019</v>
      </c>
      <c r="J38" s="65">
        <v>0</v>
      </c>
      <c r="K38" s="54">
        <f t="shared" ref="K38:K44" si="10">SUM(I38:J38)</f>
        <v>84019</v>
      </c>
    </row>
    <row r="39" spans="1:11" x14ac:dyDescent="0.3">
      <c r="A39" s="6">
        <f t="shared" si="2"/>
        <v>31</v>
      </c>
      <c r="B39" s="53" t="s">
        <v>62</v>
      </c>
      <c r="C39" s="50">
        <v>5360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54">
        <f t="shared" si="9"/>
        <v>0</v>
      </c>
      <c r="J39" s="65">
        <v>0</v>
      </c>
      <c r="K39" s="54">
        <f t="shared" si="10"/>
        <v>0</v>
      </c>
    </row>
    <row r="40" spans="1:11" x14ac:dyDescent="0.3">
      <c r="A40" s="6">
        <f t="shared" si="2"/>
        <v>32</v>
      </c>
      <c r="B40" s="53" t="s">
        <v>63</v>
      </c>
      <c r="C40" s="50">
        <v>5410</v>
      </c>
      <c r="D40" s="65">
        <v>74514</v>
      </c>
      <c r="E40" s="65">
        <v>1101219</v>
      </c>
      <c r="F40" s="65">
        <v>-2209070</v>
      </c>
      <c r="G40" s="65">
        <v>11068</v>
      </c>
      <c r="H40" s="65">
        <v>0</v>
      </c>
      <c r="I40" s="54">
        <f t="shared" si="9"/>
        <v>-1022269</v>
      </c>
      <c r="J40" s="65">
        <v>0</v>
      </c>
      <c r="K40" s="54">
        <f t="shared" si="10"/>
        <v>-1022269</v>
      </c>
    </row>
    <row r="41" spans="1:11" x14ac:dyDescent="0.3">
      <c r="A41" s="6">
        <f t="shared" si="2"/>
        <v>33</v>
      </c>
      <c r="B41" s="11" t="s">
        <v>64</v>
      </c>
      <c r="C41" s="74">
        <v>5110</v>
      </c>
      <c r="D41" s="5">
        <v>7163444</v>
      </c>
      <c r="E41" s="5">
        <v>16836325</v>
      </c>
      <c r="F41" s="5">
        <v>-15319599</v>
      </c>
      <c r="G41" s="5">
        <v>0</v>
      </c>
      <c r="H41" s="5">
        <v>-2138066</v>
      </c>
      <c r="I41" s="4">
        <f t="shared" si="9"/>
        <v>6542104</v>
      </c>
      <c r="J41" s="5">
        <v>0</v>
      </c>
      <c r="K41" s="4">
        <f t="shared" si="10"/>
        <v>6542104</v>
      </c>
    </row>
    <row r="42" spans="1:11" x14ac:dyDescent="0.3">
      <c r="A42" s="6">
        <f t="shared" si="2"/>
        <v>34</v>
      </c>
      <c r="B42" s="49" t="s">
        <v>65</v>
      </c>
      <c r="C42" s="50">
        <v>5360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54">
        <f t="shared" si="9"/>
        <v>0</v>
      </c>
      <c r="J42" s="65">
        <v>0</v>
      </c>
      <c r="K42" s="54">
        <f t="shared" si="10"/>
        <v>0</v>
      </c>
    </row>
    <row r="43" spans="1:11" x14ac:dyDescent="0.3">
      <c r="A43" s="6">
        <f t="shared" si="2"/>
        <v>35</v>
      </c>
      <c r="B43" s="53"/>
      <c r="C43" s="50"/>
      <c r="D43" s="65"/>
      <c r="E43" s="65"/>
      <c r="F43" s="65"/>
      <c r="G43" s="65"/>
      <c r="H43" s="65"/>
      <c r="I43" s="54">
        <f t="shared" si="9"/>
        <v>0</v>
      </c>
      <c r="J43" s="65">
        <v>0</v>
      </c>
      <c r="K43" s="54">
        <f t="shared" si="10"/>
        <v>0</v>
      </c>
    </row>
    <row r="44" spans="1:11" x14ac:dyDescent="0.3">
      <c r="A44" s="6">
        <f t="shared" si="2"/>
        <v>36</v>
      </c>
      <c r="B44" s="53" t="s">
        <v>57</v>
      </c>
      <c r="C44" s="50">
        <v>5020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54">
        <f t="shared" si="9"/>
        <v>0</v>
      </c>
      <c r="J44" s="65">
        <v>0</v>
      </c>
      <c r="K44" s="54">
        <f t="shared" si="10"/>
        <v>0</v>
      </c>
    </row>
    <row r="45" spans="1:11" x14ac:dyDescent="0.3">
      <c r="A45" s="6">
        <f t="shared" si="2"/>
        <v>37</v>
      </c>
      <c r="B45" s="33"/>
      <c r="C45" s="77"/>
      <c r="D45" s="76"/>
      <c r="E45" s="76"/>
      <c r="F45" s="76"/>
      <c r="G45" s="76"/>
      <c r="H45" s="76"/>
      <c r="I45" s="77"/>
      <c r="J45" s="77"/>
      <c r="K45" s="77"/>
    </row>
    <row r="46" spans="1:11" x14ac:dyDescent="0.3">
      <c r="A46" s="6">
        <f t="shared" si="2"/>
        <v>38</v>
      </c>
      <c r="B46" s="33" t="s">
        <v>66</v>
      </c>
      <c r="C46" s="77"/>
      <c r="D46" s="72">
        <f>SUM(D37:D44)</f>
        <v>9933203</v>
      </c>
      <c r="E46" s="72">
        <f t="shared" ref="E46:K46" si="11">SUM(E37:E44)</f>
        <v>30726328</v>
      </c>
      <c r="F46" s="72">
        <f t="shared" si="11"/>
        <v>-33090014</v>
      </c>
      <c r="G46" s="72">
        <f t="shared" si="11"/>
        <v>11068</v>
      </c>
      <c r="H46" s="72">
        <f t="shared" si="11"/>
        <v>-3408595</v>
      </c>
      <c r="I46" s="72">
        <f t="shared" si="11"/>
        <v>4171990</v>
      </c>
      <c r="J46" s="72">
        <f t="shared" si="11"/>
        <v>0</v>
      </c>
      <c r="K46" s="72">
        <f t="shared" si="11"/>
        <v>4171990</v>
      </c>
    </row>
    <row r="47" spans="1:11" x14ac:dyDescent="0.3">
      <c r="A47" s="6">
        <f t="shared" si="2"/>
        <v>39</v>
      </c>
      <c r="B47" s="33"/>
      <c r="C47" s="77"/>
      <c r="D47" s="77"/>
      <c r="E47" s="77"/>
      <c r="F47" s="77"/>
      <c r="G47" s="77"/>
      <c r="H47" s="77"/>
      <c r="I47" s="77"/>
      <c r="J47" s="77"/>
      <c r="K47" s="77"/>
    </row>
    <row r="48" spans="1:11" x14ac:dyDescent="0.3">
      <c r="A48" s="6">
        <f t="shared" si="2"/>
        <v>40</v>
      </c>
      <c r="B48" s="37"/>
      <c r="C48" s="38"/>
      <c r="D48" s="137" t="s">
        <v>67</v>
      </c>
      <c r="E48" s="138"/>
      <c r="F48" s="138"/>
      <c r="G48" s="138"/>
      <c r="H48" s="138"/>
      <c r="I48" s="138"/>
      <c r="J48" s="138"/>
      <c r="K48" s="138"/>
    </row>
    <row r="49" spans="1:12" x14ac:dyDescent="0.3">
      <c r="A49" s="6">
        <f t="shared" si="2"/>
        <v>41</v>
      </c>
      <c r="B49" s="39" t="s">
        <v>17</v>
      </c>
      <c r="C49" s="62"/>
      <c r="D49" s="40" t="s">
        <v>1</v>
      </c>
      <c r="E49" s="31" t="s">
        <v>18</v>
      </c>
      <c r="F49" s="31" t="s">
        <v>19</v>
      </c>
      <c r="G49" s="31" t="s">
        <v>20</v>
      </c>
      <c r="H49" s="31" t="s">
        <v>21</v>
      </c>
      <c r="I49" s="41" t="s">
        <v>22</v>
      </c>
      <c r="J49" s="31" t="s">
        <v>23</v>
      </c>
      <c r="K49" s="42" t="s">
        <v>9</v>
      </c>
      <c r="L49" s="77"/>
    </row>
    <row r="50" spans="1:12" x14ac:dyDescent="0.3">
      <c r="A50" s="6">
        <f t="shared" si="2"/>
        <v>42</v>
      </c>
      <c r="B50" s="43"/>
      <c r="C50" s="44"/>
      <c r="D50" s="45" t="s">
        <v>24</v>
      </c>
      <c r="E50" s="46" t="s">
        <v>25</v>
      </c>
      <c r="F50" s="46" t="s">
        <v>26</v>
      </c>
      <c r="G50" s="46" t="s">
        <v>27</v>
      </c>
      <c r="H50" s="46" t="s">
        <v>27</v>
      </c>
      <c r="I50" s="47" t="s">
        <v>28</v>
      </c>
      <c r="J50" s="46" t="s">
        <v>29</v>
      </c>
      <c r="K50" s="48" t="s">
        <v>28</v>
      </c>
      <c r="L50" s="77"/>
    </row>
    <row r="51" spans="1:12" x14ac:dyDescent="0.3">
      <c r="A51" s="6">
        <f t="shared" si="2"/>
        <v>43</v>
      </c>
      <c r="B51" s="8" t="s">
        <v>68</v>
      </c>
      <c r="C51" s="74">
        <v>5210</v>
      </c>
      <c r="D51" s="4">
        <v>6901753</v>
      </c>
      <c r="E51" s="4">
        <v>59455945</v>
      </c>
      <c r="F51" s="4">
        <v>-84268059</v>
      </c>
      <c r="G51" s="4">
        <v>0</v>
      </c>
      <c r="H51" s="4">
        <v>-58111269</v>
      </c>
      <c r="I51" s="4">
        <f t="shared" ref="I51:I52" si="12">SUM(D51:H51)</f>
        <v>-76021630</v>
      </c>
      <c r="J51" s="4">
        <v>0</v>
      </c>
      <c r="K51" s="4">
        <f t="shared" ref="K51:K52" si="13">SUM(I51:J51)</f>
        <v>-76021630</v>
      </c>
      <c r="L51" s="77"/>
    </row>
    <row r="52" spans="1:12" x14ac:dyDescent="0.3">
      <c r="A52" s="6">
        <f t="shared" si="2"/>
        <v>44</v>
      </c>
      <c r="B52" s="8" t="s">
        <v>69</v>
      </c>
      <c r="C52" s="74">
        <v>5110</v>
      </c>
      <c r="D52" s="4">
        <v>368118</v>
      </c>
      <c r="E52" s="4">
        <v>1788382</v>
      </c>
      <c r="F52" s="4">
        <v>-1906688</v>
      </c>
      <c r="G52" s="4">
        <v>0</v>
      </c>
      <c r="H52" s="4">
        <v>-2887763</v>
      </c>
      <c r="I52" s="4">
        <f t="shared" si="12"/>
        <v>-2637951</v>
      </c>
      <c r="J52" s="4">
        <v>0</v>
      </c>
      <c r="K52" s="4">
        <f t="shared" si="13"/>
        <v>-2637951</v>
      </c>
      <c r="L52" s="77"/>
    </row>
    <row r="53" spans="1:12" x14ac:dyDescent="0.3">
      <c r="A53" s="6">
        <f t="shared" si="2"/>
        <v>45</v>
      </c>
      <c r="B53" s="33"/>
      <c r="C53" s="77"/>
      <c r="D53" s="26"/>
      <c r="E53" s="26"/>
      <c r="F53" s="26"/>
      <c r="G53" s="26"/>
      <c r="H53" s="26"/>
      <c r="I53" s="77"/>
      <c r="J53" s="77"/>
      <c r="K53" s="77"/>
      <c r="L53" s="77"/>
    </row>
    <row r="54" spans="1:12" x14ac:dyDescent="0.3">
      <c r="A54" s="6">
        <f t="shared" si="2"/>
        <v>46</v>
      </c>
      <c r="B54" s="33" t="s">
        <v>70</v>
      </c>
      <c r="C54" s="77"/>
      <c r="D54" s="72">
        <f>SUM(D51:D53)</f>
        <v>7269871</v>
      </c>
      <c r="E54" s="72">
        <f t="shared" ref="E54:H54" si="14">SUM(E51:E53)</f>
        <v>61244327</v>
      </c>
      <c r="F54" s="72">
        <f t="shared" si="14"/>
        <v>-86174747</v>
      </c>
      <c r="G54" s="72">
        <f t="shared" si="14"/>
        <v>0</v>
      </c>
      <c r="H54" s="72">
        <f t="shared" si="14"/>
        <v>-60999032</v>
      </c>
      <c r="I54" s="72">
        <f t="shared" ref="I54" si="15">SUM(I51:I53)</f>
        <v>-78659581</v>
      </c>
      <c r="J54" s="72">
        <f t="shared" ref="J54" si="16">SUM(J51:J53)</f>
        <v>0</v>
      </c>
      <c r="K54" s="72">
        <f t="shared" ref="K54" si="17">SUM(K51:K53)</f>
        <v>-78659581</v>
      </c>
      <c r="L54" s="77"/>
    </row>
    <row r="55" spans="1:12" x14ac:dyDescent="0.3">
      <c r="A55" s="6">
        <f t="shared" si="2"/>
        <v>47</v>
      </c>
      <c r="B55" s="33"/>
      <c r="C55" s="77"/>
      <c r="D55" s="72"/>
      <c r="E55" s="72"/>
      <c r="F55" s="72"/>
      <c r="G55" s="72"/>
      <c r="H55" s="72"/>
      <c r="I55" s="72"/>
      <c r="J55" s="72"/>
      <c r="K55" s="72"/>
      <c r="L55" s="77"/>
    </row>
    <row r="56" spans="1:12" x14ac:dyDescent="0.3">
      <c r="A56" s="6">
        <f t="shared" si="2"/>
        <v>48</v>
      </c>
      <c r="B56" s="33" t="s">
        <v>71</v>
      </c>
      <c r="C56" s="77"/>
      <c r="D56" s="72">
        <f>D32+D46+D54</f>
        <v>28240602</v>
      </c>
      <c r="E56" s="72">
        <f t="shared" ref="E56:K56" si="18">E32+E46+E54</f>
        <v>158662598</v>
      </c>
      <c r="F56" s="72">
        <f t="shared" si="18"/>
        <v>-193290531</v>
      </c>
      <c r="G56" s="72">
        <f t="shared" si="18"/>
        <v>11068</v>
      </c>
      <c r="H56" s="72">
        <f t="shared" si="18"/>
        <v>-95782791</v>
      </c>
      <c r="I56" s="72">
        <f t="shared" si="18"/>
        <v>-102159054</v>
      </c>
      <c r="J56" s="72">
        <f t="shared" si="18"/>
        <v>0</v>
      </c>
      <c r="K56" s="72">
        <f t="shared" si="18"/>
        <v>-102159054</v>
      </c>
      <c r="L56" s="77"/>
    </row>
    <row r="57" spans="1:12" x14ac:dyDescent="0.3">
      <c r="B57" s="33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3">
      <c r="B58" s="58" t="s">
        <v>72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3">
      <c r="B59" s="60" t="s">
        <v>73</v>
      </c>
      <c r="C59" s="29"/>
      <c r="D59" s="29"/>
      <c r="E59" s="29"/>
      <c r="F59" s="29"/>
      <c r="G59" s="29"/>
      <c r="I59" s="112" t="s">
        <v>111</v>
      </c>
      <c r="J59" s="58"/>
      <c r="K59" s="58"/>
      <c r="L59" s="29"/>
    </row>
    <row r="60" spans="1:12" x14ac:dyDescent="0.3">
      <c r="B60" s="60" t="s">
        <v>74</v>
      </c>
      <c r="C60" s="29"/>
      <c r="D60" s="29"/>
      <c r="E60" s="29"/>
      <c r="F60" s="29"/>
      <c r="G60" s="29"/>
      <c r="I60" s="59" t="s">
        <v>112</v>
      </c>
      <c r="J60" s="58"/>
      <c r="K60" s="111">
        <v>6.0999999999999999E-2</v>
      </c>
      <c r="L60" s="29"/>
    </row>
    <row r="61" spans="1:12" ht="66" x14ac:dyDescent="0.3">
      <c r="B61" s="60" t="s">
        <v>75</v>
      </c>
      <c r="C61" s="29"/>
      <c r="D61" s="29"/>
      <c r="E61" s="29"/>
      <c r="F61" s="29"/>
      <c r="G61" s="29"/>
      <c r="I61" s="59" t="s">
        <v>113</v>
      </c>
      <c r="J61" s="29"/>
      <c r="K61" s="113" t="s">
        <v>114</v>
      </c>
      <c r="L61" s="29"/>
    </row>
    <row r="62" spans="1:12" x14ac:dyDescent="0.3">
      <c r="B62" s="60" t="s">
        <v>76</v>
      </c>
      <c r="C62" s="29"/>
      <c r="D62" s="29"/>
      <c r="E62" s="29"/>
      <c r="F62" s="29"/>
      <c r="G62" s="29"/>
      <c r="I62" s="61" t="s">
        <v>115</v>
      </c>
      <c r="J62" s="58"/>
      <c r="K62" s="111">
        <v>4.2999999999999997E-2</v>
      </c>
      <c r="L62" s="29"/>
    </row>
    <row r="63" spans="1:12" x14ac:dyDescent="0.3">
      <c r="B63" s="60" t="s">
        <v>77</v>
      </c>
      <c r="C63" s="29"/>
      <c r="D63" s="29"/>
      <c r="E63" s="29"/>
      <c r="F63" s="29"/>
      <c r="G63" s="29"/>
      <c r="H63" s="29"/>
      <c r="I63" s="58" t="s">
        <v>116</v>
      </c>
      <c r="J63" s="29"/>
      <c r="K63" s="111">
        <v>4.7E-2</v>
      </c>
      <c r="L63" s="29"/>
    </row>
    <row r="64" spans="1:12" x14ac:dyDescent="0.3">
      <c r="B64" s="60" t="s">
        <v>78</v>
      </c>
      <c r="C64" s="73"/>
      <c r="D64" s="29"/>
      <c r="E64" s="29"/>
      <c r="F64" s="29"/>
      <c r="G64" s="29"/>
      <c r="H64" s="29"/>
      <c r="I64" s="58" t="s">
        <v>117</v>
      </c>
      <c r="J64" s="29"/>
      <c r="K64" s="111" t="s">
        <v>118</v>
      </c>
      <c r="L64" s="29"/>
    </row>
    <row r="65" spans="9:11" x14ac:dyDescent="0.3">
      <c r="I65" s="58" t="s">
        <v>119</v>
      </c>
      <c r="J65" s="29"/>
      <c r="K65" s="111" t="s">
        <v>120</v>
      </c>
    </row>
    <row r="66" spans="9:11" x14ac:dyDescent="0.3">
      <c r="I66" s="114" t="s">
        <v>121</v>
      </c>
      <c r="J66" s="29"/>
      <c r="K66" s="111" t="s">
        <v>122</v>
      </c>
    </row>
    <row r="67" spans="9:11" x14ac:dyDescent="0.3">
      <c r="I67" s="114" t="s">
        <v>123</v>
      </c>
      <c r="J67" s="29"/>
      <c r="K67" s="111" t="s">
        <v>124</v>
      </c>
    </row>
    <row r="68" spans="9:11" x14ac:dyDescent="0.3">
      <c r="I68" s="114" t="s">
        <v>125</v>
      </c>
      <c r="J68" s="29"/>
      <c r="K68" s="111" t="s">
        <v>126</v>
      </c>
    </row>
    <row r="69" spans="9:11" x14ac:dyDescent="0.3">
      <c r="I69" s="114" t="s">
        <v>127</v>
      </c>
      <c r="J69" s="29"/>
      <c r="K69" s="111" t="s">
        <v>128</v>
      </c>
    </row>
    <row r="70" spans="9:11" x14ac:dyDescent="0.3">
      <c r="I70" s="114" t="s">
        <v>129</v>
      </c>
      <c r="J70" s="29"/>
      <c r="K70" s="115">
        <v>5.5999999999999994E-2</v>
      </c>
    </row>
    <row r="71" spans="9:11" x14ac:dyDescent="0.3">
      <c r="I71" s="114" t="s">
        <v>130</v>
      </c>
      <c r="J71" s="29"/>
      <c r="K71" s="115">
        <v>4.7999999999999994E-2</v>
      </c>
    </row>
    <row r="72" spans="9:11" x14ac:dyDescent="0.3">
      <c r="I72" s="114" t="s">
        <v>131</v>
      </c>
      <c r="J72" s="29"/>
      <c r="K72" s="115">
        <v>6.7999999999999991E-2</v>
      </c>
    </row>
    <row r="73" spans="9:11" x14ac:dyDescent="0.3">
      <c r="I73" s="114" t="s">
        <v>132</v>
      </c>
      <c r="J73" s="29"/>
      <c r="K73" s="115">
        <v>4.4999999999999998E-2</v>
      </c>
    </row>
  </sheetData>
  <mergeCells count="3">
    <mergeCell ref="D6:K6"/>
    <mergeCell ref="D34:K34"/>
    <mergeCell ref="D48:K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75AA-6E17-4BB2-9D43-3AADED43BA6E}">
  <dimension ref="A1:L73"/>
  <sheetViews>
    <sheetView zoomScale="85" zoomScaleNormal="85" workbookViewId="0"/>
  </sheetViews>
  <sheetFormatPr defaultRowHeight="14.4" x14ac:dyDescent="0.3"/>
  <cols>
    <col min="2" max="2" width="44.5546875" customWidth="1"/>
    <col min="3" max="8" width="18.5546875" customWidth="1"/>
    <col min="9" max="11" width="24.109375" customWidth="1"/>
  </cols>
  <sheetData>
    <row r="1" spans="1:12" ht="15.6" x14ac:dyDescent="0.3">
      <c r="B1" s="27" t="s">
        <v>14</v>
      </c>
      <c r="C1" s="28"/>
      <c r="D1" s="77"/>
      <c r="E1" s="77"/>
      <c r="F1" s="77"/>
      <c r="G1" s="77"/>
      <c r="H1" s="77"/>
      <c r="I1" s="77"/>
      <c r="J1" s="77"/>
      <c r="K1" s="77"/>
      <c r="L1" s="30"/>
    </row>
    <row r="2" spans="1:12" ht="15.6" x14ac:dyDescent="0.3">
      <c r="B2" s="32" t="s">
        <v>15</v>
      </c>
      <c r="C2" s="33"/>
      <c r="D2" s="77"/>
      <c r="E2" s="77"/>
      <c r="F2" s="77"/>
      <c r="G2" s="77"/>
      <c r="H2" s="77"/>
      <c r="I2" s="77"/>
      <c r="J2" s="77"/>
      <c r="K2" s="77"/>
      <c r="L2" s="34"/>
    </row>
    <row r="3" spans="1:12" ht="15.6" x14ac:dyDescent="0.3">
      <c r="B3" s="35" t="s">
        <v>107</v>
      </c>
      <c r="C3" s="33"/>
      <c r="D3" s="77"/>
      <c r="E3" s="77"/>
      <c r="F3" s="77"/>
      <c r="G3" s="77"/>
      <c r="H3" s="77"/>
      <c r="I3" s="77"/>
      <c r="J3" s="77"/>
      <c r="K3" s="77"/>
      <c r="L3" s="34"/>
    </row>
    <row r="4" spans="1:12" ht="15" thickBot="1" x14ac:dyDescent="0.3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" thickTop="1" x14ac:dyDescent="0.3">
      <c r="B5" s="60"/>
      <c r="C5" s="77"/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7" t="s">
        <v>90</v>
      </c>
      <c r="K5" s="7" t="s">
        <v>91</v>
      </c>
      <c r="L5" s="77"/>
    </row>
    <row r="6" spans="1:12" x14ac:dyDescent="0.3">
      <c r="B6" s="37"/>
      <c r="C6" s="38"/>
      <c r="D6" s="137" t="s">
        <v>16</v>
      </c>
      <c r="E6" s="138"/>
      <c r="F6" s="138"/>
      <c r="G6" s="138"/>
      <c r="H6" s="138"/>
      <c r="I6" s="138"/>
      <c r="J6" s="138"/>
      <c r="K6" s="138"/>
      <c r="L6" s="77"/>
    </row>
    <row r="7" spans="1:12" x14ac:dyDescent="0.3">
      <c r="A7" s="39" t="s">
        <v>83</v>
      </c>
      <c r="B7" s="39" t="s">
        <v>17</v>
      </c>
      <c r="C7" s="62"/>
      <c r="D7" s="40" t="s">
        <v>1</v>
      </c>
      <c r="E7" s="31" t="s">
        <v>18</v>
      </c>
      <c r="F7" s="31" t="s">
        <v>19</v>
      </c>
      <c r="G7" s="31" t="s">
        <v>20</v>
      </c>
      <c r="H7" s="31" t="s">
        <v>21</v>
      </c>
      <c r="I7" s="41" t="s">
        <v>22</v>
      </c>
      <c r="J7" s="31" t="s">
        <v>23</v>
      </c>
      <c r="K7" s="42" t="s">
        <v>9</v>
      </c>
      <c r="L7" s="77"/>
    </row>
    <row r="8" spans="1:12" x14ac:dyDescent="0.3">
      <c r="A8" s="6"/>
      <c r="B8" s="43"/>
      <c r="C8" s="44"/>
      <c r="D8" s="45" t="s">
        <v>24</v>
      </c>
      <c r="E8" s="46" t="s">
        <v>25</v>
      </c>
      <c r="F8" s="46" t="s">
        <v>26</v>
      </c>
      <c r="G8" s="46" t="s">
        <v>27</v>
      </c>
      <c r="H8" s="46" t="s">
        <v>27</v>
      </c>
      <c r="I8" s="47" t="s">
        <v>28</v>
      </c>
      <c r="J8" s="46" t="s">
        <v>29</v>
      </c>
      <c r="K8" s="48" t="s">
        <v>28</v>
      </c>
      <c r="L8" s="77"/>
    </row>
    <row r="9" spans="1:12" ht="16.8" x14ac:dyDescent="0.3">
      <c r="A9" s="6">
        <v>1</v>
      </c>
      <c r="B9" s="49" t="s">
        <v>30</v>
      </c>
      <c r="C9" s="50" t="s">
        <v>31</v>
      </c>
      <c r="D9" s="63">
        <v>1456049</v>
      </c>
      <c r="E9" s="63">
        <v>11189369</v>
      </c>
      <c r="F9" s="63">
        <v>-13990880</v>
      </c>
      <c r="G9" s="63">
        <v>0</v>
      </c>
      <c r="H9" s="63">
        <v>-3759038</v>
      </c>
      <c r="I9" s="51">
        <f>SUM(D9:H9)</f>
        <v>-5104500</v>
      </c>
      <c r="J9" s="64">
        <v>0</v>
      </c>
      <c r="K9" s="51">
        <f>SUM(I9:J9)</f>
        <v>-5104500</v>
      </c>
      <c r="L9" s="77"/>
    </row>
    <row r="10" spans="1:12" ht="16.8" x14ac:dyDescent="0.3">
      <c r="A10" s="6">
        <f>+A9+1</f>
        <v>2</v>
      </c>
      <c r="B10" s="49" t="s">
        <v>32</v>
      </c>
      <c r="C10" s="50" t="s">
        <v>33</v>
      </c>
      <c r="D10" s="65">
        <v>3418275</v>
      </c>
      <c r="E10" s="65">
        <v>11750039</v>
      </c>
      <c r="F10" s="65">
        <v>-16724020</v>
      </c>
      <c r="G10" s="65">
        <v>0</v>
      </c>
      <c r="H10" s="65">
        <v>-5227474</v>
      </c>
      <c r="I10" s="52">
        <f t="shared" ref="I10:I30" si="0">SUM(D10:H10)</f>
        <v>-6783180</v>
      </c>
      <c r="J10" s="65">
        <v>0</v>
      </c>
      <c r="K10" s="52">
        <f t="shared" ref="K10:K30" si="1">SUM(I10:J10)</f>
        <v>-6783180</v>
      </c>
      <c r="L10" s="77"/>
    </row>
    <row r="11" spans="1:12" x14ac:dyDescent="0.3">
      <c r="A11" s="6">
        <f t="shared" ref="A11:A56" si="2">+A10+1</f>
        <v>3</v>
      </c>
      <c r="B11" s="53" t="s">
        <v>34</v>
      </c>
      <c r="C11" s="50" t="s">
        <v>35</v>
      </c>
      <c r="D11" s="65">
        <v>683</v>
      </c>
      <c r="E11" s="65">
        <v>50400</v>
      </c>
      <c r="F11" s="65">
        <v>-33376</v>
      </c>
      <c r="G11" s="65">
        <v>0</v>
      </c>
      <c r="H11" s="65">
        <v>-31568</v>
      </c>
      <c r="I11" s="54">
        <f t="shared" si="0"/>
        <v>-13861</v>
      </c>
      <c r="J11" s="65">
        <v>0</v>
      </c>
      <c r="K11" s="54">
        <f t="shared" si="1"/>
        <v>-13861</v>
      </c>
      <c r="L11" s="77"/>
    </row>
    <row r="12" spans="1:12" ht="16.8" x14ac:dyDescent="0.3">
      <c r="A12" s="6">
        <f t="shared" si="2"/>
        <v>4</v>
      </c>
      <c r="B12" s="49" t="s">
        <v>36</v>
      </c>
      <c r="C12" s="50" t="s">
        <v>37</v>
      </c>
      <c r="D12" s="65">
        <v>972316</v>
      </c>
      <c r="E12" s="65">
        <v>5677597</v>
      </c>
      <c r="F12" s="65">
        <v>-7478681</v>
      </c>
      <c r="G12" s="65">
        <v>0</v>
      </c>
      <c r="H12" s="65">
        <v>-2612371</v>
      </c>
      <c r="I12" s="54">
        <f t="shared" si="0"/>
        <v>-3441139</v>
      </c>
      <c r="J12" s="65">
        <v>0</v>
      </c>
      <c r="K12" s="54">
        <f t="shared" si="1"/>
        <v>-3441139</v>
      </c>
      <c r="L12" s="77"/>
    </row>
    <row r="13" spans="1:12" x14ac:dyDescent="0.3">
      <c r="A13" s="6">
        <f t="shared" si="2"/>
        <v>5</v>
      </c>
      <c r="B13" s="53"/>
      <c r="C13" s="50"/>
      <c r="D13" s="66"/>
      <c r="E13" s="66"/>
      <c r="F13" s="66"/>
      <c r="G13" s="66"/>
      <c r="H13" s="66"/>
      <c r="I13" s="55">
        <f t="shared" si="0"/>
        <v>0</v>
      </c>
      <c r="J13" s="66">
        <v>0</v>
      </c>
      <c r="K13" s="55">
        <f t="shared" si="1"/>
        <v>0</v>
      </c>
      <c r="L13" s="77"/>
    </row>
    <row r="14" spans="1:12" ht="28.2" x14ac:dyDescent="0.3">
      <c r="A14" s="6">
        <f t="shared" si="2"/>
        <v>6</v>
      </c>
      <c r="B14" s="8" t="s">
        <v>38</v>
      </c>
      <c r="C14" s="9" t="s">
        <v>39</v>
      </c>
      <c r="D14" s="4">
        <v>1744578</v>
      </c>
      <c r="E14" s="4">
        <v>18437085</v>
      </c>
      <c r="F14" s="4">
        <v>-13916443</v>
      </c>
      <c r="G14" s="4">
        <v>0</v>
      </c>
      <c r="H14" s="4">
        <v>-9105813</v>
      </c>
      <c r="I14" s="10">
        <f t="shared" si="0"/>
        <v>-2840593</v>
      </c>
      <c r="J14" s="4">
        <v>0</v>
      </c>
      <c r="K14" s="10">
        <f t="shared" si="1"/>
        <v>-2840593</v>
      </c>
      <c r="L14" s="77"/>
    </row>
    <row r="15" spans="1:12" x14ac:dyDescent="0.3">
      <c r="A15" s="6">
        <f t="shared" si="2"/>
        <v>7</v>
      </c>
      <c r="B15" s="11" t="s">
        <v>40</v>
      </c>
      <c r="C15" s="74" t="s">
        <v>41</v>
      </c>
      <c r="D15" s="4">
        <v>1377573</v>
      </c>
      <c r="E15" s="4">
        <v>4925268</v>
      </c>
      <c r="F15" s="4">
        <v>-5897412</v>
      </c>
      <c r="G15" s="4">
        <v>0</v>
      </c>
      <c r="H15" s="4">
        <v>-2342214</v>
      </c>
      <c r="I15" s="10">
        <f t="shared" si="0"/>
        <v>-1936785</v>
      </c>
      <c r="J15" s="4">
        <v>0</v>
      </c>
      <c r="K15" s="10">
        <f t="shared" si="1"/>
        <v>-1936785</v>
      </c>
      <c r="L15" s="77"/>
    </row>
    <row r="16" spans="1:12" x14ac:dyDescent="0.3">
      <c r="A16" s="6">
        <f t="shared" si="2"/>
        <v>8</v>
      </c>
      <c r="B16" s="53"/>
      <c r="C16" s="50"/>
      <c r="D16" s="66"/>
      <c r="E16" s="66"/>
      <c r="F16" s="66"/>
      <c r="G16" s="66"/>
      <c r="H16" s="66"/>
      <c r="I16" s="55">
        <f t="shared" si="0"/>
        <v>0</v>
      </c>
      <c r="J16" s="66">
        <v>0</v>
      </c>
      <c r="K16" s="55">
        <f t="shared" si="1"/>
        <v>0</v>
      </c>
      <c r="L16" s="77"/>
    </row>
    <row r="17" spans="1:11" x14ac:dyDescent="0.3">
      <c r="A17" s="6">
        <f t="shared" si="2"/>
        <v>9</v>
      </c>
      <c r="B17" s="53" t="s">
        <v>42</v>
      </c>
      <c r="C17" s="50">
        <v>5850</v>
      </c>
      <c r="D17" s="65">
        <v>27851</v>
      </c>
      <c r="E17" s="65">
        <v>266889</v>
      </c>
      <c r="F17" s="65">
        <v>-214038</v>
      </c>
      <c r="G17" s="65">
        <v>0</v>
      </c>
      <c r="H17" s="65">
        <v>-167050</v>
      </c>
      <c r="I17" s="54">
        <f t="shared" si="0"/>
        <v>-86348</v>
      </c>
      <c r="J17" s="65">
        <v>0</v>
      </c>
      <c r="K17" s="54">
        <f t="shared" si="1"/>
        <v>-86348</v>
      </c>
    </row>
    <row r="18" spans="1:11" x14ac:dyDescent="0.3">
      <c r="A18" s="6">
        <f t="shared" si="2"/>
        <v>10</v>
      </c>
      <c r="B18" s="53"/>
      <c r="C18" s="50"/>
      <c r="D18" s="65"/>
      <c r="E18" s="65"/>
      <c r="F18" s="65"/>
      <c r="G18" s="65"/>
      <c r="H18" s="65"/>
      <c r="I18" s="54">
        <f t="shared" si="0"/>
        <v>0</v>
      </c>
      <c r="J18" s="65">
        <v>0</v>
      </c>
      <c r="K18" s="54">
        <f t="shared" si="1"/>
        <v>0</v>
      </c>
    </row>
    <row r="19" spans="1:11" x14ac:dyDescent="0.3">
      <c r="A19" s="6">
        <f t="shared" si="2"/>
        <v>11</v>
      </c>
      <c r="B19" s="53" t="s">
        <v>43</v>
      </c>
      <c r="C19" s="50" t="s">
        <v>44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54">
        <f t="shared" si="0"/>
        <v>0</v>
      </c>
      <c r="J19" s="65">
        <v>0</v>
      </c>
      <c r="K19" s="54">
        <f t="shared" si="1"/>
        <v>0</v>
      </c>
    </row>
    <row r="20" spans="1:11" x14ac:dyDescent="0.3">
      <c r="A20" s="6">
        <f t="shared" si="2"/>
        <v>12</v>
      </c>
      <c r="B20" s="53"/>
      <c r="C20" s="50"/>
      <c r="D20" s="65"/>
      <c r="E20" s="65"/>
      <c r="F20" s="65"/>
      <c r="G20" s="65"/>
      <c r="H20" s="65"/>
      <c r="I20" s="54">
        <f t="shared" si="0"/>
        <v>0</v>
      </c>
      <c r="J20" s="65">
        <v>0</v>
      </c>
      <c r="K20" s="54">
        <f t="shared" si="1"/>
        <v>0</v>
      </c>
    </row>
    <row r="21" spans="1:11" ht="16.8" x14ac:dyDescent="0.3">
      <c r="A21" s="6">
        <f t="shared" si="2"/>
        <v>13</v>
      </c>
      <c r="B21" s="49" t="s">
        <v>45</v>
      </c>
      <c r="C21" s="50" t="s">
        <v>46</v>
      </c>
      <c r="D21" s="65">
        <v>1623242</v>
      </c>
      <c r="E21" s="65">
        <v>4528765</v>
      </c>
      <c r="F21" s="65">
        <v>-3262686</v>
      </c>
      <c r="G21" s="65">
        <v>0</v>
      </c>
      <c r="H21" s="65">
        <v>-884659</v>
      </c>
      <c r="I21" s="54">
        <f t="shared" si="0"/>
        <v>2004662</v>
      </c>
      <c r="J21" s="65">
        <v>0</v>
      </c>
      <c r="K21" s="54">
        <f t="shared" si="1"/>
        <v>2004662</v>
      </c>
    </row>
    <row r="22" spans="1:11" x14ac:dyDescent="0.3">
      <c r="A22" s="6">
        <f t="shared" si="2"/>
        <v>14</v>
      </c>
      <c r="B22" s="49" t="s">
        <v>47</v>
      </c>
      <c r="C22" s="50" t="s">
        <v>48</v>
      </c>
      <c r="D22" s="65">
        <v>109739</v>
      </c>
      <c r="E22" s="65">
        <v>744248</v>
      </c>
      <c r="F22" s="65">
        <v>-575213</v>
      </c>
      <c r="G22" s="65">
        <v>0</v>
      </c>
      <c r="H22" s="65">
        <v>-218967</v>
      </c>
      <c r="I22" s="54">
        <f t="shared" si="0"/>
        <v>59807</v>
      </c>
      <c r="J22" s="65">
        <v>0</v>
      </c>
      <c r="K22" s="54">
        <f t="shared" si="1"/>
        <v>59807</v>
      </c>
    </row>
    <row r="23" spans="1:11" x14ac:dyDescent="0.3">
      <c r="A23" s="6">
        <f t="shared" si="2"/>
        <v>15</v>
      </c>
      <c r="B23" s="53" t="s">
        <v>49</v>
      </c>
      <c r="C23" s="50" t="s">
        <v>50</v>
      </c>
      <c r="D23" s="65">
        <v>7267</v>
      </c>
      <c r="E23" s="65">
        <v>60678</v>
      </c>
      <c r="F23" s="65">
        <v>-52325</v>
      </c>
      <c r="G23" s="65">
        <v>0</v>
      </c>
      <c r="H23" s="65">
        <v>-44802</v>
      </c>
      <c r="I23" s="54">
        <f t="shared" si="0"/>
        <v>-29182</v>
      </c>
      <c r="J23" s="65">
        <v>0</v>
      </c>
      <c r="K23" s="54">
        <f t="shared" si="1"/>
        <v>-29182</v>
      </c>
    </row>
    <row r="24" spans="1:11" x14ac:dyDescent="0.3">
      <c r="A24" s="6">
        <f t="shared" si="2"/>
        <v>16</v>
      </c>
      <c r="B24" s="53" t="s">
        <v>51</v>
      </c>
      <c r="C24" s="50" t="s">
        <v>52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54">
        <f t="shared" si="0"/>
        <v>0</v>
      </c>
      <c r="J24" s="65">
        <v>0</v>
      </c>
      <c r="K24" s="54">
        <f t="shared" si="1"/>
        <v>0</v>
      </c>
    </row>
    <row r="25" spans="1:11" x14ac:dyDescent="0.3">
      <c r="A25" s="6">
        <f t="shared" si="2"/>
        <v>17</v>
      </c>
      <c r="B25" s="53"/>
      <c r="C25" s="50"/>
      <c r="D25" s="65"/>
      <c r="E25" s="65"/>
      <c r="F25" s="65"/>
      <c r="G25" s="65"/>
      <c r="H25" s="65"/>
      <c r="I25" s="54">
        <f t="shared" si="0"/>
        <v>0</v>
      </c>
      <c r="J25" s="65">
        <v>0</v>
      </c>
      <c r="K25" s="54">
        <f t="shared" si="1"/>
        <v>0</v>
      </c>
    </row>
    <row r="26" spans="1:11" ht="28.2" x14ac:dyDescent="0.3">
      <c r="A26" s="6">
        <f t="shared" si="2"/>
        <v>18</v>
      </c>
      <c r="B26" s="49" t="s">
        <v>53</v>
      </c>
      <c r="C26" s="56" t="s">
        <v>54</v>
      </c>
      <c r="D26" s="65">
        <v>1159</v>
      </c>
      <c r="E26" s="65">
        <v>116853</v>
      </c>
      <c r="F26" s="65">
        <v>-175270</v>
      </c>
      <c r="G26" s="65">
        <v>0</v>
      </c>
      <c r="H26" s="65">
        <v>-31369</v>
      </c>
      <c r="I26" s="54">
        <f t="shared" si="0"/>
        <v>-88627</v>
      </c>
      <c r="J26" s="65">
        <v>0</v>
      </c>
      <c r="K26" s="54">
        <f t="shared" si="1"/>
        <v>-88627</v>
      </c>
    </row>
    <row r="27" spans="1:11" x14ac:dyDescent="0.3">
      <c r="A27" s="6">
        <f t="shared" si="2"/>
        <v>19</v>
      </c>
      <c r="B27" s="53"/>
      <c r="C27" s="50"/>
      <c r="D27" s="65"/>
      <c r="E27" s="65"/>
      <c r="F27" s="65"/>
      <c r="G27" s="65"/>
      <c r="H27" s="65"/>
      <c r="I27" s="54">
        <f t="shared" si="0"/>
        <v>0</v>
      </c>
      <c r="J27" s="65">
        <v>0</v>
      </c>
      <c r="K27" s="54">
        <f t="shared" si="1"/>
        <v>0</v>
      </c>
    </row>
    <row r="28" spans="1:11" x14ac:dyDescent="0.3">
      <c r="A28" s="6">
        <f t="shared" si="2"/>
        <v>20</v>
      </c>
      <c r="B28" s="53" t="s">
        <v>55</v>
      </c>
      <c r="C28" s="50" t="s">
        <v>56</v>
      </c>
      <c r="D28" s="65">
        <v>115918</v>
      </c>
      <c r="E28" s="65">
        <v>8723160</v>
      </c>
      <c r="F28" s="65">
        <v>-11613189</v>
      </c>
      <c r="G28" s="65">
        <v>0</v>
      </c>
      <c r="H28" s="65">
        <v>-3798086</v>
      </c>
      <c r="I28" s="54">
        <f t="shared" si="0"/>
        <v>-6572197</v>
      </c>
      <c r="J28" s="65">
        <v>0</v>
      </c>
      <c r="K28" s="54">
        <f t="shared" si="1"/>
        <v>-6572197</v>
      </c>
    </row>
    <row r="29" spans="1:11" x14ac:dyDescent="0.3">
      <c r="A29" s="6">
        <f t="shared" si="2"/>
        <v>21</v>
      </c>
      <c r="B29" s="53"/>
      <c r="C29" s="50"/>
      <c r="D29" s="65"/>
      <c r="E29" s="65"/>
      <c r="F29" s="65"/>
      <c r="G29" s="65"/>
      <c r="H29" s="65"/>
      <c r="I29" s="55">
        <f t="shared" si="0"/>
        <v>0</v>
      </c>
      <c r="J29" s="65">
        <v>0</v>
      </c>
      <c r="K29" s="55">
        <f t="shared" si="1"/>
        <v>0</v>
      </c>
    </row>
    <row r="30" spans="1:11" x14ac:dyDescent="0.3">
      <c r="A30" s="6">
        <f t="shared" si="2"/>
        <v>22</v>
      </c>
      <c r="B30" s="53" t="s">
        <v>57</v>
      </c>
      <c r="C30" s="50">
        <v>5020</v>
      </c>
      <c r="D30" s="66">
        <v>0</v>
      </c>
      <c r="E30" s="65">
        <v>0</v>
      </c>
      <c r="F30" s="65">
        <v>0</v>
      </c>
      <c r="G30" s="65">
        <v>0</v>
      </c>
      <c r="H30" s="65">
        <v>0</v>
      </c>
      <c r="I30" s="54">
        <f t="shared" si="0"/>
        <v>0</v>
      </c>
      <c r="J30" s="66">
        <v>0</v>
      </c>
      <c r="K30" s="54">
        <f t="shared" si="1"/>
        <v>0</v>
      </c>
    </row>
    <row r="31" spans="1:11" x14ac:dyDescent="0.3">
      <c r="A31" s="6">
        <f t="shared" si="2"/>
        <v>23</v>
      </c>
      <c r="B31" s="77"/>
      <c r="C31" s="31"/>
      <c r="D31" s="67"/>
      <c r="E31" s="67"/>
      <c r="F31" s="67"/>
      <c r="G31" s="67"/>
      <c r="H31" s="67"/>
      <c r="I31" s="67"/>
      <c r="J31" s="67"/>
      <c r="K31" s="67"/>
    </row>
    <row r="32" spans="1:11" x14ac:dyDescent="0.3">
      <c r="A32" s="6">
        <f t="shared" si="2"/>
        <v>24</v>
      </c>
      <c r="B32" s="69" t="s">
        <v>58</v>
      </c>
      <c r="C32" s="77"/>
      <c r="D32" s="70">
        <f>SUM(D9:D30)</f>
        <v>10854650</v>
      </c>
      <c r="E32" s="70">
        <f t="shared" ref="E32:K32" si="3">SUM(E9:E30)</f>
        <v>66470351</v>
      </c>
      <c r="F32" s="70">
        <f t="shared" si="3"/>
        <v>-73933533</v>
      </c>
      <c r="G32" s="70">
        <f t="shared" si="3"/>
        <v>0</v>
      </c>
      <c r="H32" s="70">
        <f t="shared" si="3"/>
        <v>-28223411</v>
      </c>
      <c r="I32" s="70">
        <f t="shared" si="3"/>
        <v>-24831943</v>
      </c>
      <c r="J32" s="70">
        <f t="shared" si="3"/>
        <v>0</v>
      </c>
      <c r="K32" s="70">
        <f t="shared" si="3"/>
        <v>-24831943</v>
      </c>
    </row>
    <row r="33" spans="1:11" x14ac:dyDescent="0.3">
      <c r="A33" s="6">
        <f t="shared" si="2"/>
        <v>25</v>
      </c>
      <c r="B33" s="33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3">
      <c r="A34" s="6">
        <f t="shared" si="2"/>
        <v>26</v>
      </c>
      <c r="B34" s="37"/>
      <c r="C34" s="38"/>
      <c r="D34" s="137" t="s">
        <v>59</v>
      </c>
      <c r="E34" s="138"/>
      <c r="F34" s="138"/>
      <c r="G34" s="138"/>
      <c r="H34" s="138"/>
      <c r="I34" s="138"/>
      <c r="J34" s="138"/>
      <c r="K34" s="138"/>
    </row>
    <row r="35" spans="1:11" x14ac:dyDescent="0.3">
      <c r="A35" s="6">
        <f t="shared" si="2"/>
        <v>27</v>
      </c>
      <c r="B35" s="39" t="s">
        <v>17</v>
      </c>
      <c r="C35" s="62"/>
      <c r="D35" s="40" t="s">
        <v>1</v>
      </c>
      <c r="E35" s="31" t="s">
        <v>18</v>
      </c>
      <c r="F35" s="31" t="s">
        <v>19</v>
      </c>
      <c r="G35" s="31" t="s">
        <v>20</v>
      </c>
      <c r="H35" s="31" t="s">
        <v>21</v>
      </c>
      <c r="I35" s="41" t="s">
        <v>22</v>
      </c>
      <c r="J35" s="31" t="s">
        <v>23</v>
      </c>
      <c r="K35" s="42" t="s">
        <v>9</v>
      </c>
    </row>
    <row r="36" spans="1:11" x14ac:dyDescent="0.3">
      <c r="A36" s="6">
        <f t="shared" si="2"/>
        <v>28</v>
      </c>
      <c r="B36" s="43"/>
      <c r="C36" s="44"/>
      <c r="D36" s="45" t="s">
        <v>24</v>
      </c>
      <c r="E36" s="46" t="s">
        <v>25</v>
      </c>
      <c r="F36" s="46" t="s">
        <v>26</v>
      </c>
      <c r="G36" s="46" t="s">
        <v>27</v>
      </c>
      <c r="H36" s="46" t="s">
        <v>27</v>
      </c>
      <c r="I36" s="47" t="s">
        <v>28</v>
      </c>
      <c r="J36" s="46" t="s">
        <v>29</v>
      </c>
      <c r="K36" s="48" t="s">
        <v>28</v>
      </c>
    </row>
    <row r="37" spans="1:11" x14ac:dyDescent="0.3">
      <c r="A37" s="6">
        <f t="shared" si="2"/>
        <v>29</v>
      </c>
      <c r="B37" s="49" t="s">
        <v>60</v>
      </c>
      <c r="C37" s="57">
        <v>5310</v>
      </c>
      <c r="D37" s="63">
        <v>2755406</v>
      </c>
      <c r="E37" s="63">
        <v>12716225</v>
      </c>
      <c r="F37" s="63">
        <v>-15259224</v>
      </c>
      <c r="G37" s="63">
        <v>0</v>
      </c>
      <c r="H37" s="63">
        <v>-612214</v>
      </c>
      <c r="I37" s="54">
        <f t="shared" ref="I37:I44" si="4">SUM(D37:H37)</f>
        <v>-399807</v>
      </c>
      <c r="J37" s="64">
        <v>0</v>
      </c>
      <c r="K37" s="54">
        <f t="shared" ref="K37:K44" si="5">SUM(I37:J37)</f>
        <v>-399807</v>
      </c>
    </row>
    <row r="38" spans="1:11" x14ac:dyDescent="0.3">
      <c r="A38" s="6">
        <f t="shared" si="2"/>
        <v>30</v>
      </c>
      <c r="B38" s="49" t="s">
        <v>61</v>
      </c>
      <c r="C38" s="57">
        <v>5320</v>
      </c>
      <c r="D38" s="65">
        <v>28177</v>
      </c>
      <c r="E38" s="65">
        <v>91139</v>
      </c>
      <c r="F38" s="65">
        <v>0</v>
      </c>
      <c r="G38" s="65">
        <v>0</v>
      </c>
      <c r="H38" s="65">
        <v>-19032</v>
      </c>
      <c r="I38" s="54">
        <f t="shared" si="4"/>
        <v>100284</v>
      </c>
      <c r="J38" s="65">
        <v>0</v>
      </c>
      <c r="K38" s="54">
        <f t="shared" si="5"/>
        <v>100284</v>
      </c>
    </row>
    <row r="39" spans="1:11" x14ac:dyDescent="0.3">
      <c r="A39" s="6">
        <f t="shared" si="2"/>
        <v>31</v>
      </c>
      <c r="B39" s="53" t="s">
        <v>62</v>
      </c>
      <c r="C39" s="50">
        <v>5360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54">
        <f t="shared" si="4"/>
        <v>0</v>
      </c>
      <c r="J39" s="65">
        <v>0</v>
      </c>
      <c r="K39" s="54">
        <f t="shared" si="5"/>
        <v>0</v>
      </c>
    </row>
    <row r="40" spans="1:11" x14ac:dyDescent="0.3">
      <c r="A40" s="6">
        <f t="shared" si="2"/>
        <v>32</v>
      </c>
      <c r="B40" s="53" t="s">
        <v>63</v>
      </c>
      <c r="C40" s="50">
        <v>5410</v>
      </c>
      <c r="D40" s="65">
        <v>76226</v>
      </c>
      <c r="E40" s="65">
        <v>1105384</v>
      </c>
      <c r="F40" s="65">
        <v>-2131765</v>
      </c>
      <c r="G40" s="65">
        <v>8427</v>
      </c>
      <c r="H40" s="65">
        <v>0</v>
      </c>
      <c r="I40" s="54">
        <f t="shared" si="4"/>
        <v>-941728</v>
      </c>
      <c r="J40" s="65">
        <v>0</v>
      </c>
      <c r="K40" s="54">
        <f t="shared" si="5"/>
        <v>-941728</v>
      </c>
    </row>
    <row r="41" spans="1:11" x14ac:dyDescent="0.3">
      <c r="A41" s="6">
        <f t="shared" si="2"/>
        <v>33</v>
      </c>
      <c r="B41" s="11" t="s">
        <v>64</v>
      </c>
      <c r="C41" s="74">
        <v>5110</v>
      </c>
      <c r="D41" s="5">
        <v>7553705</v>
      </c>
      <c r="E41" s="5">
        <v>16926962</v>
      </c>
      <c r="F41" s="5">
        <v>-14895998</v>
      </c>
      <c r="G41" s="5">
        <v>0</v>
      </c>
      <c r="H41" s="5">
        <v>-1804319</v>
      </c>
      <c r="I41" s="4">
        <f t="shared" si="4"/>
        <v>7780350</v>
      </c>
      <c r="J41" s="5">
        <v>0</v>
      </c>
      <c r="K41" s="4">
        <f t="shared" si="5"/>
        <v>7780350</v>
      </c>
    </row>
    <row r="42" spans="1:11" x14ac:dyDescent="0.3">
      <c r="A42" s="6">
        <f t="shared" si="2"/>
        <v>34</v>
      </c>
      <c r="B42" s="49" t="s">
        <v>65</v>
      </c>
      <c r="C42" s="50">
        <v>5360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54">
        <f t="shared" si="4"/>
        <v>0</v>
      </c>
      <c r="J42" s="65">
        <v>0</v>
      </c>
      <c r="K42" s="54">
        <f t="shared" si="5"/>
        <v>0</v>
      </c>
    </row>
    <row r="43" spans="1:11" x14ac:dyDescent="0.3">
      <c r="A43" s="6">
        <f t="shared" si="2"/>
        <v>35</v>
      </c>
      <c r="B43" s="53"/>
      <c r="C43" s="50"/>
      <c r="D43" s="65"/>
      <c r="E43" s="65"/>
      <c r="F43" s="65"/>
      <c r="G43" s="65"/>
      <c r="H43" s="65"/>
      <c r="I43" s="54">
        <f t="shared" si="4"/>
        <v>0</v>
      </c>
      <c r="J43" s="65">
        <v>0</v>
      </c>
      <c r="K43" s="54">
        <f t="shared" si="5"/>
        <v>0</v>
      </c>
    </row>
    <row r="44" spans="1:11" x14ac:dyDescent="0.3">
      <c r="A44" s="6">
        <f t="shared" si="2"/>
        <v>36</v>
      </c>
      <c r="B44" s="53" t="s">
        <v>57</v>
      </c>
      <c r="C44" s="50">
        <v>5020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54">
        <f t="shared" si="4"/>
        <v>0</v>
      </c>
      <c r="J44" s="65">
        <v>0</v>
      </c>
      <c r="K44" s="54">
        <f t="shared" si="5"/>
        <v>0</v>
      </c>
    </row>
    <row r="45" spans="1:11" x14ac:dyDescent="0.3">
      <c r="A45" s="6">
        <f t="shared" si="2"/>
        <v>37</v>
      </c>
      <c r="B45" s="33"/>
      <c r="C45" s="77"/>
      <c r="D45" s="76"/>
      <c r="E45" s="76"/>
      <c r="F45" s="76"/>
      <c r="G45" s="76"/>
      <c r="H45" s="76"/>
      <c r="I45" s="77"/>
      <c r="J45" s="77"/>
      <c r="K45" s="77"/>
    </row>
    <row r="46" spans="1:11" x14ac:dyDescent="0.3">
      <c r="A46" s="6">
        <f t="shared" si="2"/>
        <v>38</v>
      </c>
      <c r="B46" s="33" t="s">
        <v>66</v>
      </c>
      <c r="C46" s="77"/>
      <c r="D46" s="72">
        <f>SUM(D37:D44)</f>
        <v>10413514</v>
      </c>
      <c r="E46" s="72">
        <f t="shared" ref="E46:G46" si="6">SUM(E37:E44)</f>
        <v>30839710</v>
      </c>
      <c r="F46" s="72">
        <f t="shared" si="6"/>
        <v>-32286987</v>
      </c>
      <c r="G46" s="72">
        <f t="shared" si="6"/>
        <v>8427</v>
      </c>
      <c r="H46" s="72">
        <f>SUM(H37:H44)</f>
        <v>-2435565</v>
      </c>
      <c r="I46" s="72">
        <f t="shared" ref="I46:K46" si="7">SUM(I37:I44)</f>
        <v>6539099</v>
      </c>
      <c r="J46" s="72">
        <f t="shared" si="7"/>
        <v>0</v>
      </c>
      <c r="K46" s="72">
        <f t="shared" si="7"/>
        <v>6539099</v>
      </c>
    </row>
    <row r="47" spans="1:11" x14ac:dyDescent="0.3">
      <c r="A47" s="6">
        <f t="shared" si="2"/>
        <v>39</v>
      </c>
      <c r="B47" s="33"/>
      <c r="C47" s="77"/>
      <c r="D47" s="77"/>
      <c r="E47" s="77"/>
      <c r="F47" s="77"/>
      <c r="G47" s="77"/>
      <c r="H47" s="77"/>
      <c r="I47" s="77"/>
      <c r="J47" s="77"/>
      <c r="K47" s="77"/>
    </row>
    <row r="48" spans="1:11" x14ac:dyDescent="0.3">
      <c r="A48" s="6">
        <f t="shared" si="2"/>
        <v>40</v>
      </c>
      <c r="B48" s="37"/>
      <c r="C48" s="38"/>
      <c r="D48" s="137" t="s">
        <v>67</v>
      </c>
      <c r="E48" s="138"/>
      <c r="F48" s="138"/>
      <c r="G48" s="138"/>
      <c r="H48" s="138"/>
      <c r="I48" s="138"/>
      <c r="J48" s="138"/>
      <c r="K48" s="138"/>
    </row>
    <row r="49" spans="1:12" x14ac:dyDescent="0.3">
      <c r="A49" s="6">
        <f t="shared" si="2"/>
        <v>41</v>
      </c>
      <c r="B49" s="39" t="s">
        <v>17</v>
      </c>
      <c r="C49" s="62"/>
      <c r="D49" s="40" t="s">
        <v>1</v>
      </c>
      <c r="E49" s="31" t="s">
        <v>18</v>
      </c>
      <c r="F49" s="31" t="s">
        <v>19</v>
      </c>
      <c r="G49" s="31" t="s">
        <v>20</v>
      </c>
      <c r="H49" s="31" t="s">
        <v>21</v>
      </c>
      <c r="I49" s="41" t="s">
        <v>22</v>
      </c>
      <c r="J49" s="31" t="s">
        <v>23</v>
      </c>
      <c r="K49" s="42" t="s">
        <v>9</v>
      </c>
      <c r="L49" s="77"/>
    </row>
    <row r="50" spans="1:12" x14ac:dyDescent="0.3">
      <c r="A50" s="6">
        <f t="shared" si="2"/>
        <v>42</v>
      </c>
      <c r="B50" s="43"/>
      <c r="C50" s="44"/>
      <c r="D50" s="45" t="s">
        <v>24</v>
      </c>
      <c r="E50" s="46" t="s">
        <v>25</v>
      </c>
      <c r="F50" s="46" t="s">
        <v>26</v>
      </c>
      <c r="G50" s="46" t="s">
        <v>27</v>
      </c>
      <c r="H50" s="46" t="s">
        <v>27</v>
      </c>
      <c r="I50" s="47" t="s">
        <v>28</v>
      </c>
      <c r="J50" s="46" t="s">
        <v>29</v>
      </c>
      <c r="K50" s="48" t="s">
        <v>28</v>
      </c>
      <c r="L50" s="77"/>
    </row>
    <row r="51" spans="1:12" x14ac:dyDescent="0.3">
      <c r="A51" s="6">
        <f t="shared" si="2"/>
        <v>43</v>
      </c>
      <c r="B51" s="8" t="s">
        <v>68</v>
      </c>
      <c r="C51" s="74">
        <v>5210</v>
      </c>
      <c r="D51" s="4">
        <v>7021783</v>
      </c>
      <c r="E51" s="4">
        <v>59142478</v>
      </c>
      <c r="F51" s="4">
        <v>-85180240</v>
      </c>
      <c r="G51" s="4">
        <v>0</v>
      </c>
      <c r="H51" s="4">
        <v>-52698975</v>
      </c>
      <c r="I51" s="4">
        <f t="shared" ref="I51:I52" si="8">SUM(D51:H51)</f>
        <v>-71714954</v>
      </c>
      <c r="J51" s="4">
        <v>0</v>
      </c>
      <c r="K51" s="4">
        <f t="shared" ref="K51:K52" si="9">SUM(I51:J51)</f>
        <v>-71714954</v>
      </c>
      <c r="L51" s="77"/>
    </row>
    <row r="52" spans="1:12" x14ac:dyDescent="0.3">
      <c r="A52" s="6">
        <f t="shared" si="2"/>
        <v>44</v>
      </c>
      <c r="B52" s="8" t="s">
        <v>69</v>
      </c>
      <c r="C52" s="74">
        <v>5110</v>
      </c>
      <c r="D52" s="4">
        <v>361127</v>
      </c>
      <c r="E52" s="4">
        <v>1758842</v>
      </c>
      <c r="F52" s="4">
        <v>-1874969</v>
      </c>
      <c r="G52" s="4">
        <v>0</v>
      </c>
      <c r="H52" s="4">
        <v>-2599995</v>
      </c>
      <c r="I52" s="4">
        <f t="shared" si="8"/>
        <v>-2354995</v>
      </c>
      <c r="J52" s="4">
        <v>0</v>
      </c>
      <c r="K52" s="4">
        <f t="shared" si="9"/>
        <v>-2354995</v>
      </c>
      <c r="L52" s="77"/>
    </row>
    <row r="53" spans="1:12" x14ac:dyDescent="0.3">
      <c r="A53" s="6">
        <f t="shared" si="2"/>
        <v>45</v>
      </c>
      <c r="B53" s="33"/>
      <c r="C53" s="77"/>
      <c r="D53" s="26"/>
      <c r="E53" s="26"/>
      <c r="F53" s="26"/>
      <c r="G53" s="26"/>
      <c r="H53" s="26"/>
      <c r="I53" s="77"/>
      <c r="J53" s="77"/>
      <c r="K53" s="77"/>
      <c r="L53" s="77"/>
    </row>
    <row r="54" spans="1:12" x14ac:dyDescent="0.3">
      <c r="A54" s="6">
        <f t="shared" si="2"/>
        <v>46</v>
      </c>
      <c r="B54" s="33" t="s">
        <v>70</v>
      </c>
      <c r="C54" s="77"/>
      <c r="D54" s="72">
        <f>SUM(D51:D53)</f>
        <v>7382910</v>
      </c>
      <c r="E54" s="72">
        <f t="shared" ref="E54:H54" si="10">SUM(E51:E53)</f>
        <v>60901320</v>
      </c>
      <c r="F54" s="72">
        <f t="shared" si="10"/>
        <v>-87055209</v>
      </c>
      <c r="G54" s="72">
        <f t="shared" si="10"/>
        <v>0</v>
      </c>
      <c r="H54" s="72">
        <f t="shared" si="10"/>
        <v>-55298970</v>
      </c>
      <c r="I54" s="72">
        <f t="shared" ref="I54" si="11">SUM(I51:I53)</f>
        <v>-74069949</v>
      </c>
      <c r="J54" s="72">
        <f t="shared" ref="J54" si="12">SUM(J51:J53)</f>
        <v>0</v>
      </c>
      <c r="K54" s="72">
        <f t="shared" ref="K54" si="13">SUM(K51:K53)</f>
        <v>-74069949</v>
      </c>
      <c r="L54" s="77"/>
    </row>
    <row r="55" spans="1:12" x14ac:dyDescent="0.3">
      <c r="A55" s="6">
        <f t="shared" si="2"/>
        <v>47</v>
      </c>
      <c r="B55" s="33"/>
      <c r="C55" s="77"/>
      <c r="D55" s="72"/>
      <c r="E55" s="72"/>
      <c r="F55" s="72"/>
      <c r="G55" s="72"/>
      <c r="H55" s="72"/>
      <c r="I55" s="72"/>
      <c r="J55" s="72"/>
      <c r="K55" s="72"/>
      <c r="L55" s="77"/>
    </row>
    <row r="56" spans="1:12" x14ac:dyDescent="0.3">
      <c r="A56" s="6">
        <f t="shared" si="2"/>
        <v>48</v>
      </c>
      <c r="B56" s="33" t="s">
        <v>71</v>
      </c>
      <c r="C56" s="77"/>
      <c r="D56" s="72">
        <f>D32+D46+D54</f>
        <v>28651074</v>
      </c>
      <c r="E56" s="72">
        <f t="shared" ref="E56:H56" si="14">E32+E46+E54</f>
        <v>158211381</v>
      </c>
      <c r="F56" s="72">
        <f t="shared" si="14"/>
        <v>-193275729</v>
      </c>
      <c r="G56" s="72">
        <f t="shared" si="14"/>
        <v>8427</v>
      </c>
      <c r="H56" s="72">
        <f t="shared" si="14"/>
        <v>-85957946</v>
      </c>
      <c r="I56" s="72">
        <f t="shared" ref="I56:K56" si="15">I32+I46+I54</f>
        <v>-92362793</v>
      </c>
      <c r="J56" s="72">
        <f t="shared" si="15"/>
        <v>0</v>
      </c>
      <c r="K56" s="72">
        <f t="shared" si="15"/>
        <v>-92362793</v>
      </c>
      <c r="L56" s="77"/>
    </row>
    <row r="57" spans="1:12" x14ac:dyDescent="0.3">
      <c r="B57" s="33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3">
      <c r="B58" s="58" t="s">
        <v>72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3">
      <c r="B59" s="60" t="s">
        <v>73</v>
      </c>
      <c r="C59" s="29"/>
      <c r="D59" s="29"/>
      <c r="E59" s="29"/>
      <c r="F59" s="29"/>
      <c r="G59" s="29"/>
      <c r="I59" s="112" t="s">
        <v>111</v>
      </c>
      <c r="J59" s="58"/>
      <c r="K59" s="58"/>
      <c r="L59" s="29"/>
    </row>
    <row r="60" spans="1:12" x14ac:dyDescent="0.3">
      <c r="B60" s="60" t="s">
        <v>74</v>
      </c>
      <c r="C60" s="29"/>
      <c r="D60" s="29"/>
      <c r="E60" s="29"/>
      <c r="F60" s="29"/>
      <c r="G60" s="29"/>
      <c r="I60" s="59" t="s">
        <v>112</v>
      </c>
      <c r="J60" s="58"/>
      <c r="K60" s="111">
        <v>6.0999999999999999E-2</v>
      </c>
      <c r="L60" s="29"/>
    </row>
    <row r="61" spans="1:12" ht="66" x14ac:dyDescent="0.3">
      <c r="B61" s="60" t="s">
        <v>75</v>
      </c>
      <c r="C61" s="29"/>
      <c r="D61" s="29"/>
      <c r="E61" s="29"/>
      <c r="F61" s="29"/>
      <c r="G61" s="29"/>
      <c r="I61" s="59" t="s">
        <v>113</v>
      </c>
      <c r="J61" s="29"/>
      <c r="K61" s="113" t="s">
        <v>114</v>
      </c>
      <c r="L61" s="29"/>
    </row>
    <row r="62" spans="1:12" x14ac:dyDescent="0.3">
      <c r="B62" s="60" t="s">
        <v>76</v>
      </c>
      <c r="C62" s="29"/>
      <c r="D62" s="29"/>
      <c r="E62" s="29"/>
      <c r="F62" s="29"/>
      <c r="G62" s="29"/>
      <c r="I62" s="61" t="s">
        <v>115</v>
      </c>
      <c r="J62" s="58"/>
      <c r="K62" s="111">
        <v>4.2999999999999997E-2</v>
      </c>
      <c r="L62" s="29"/>
    </row>
    <row r="63" spans="1:12" x14ac:dyDescent="0.3">
      <c r="B63" s="60" t="s">
        <v>77</v>
      </c>
      <c r="C63" s="29"/>
      <c r="D63" s="29"/>
      <c r="E63" s="29"/>
      <c r="F63" s="29"/>
      <c r="G63" s="29"/>
      <c r="I63" s="58" t="s">
        <v>116</v>
      </c>
      <c r="J63" s="29"/>
      <c r="K63" s="111">
        <v>4.7E-2</v>
      </c>
      <c r="L63" s="29"/>
    </row>
    <row r="64" spans="1:12" x14ac:dyDescent="0.3">
      <c r="B64" s="60" t="s">
        <v>78</v>
      </c>
      <c r="C64" s="73"/>
      <c r="D64" s="29"/>
      <c r="E64" s="29"/>
      <c r="F64" s="29"/>
      <c r="G64" s="29"/>
      <c r="I64" s="58" t="s">
        <v>117</v>
      </c>
      <c r="J64" s="29"/>
      <c r="K64" s="111" t="s">
        <v>118</v>
      </c>
      <c r="L64" s="29"/>
    </row>
    <row r="65" spans="9:11" x14ac:dyDescent="0.3">
      <c r="I65" s="58" t="s">
        <v>119</v>
      </c>
      <c r="J65" s="29"/>
      <c r="K65" s="111" t="s">
        <v>120</v>
      </c>
    </row>
    <row r="66" spans="9:11" x14ac:dyDescent="0.3">
      <c r="I66" s="114" t="s">
        <v>121</v>
      </c>
      <c r="J66" s="29"/>
      <c r="K66" s="111" t="s">
        <v>122</v>
      </c>
    </row>
    <row r="67" spans="9:11" x14ac:dyDescent="0.3">
      <c r="I67" s="114" t="s">
        <v>123</v>
      </c>
      <c r="J67" s="29"/>
      <c r="K67" s="111" t="s">
        <v>124</v>
      </c>
    </row>
    <row r="68" spans="9:11" x14ac:dyDescent="0.3">
      <c r="I68" s="114" t="s">
        <v>125</v>
      </c>
      <c r="J68" s="29"/>
      <c r="K68" s="111" t="s">
        <v>126</v>
      </c>
    </row>
    <row r="69" spans="9:11" x14ac:dyDescent="0.3">
      <c r="I69" s="114" t="s">
        <v>127</v>
      </c>
      <c r="J69" s="29"/>
      <c r="K69" s="111" t="s">
        <v>128</v>
      </c>
    </row>
    <row r="70" spans="9:11" x14ac:dyDescent="0.3">
      <c r="I70" s="114" t="s">
        <v>129</v>
      </c>
      <c r="J70" s="29"/>
      <c r="K70" s="115">
        <v>5.3999999999999992E-2</v>
      </c>
    </row>
    <row r="71" spans="9:11" x14ac:dyDescent="0.3">
      <c r="I71" s="114" t="s">
        <v>130</v>
      </c>
      <c r="J71" s="29"/>
      <c r="K71" s="115">
        <v>4.6999999999999993E-2</v>
      </c>
    </row>
    <row r="72" spans="9:11" x14ac:dyDescent="0.3">
      <c r="I72" s="114" t="s">
        <v>131</v>
      </c>
      <c r="J72" s="29"/>
      <c r="K72" s="115">
        <v>6.3999999999999987E-2</v>
      </c>
    </row>
    <row r="73" spans="9:11" x14ac:dyDescent="0.3">
      <c r="I73" s="114" t="s">
        <v>132</v>
      </c>
      <c r="J73" s="29"/>
      <c r="K73" s="115">
        <v>4.4999999999999998E-2</v>
      </c>
    </row>
  </sheetData>
  <mergeCells count="3">
    <mergeCell ref="D6:K6"/>
    <mergeCell ref="D34:K34"/>
    <mergeCell ref="D48:K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 of Trans. PBOP Forecast</vt:lpstr>
      <vt:lpstr>Summary Actuarial Report</vt:lpstr>
      <vt:lpstr>FY2025 ASC BU - RW</vt:lpstr>
      <vt:lpstr>FY2026 ASC BU - RW</vt:lpstr>
      <vt:lpstr>FY2027 ASC BU - RW</vt:lpstr>
      <vt:lpstr>FY2028 ASC BU - RW</vt:lpstr>
      <vt:lpstr>FY2029 ASC BU - RW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Tiffany M.</dc:creator>
  <cp:lastModifiedBy>Bissell, Garrett E</cp:lastModifiedBy>
  <dcterms:created xsi:type="dcterms:W3CDTF">2023-10-02T21:25:07Z</dcterms:created>
  <dcterms:modified xsi:type="dcterms:W3CDTF">2024-11-06T18:58:56Z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2024-11-06T18:57:30Z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fd2b7c21-cd9e-4acd-af13-49ac3cca74ce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1275706639</vt:i4>
  </property>
  <property fmtid="{D5CDD505-2E9C-101B-9397-08002B2CF9AE}" pid="10" name="_NewReviewCycle">
    <vt:lpwstr/>
  </property>
  <property fmtid="{D5CDD505-2E9C-101B-9397-08002B2CF9AE}" pid="11" name="_EmailSubject">
    <vt:lpwstr>Niagara Mohawk PBOP 205 Filing - Draft Filing Components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