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L:\Bissell\Transmission Rate Filings\Central Hudson\Cen Hud RS19 Formula Rate\Compliance Filing\"/>
    </mc:Choice>
  </mc:AlternateContent>
  <xr:revisionPtr revIDLastSave="0" documentId="13_ncr:1_{D466643D-7349-48B5-BBF9-77EA75AFE111}" xr6:coauthVersionLast="47" xr6:coauthVersionMax="47" xr10:uidLastSave="{00000000-0000-0000-0000-000000000000}"/>
  <bookViews>
    <workbookView xWindow="22932" yWindow="-108" windowWidth="23256" windowHeight="1461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Items'!$A$1:$P$70</definedName>
    <definedName name="_xlnm.Print_Area" localSheetId="3">'2a-ADIT Current Year'!$A$1:$I$93</definedName>
    <definedName name="_xlnm.Print_Area" localSheetId="7">'3-EADIT'!$A$1:$T$79</definedName>
    <definedName name="_xlnm.Print_Area" localSheetId="8">'4-IT Permanent Differences'!$A$1:$G$20</definedName>
    <definedName name="_xlnm.Print_Area" localSheetId="10">'6-Project Cost of Capital'!$A$1:$M$71</definedName>
    <definedName name="_xlnm.Print_Area" localSheetId="1">'Appendix A'!$A$1:$K$206</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4" l="1"/>
  <c r="E11" i="4"/>
  <c r="D11" i="4"/>
  <c r="H11" i="57"/>
  <c r="E57" i="4"/>
  <c r="H9" i="62"/>
  <c r="G57" i="54"/>
  <c r="G58" i="54"/>
  <c r="G59" i="54"/>
  <c r="G60" i="54"/>
  <c r="G56" i="54"/>
  <c r="G44" i="54"/>
  <c r="G43" i="54"/>
  <c r="G36" i="54"/>
  <c r="G33" i="54"/>
  <c r="G32" i="54"/>
  <c r="G31" i="54"/>
  <c r="G30" i="54"/>
  <c r="G29" i="54"/>
  <c r="G15" i="54"/>
  <c r="G16" i="54"/>
  <c r="G17" i="54"/>
  <c r="G18" i="54"/>
  <c r="G14" i="54"/>
  <c r="I57" i="4"/>
  <c r="F38" i="12"/>
  <c r="F29" i="12"/>
  <c r="F20" i="12"/>
  <c r="F11" i="12"/>
  <c r="D24" i="62"/>
  <c r="I51" i="56"/>
  <c r="I19" i="4"/>
  <c r="I17" i="4"/>
  <c r="I87" i="53"/>
  <c r="C87" i="53"/>
  <c r="I81" i="53"/>
  <c r="D77" i="53"/>
  <c r="C77" i="53"/>
  <c r="C44" i="53"/>
  <c r="C46" i="53"/>
  <c r="C53" i="53"/>
  <c r="C52" i="53"/>
  <c r="C51" i="53"/>
  <c r="C50" i="53"/>
  <c r="O21" i="62"/>
  <c r="N21" i="62"/>
  <c r="Q9" i="62"/>
  <c r="A87" i="53"/>
  <c r="C126" i="53"/>
  <c r="C124" i="53"/>
  <c r="C114" i="53"/>
  <c r="C113" i="53"/>
  <c r="C105" i="53"/>
  <c r="C42" i="53"/>
  <c r="C29" i="53"/>
  <c r="C28" i="53"/>
  <c r="C27" i="53"/>
  <c r="C26" i="53"/>
  <c r="C25" i="53"/>
  <c r="C24" i="53"/>
  <c r="C19" i="53"/>
  <c r="C18" i="53"/>
  <c r="C17" i="53"/>
  <c r="C16" i="53"/>
  <c r="C15" i="53"/>
  <c r="C14" i="53"/>
  <c r="E12" i="5"/>
  <c r="D12" i="5"/>
  <c r="C12" i="5"/>
  <c r="L44" i="12"/>
  <c r="A46" i="55" l="1"/>
  <c r="I37" i="55"/>
  <c r="M36" i="12" l="1"/>
  <c r="M27" i="12"/>
  <c r="M18" i="12"/>
  <c r="H31" i="3"/>
  <c r="C35" i="59" l="1"/>
  <c r="C31" i="59"/>
  <c r="C26" i="59"/>
  <c r="C21" i="59"/>
  <c r="C19" i="59"/>
  <c r="C18" i="59"/>
  <c r="C17" i="59"/>
  <c r="C16" i="59"/>
  <c r="C15" i="59"/>
  <c r="C14" i="59"/>
  <c r="I96" i="53"/>
  <c r="G71" i="56"/>
  <c r="F71" i="56"/>
  <c r="B3" i="56"/>
  <c r="D66" i="53"/>
  <c r="I66" i="53"/>
  <c r="L11" i="54" l="1"/>
  <c r="G13" i="57" l="1"/>
  <c r="G14" i="57"/>
  <c r="G15" i="57"/>
  <c r="G16" i="57"/>
  <c r="G17" i="57"/>
  <c r="G18" i="57"/>
  <c r="G19" i="57"/>
  <c r="G20" i="57"/>
  <c r="G21" i="57"/>
  <c r="G22" i="57"/>
  <c r="G23" i="57"/>
  <c r="G12" i="57"/>
  <c r="D205" i="53"/>
  <c r="I95" i="53" s="1"/>
  <c r="A30" i="4" l="1"/>
  <c r="A19" i="4"/>
  <c r="A20" i="4" s="1"/>
  <c r="L46" i="12" l="1"/>
  <c r="L47" i="12"/>
  <c r="L48" i="12"/>
  <c r="L49" i="12"/>
  <c r="L50" i="12"/>
  <c r="L51" i="12"/>
  <c r="L52" i="12"/>
  <c r="L53" i="12"/>
  <c r="L54" i="12"/>
  <c r="L55" i="12"/>
  <c r="L56" i="12"/>
  <c r="L57" i="12"/>
  <c r="L45" i="12"/>
  <c r="A3" i="59" l="1"/>
  <c r="B3" i="57"/>
  <c r="B3" i="4"/>
  <c r="A7" i="61"/>
  <c r="E28" i="4"/>
  <c r="N31" i="3"/>
  <c r="N10" i="3"/>
  <c r="D87" i="53"/>
  <c r="C67" i="12" l="1"/>
  <c r="C63" i="12"/>
  <c r="F44" i="12"/>
  <c r="C37" i="12"/>
  <c r="C36" i="12"/>
  <c r="C35" i="12"/>
  <c r="C28" i="12"/>
  <c r="C27" i="12"/>
  <c r="C26" i="12"/>
  <c r="C19" i="12"/>
  <c r="C18" i="12"/>
  <c r="C17" i="12"/>
  <c r="C10" i="12"/>
  <c r="C9" i="12"/>
  <c r="C8" i="12"/>
  <c r="L24" i="62" l="1"/>
  <c r="H24" i="62"/>
  <c r="E24" i="62"/>
  <c r="M24" i="62"/>
  <c r="J24" i="62"/>
  <c r="F24" i="62"/>
  <c r="F12" i="5"/>
  <c r="C34" i="54"/>
  <c r="N11" i="54"/>
  <c r="I11" i="54"/>
  <c r="G11" i="54"/>
  <c r="E11" i="54"/>
  <c r="A12" i="57"/>
  <c r="A13" i="57" s="1"/>
  <c r="A14" i="57" s="1"/>
  <c r="A15" i="57" s="1"/>
  <c r="A16" i="57" s="1"/>
  <c r="A17" i="57" s="1"/>
  <c r="A18" i="57" s="1"/>
  <c r="A19" i="57" s="1"/>
  <c r="A20" i="57" s="1"/>
  <c r="A21" i="57" s="1"/>
  <c r="A22" i="57" s="1"/>
  <c r="A23" i="57" s="1"/>
  <c r="A24" i="57" s="1"/>
  <c r="B2" i="3" l="1"/>
  <c r="F9" i="5"/>
  <c r="B27" i="61" l="1"/>
  <c r="B29" i="61" s="1"/>
  <c r="B31" i="61" s="1"/>
  <c r="B33" i="61" s="1"/>
  <c r="B35" i="61" s="1"/>
  <c r="D71" i="53"/>
  <c r="B80" i="62" l="1"/>
  <c r="B52" i="62"/>
  <c r="B41" i="62"/>
  <c r="B22" i="54"/>
  <c r="A3" i="60"/>
  <c r="B3" i="55"/>
  <c r="A3" i="12"/>
  <c r="B3" i="62"/>
  <c r="B3" i="5"/>
  <c r="B6" i="54"/>
  <c r="B5" i="58"/>
  <c r="A12" i="62"/>
  <c r="A14" i="62" s="1"/>
  <c r="A16" i="62" s="1"/>
  <c r="A18" i="62" s="1"/>
  <c r="A20" i="62" s="1"/>
  <c r="B27" i="62"/>
  <c r="B29" i="62"/>
  <c r="B65" i="62" s="1"/>
  <c r="B31" i="62"/>
  <c r="B25" i="62"/>
  <c r="A25" i="62" l="1"/>
  <c r="A27" i="62" s="1"/>
  <c r="A29" i="62" s="1"/>
  <c r="A31" i="62" s="1"/>
  <c r="A33" i="62" s="1"/>
  <c r="A35" i="62" s="1"/>
  <c r="O9" i="62"/>
  <c r="N9" i="62"/>
  <c r="M9" i="62"/>
  <c r="P9" i="62"/>
  <c r="L9" i="62"/>
  <c r="K9" i="62"/>
  <c r="J9" i="62"/>
  <c r="N33" i="3"/>
  <c r="I29" i="3"/>
  <c r="J46" i="3"/>
  <c r="F12" i="62" s="1"/>
  <c r="K46" i="3"/>
  <c r="F14" i="62" s="1"/>
  <c r="L46" i="3"/>
  <c r="F16" i="62" s="1"/>
  <c r="M46" i="3"/>
  <c r="N34" i="3"/>
  <c r="N35" i="3"/>
  <c r="N36" i="3"/>
  <c r="N37" i="3"/>
  <c r="N38" i="3"/>
  <c r="N39" i="3"/>
  <c r="N40" i="3"/>
  <c r="N41" i="3"/>
  <c r="N42" i="3"/>
  <c r="N43" i="3"/>
  <c r="N44" i="3"/>
  <c r="N45" i="3"/>
  <c r="J30" i="3"/>
  <c r="K30" i="3"/>
  <c r="L30" i="3"/>
  <c r="N30" i="3"/>
  <c r="N13" i="3"/>
  <c r="N14" i="3"/>
  <c r="N15" i="3"/>
  <c r="N16" i="3"/>
  <c r="N17" i="3"/>
  <c r="N18" i="3"/>
  <c r="N19" i="3"/>
  <c r="N20" i="3"/>
  <c r="N21" i="3"/>
  <c r="N22" i="3"/>
  <c r="N23" i="3"/>
  <c r="N24" i="3"/>
  <c r="N12" i="3"/>
  <c r="J25" i="3"/>
  <c r="D12" i="62" s="1"/>
  <c r="K25" i="3"/>
  <c r="D14" i="62" s="1"/>
  <c r="L25" i="3"/>
  <c r="D16" i="62" s="1"/>
  <c r="M25" i="3"/>
  <c r="H12" i="62" l="1"/>
  <c r="H14" i="62"/>
  <c r="H16" i="62"/>
  <c r="N46" i="3"/>
  <c r="I25" i="53" s="1"/>
  <c r="A9" i="12" l="1"/>
  <c r="A10" i="12" s="1"/>
  <c r="A11" i="12" s="1"/>
  <c r="A17" i="12" s="1"/>
  <c r="A18" i="12" s="1"/>
  <c r="A19" i="12" s="1"/>
  <c r="A20" i="12" s="1"/>
  <c r="A26" i="12" s="1"/>
  <c r="A27" i="12" s="1"/>
  <c r="A28" i="12" s="1"/>
  <c r="A29" i="12" s="1"/>
  <c r="A35" i="12" s="1"/>
  <c r="A36" i="12" s="1"/>
  <c r="A37" i="12" s="1"/>
  <c r="A38" i="12" s="1"/>
  <c r="A45" i="12" s="1"/>
  <c r="A46" i="12" s="1"/>
  <c r="F37" i="12"/>
  <c r="F28" i="12"/>
  <c r="F19" i="12"/>
  <c r="F10" i="12"/>
  <c r="F91" i="53"/>
  <c r="C12" i="53"/>
  <c r="F19" i="60"/>
  <c r="F23" i="60" s="1"/>
  <c r="A13" i="60"/>
  <c r="A15" i="60" s="1"/>
  <c r="F71" i="55"/>
  <c r="J35" i="55" s="1"/>
  <c r="E71"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E33" i="54"/>
  <c r="I33" i="54" s="1"/>
  <c r="L33" i="54" s="1"/>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F34" i="54"/>
  <c r="N25" i="54"/>
  <c r="K19" i="54"/>
  <c r="F19" i="54"/>
  <c r="C19" i="54"/>
  <c r="A15" i="54"/>
  <c r="A16" i="54" s="1"/>
  <c r="A17" i="54" s="1"/>
  <c r="A18" i="54" s="1"/>
  <c r="C78" i="56"/>
  <c r="C77" i="56"/>
  <c r="C76" i="56"/>
  <c r="C75" i="56"/>
  <c r="C74" i="56"/>
  <c r="C73" i="56"/>
  <c r="C72" i="56"/>
  <c r="C55" i="56"/>
  <c r="C54" i="56"/>
  <c r="C53" i="56"/>
  <c r="C52" i="56"/>
  <c r="C35" i="56"/>
  <c r="C34" i="56"/>
  <c r="C33" i="56"/>
  <c r="C32" i="56"/>
  <c r="C31" i="56"/>
  <c r="C30" i="56"/>
  <c r="C29" i="56"/>
  <c r="C28" i="56"/>
  <c r="C27" i="56"/>
  <c r="C26" i="56"/>
  <c r="C25" i="56"/>
  <c r="C24"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J19" i="57"/>
  <c r="C19" i="57"/>
  <c r="C18" i="57"/>
  <c r="C17" i="57"/>
  <c r="C16" i="57"/>
  <c r="C15" i="57"/>
  <c r="C14" i="57"/>
  <c r="J13" i="57"/>
  <c r="C13" i="57"/>
  <c r="F12" i="57"/>
  <c r="F13" i="57" s="1"/>
  <c r="F14" i="57" s="1"/>
  <c r="F15" i="57" s="1"/>
  <c r="F16" i="57" s="1"/>
  <c r="F17" i="57" s="1"/>
  <c r="F18" i="57" s="1"/>
  <c r="F19" i="57" s="1"/>
  <c r="F20" i="57" s="1"/>
  <c r="F21" i="57" s="1"/>
  <c r="F22" i="57" s="1"/>
  <c r="F23" i="57" s="1"/>
  <c r="G11" i="57"/>
  <c r="G79" i="56"/>
  <c r="F11" i="56" s="1"/>
  <c r="F79" i="56"/>
  <c r="E11" i="56" s="1"/>
  <c r="E79" i="56"/>
  <c r="D11" i="56" s="1"/>
  <c r="D79" i="56"/>
  <c r="B67" i="56"/>
  <c r="B66" i="56"/>
  <c r="G56" i="56"/>
  <c r="F10" i="56" s="1"/>
  <c r="F56" i="56"/>
  <c r="E10" i="56" s="1"/>
  <c r="D56" i="56"/>
  <c r="D50" i="56"/>
  <c r="D71" i="56" s="1"/>
  <c r="E49" i="56"/>
  <c r="E70" i="56" s="1"/>
  <c r="B45" i="56"/>
  <c r="B44" i="56"/>
  <c r="E36" i="56"/>
  <c r="D9" i="56" s="1"/>
  <c r="F36" i="56"/>
  <c r="E9" i="56" s="1"/>
  <c r="D36" i="56"/>
  <c r="G36" i="56"/>
  <c r="F9" i="56" s="1"/>
  <c r="A10" i="56"/>
  <c r="A11" i="56" s="1"/>
  <c r="D85" i="4"/>
  <c r="E85" i="4"/>
  <c r="D12" i="4" s="1"/>
  <c r="F85" i="4"/>
  <c r="E12" i="4" s="1"/>
  <c r="G85" i="4"/>
  <c r="E55" i="4"/>
  <c r="E76" i="4" s="1"/>
  <c r="E42" i="4"/>
  <c r="D10" i="4" s="1"/>
  <c r="B73" i="4"/>
  <c r="G62" i="4"/>
  <c r="F11" i="4" s="1"/>
  <c r="F62" i="4"/>
  <c r="D62" i="4"/>
  <c r="D56" i="4"/>
  <c r="D77" i="4" s="1"/>
  <c r="B51" i="4"/>
  <c r="B50" i="4"/>
  <c r="A11" i="4"/>
  <c r="B72" i="4"/>
  <c r="D26" i="58" l="1"/>
  <c r="F27" i="58"/>
  <c r="A29" i="58"/>
  <c r="A35" i="58" s="1"/>
  <c r="A36" i="58" s="1"/>
  <c r="A37" i="58" s="1"/>
  <c r="A38" i="58" s="1"/>
  <c r="A39" i="58" s="1"/>
  <c r="A40" i="58" s="1"/>
  <c r="A41" i="58" s="1"/>
  <c r="A42" i="58" s="1"/>
  <c r="A43" i="58" s="1"/>
  <c r="A44" i="58" s="1"/>
  <c r="A45" i="58" s="1"/>
  <c r="A46" i="58" s="1"/>
  <c r="H27" i="58"/>
  <c r="A19" i="54"/>
  <c r="A22" i="54" s="1"/>
  <c r="A23" i="54" s="1"/>
  <c r="A24" i="54" s="1"/>
  <c r="A25" i="54" s="1"/>
  <c r="A26" i="54" s="1"/>
  <c r="A29" i="54" s="1"/>
  <c r="A30" i="54" s="1"/>
  <c r="A31" i="54" s="1"/>
  <c r="A32" i="54" s="1"/>
  <c r="A33" i="54" s="1"/>
  <c r="A34" i="54" s="1"/>
  <c r="G29" i="58"/>
  <c r="A16" i="60"/>
  <c r="A19" i="60" s="1"/>
  <c r="C21" i="60" s="1"/>
  <c r="F27" i="60"/>
  <c r="F29" i="60" s="1"/>
  <c r="I124" i="53" s="1"/>
  <c r="F21" i="60"/>
  <c r="A47" i="55"/>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K36" i="55" s="1"/>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I60" i="54" s="1"/>
  <c r="L60" i="54" s="1"/>
  <c r="N60" i="54" s="1"/>
  <c r="D59" i="54"/>
  <c r="E59" i="54" s="1"/>
  <c r="I59" i="54" s="1"/>
  <c r="L59" i="54" s="1"/>
  <c r="N59" i="54" s="1"/>
  <c r="D58" i="54"/>
  <c r="E58" i="54" s="1"/>
  <c r="I58" i="54" s="1"/>
  <c r="L58" i="54" s="1"/>
  <c r="N58" i="54" s="1"/>
  <c r="D57" i="54"/>
  <c r="E57" i="54" s="1"/>
  <c r="I57" i="54" s="1"/>
  <c r="L57" i="54" s="1"/>
  <c r="N57" i="54" s="1"/>
  <c r="D43" i="54"/>
  <c r="E43" i="54" s="1"/>
  <c r="L26" i="54"/>
  <c r="N23" i="54"/>
  <c r="N26" i="54" s="1"/>
  <c r="I26" i="54"/>
  <c r="D29" i="54"/>
  <c r="D17" i="54"/>
  <c r="D18" i="54"/>
  <c r="D15" i="54"/>
  <c r="D16" i="54"/>
  <c r="D48" i="54"/>
  <c r="D14" i="54"/>
  <c r="E14" i="54" s="1"/>
  <c r="D56" i="54"/>
  <c r="E56" i="54" s="1"/>
  <c r="I56" i="54" s="1"/>
  <c r="K36" i="54"/>
  <c r="K63" i="54"/>
  <c r="D25" i="54"/>
  <c r="E25" i="54" s="1"/>
  <c r="D44" i="54"/>
  <c r="C36" i="56"/>
  <c r="C79" i="56"/>
  <c r="E12" i="56"/>
  <c r="F12" i="56"/>
  <c r="C85" i="4"/>
  <c r="J14" i="57"/>
  <c r="J12" i="57"/>
  <c r="J23" i="57"/>
  <c r="J18" i="57"/>
  <c r="J22" i="57"/>
  <c r="J20" i="57"/>
  <c r="J16" i="57"/>
  <c r="J21" i="57"/>
  <c r="J15" i="57"/>
  <c r="J17" i="57"/>
  <c r="A12" i="56"/>
  <c r="I12" i="56"/>
  <c r="A12" i="4"/>
  <c r="A13" i="4" s="1"/>
  <c r="D25" i="58" l="1"/>
  <c r="F26" i="58"/>
  <c r="H26" i="58" s="1"/>
  <c r="K69" i="54"/>
  <c r="E29" i="54"/>
  <c r="I29" i="54" s="1"/>
  <c r="D34" i="54"/>
  <c r="E48" i="54"/>
  <c r="D53" i="54"/>
  <c r="D61" i="54" s="1"/>
  <c r="I104" i="53"/>
  <c r="C19" i="60"/>
  <c r="C23" i="60"/>
  <c r="A21" i="60"/>
  <c r="A23" i="60" s="1"/>
  <c r="I126" i="53"/>
  <c r="E15" i="54"/>
  <c r="I15" i="54" s="1"/>
  <c r="E16" i="54"/>
  <c r="I16" i="54" s="1"/>
  <c r="E18" i="54"/>
  <c r="I18" i="54" s="1"/>
  <c r="E17" i="54"/>
  <c r="I17" i="54" s="1"/>
  <c r="D26" i="54"/>
  <c r="A36" i="54"/>
  <c r="A37" i="54" s="1"/>
  <c r="A38" i="54" s="1"/>
  <c r="A43" i="54" s="1"/>
  <c r="A44" i="54" s="1"/>
  <c r="A45" i="54" s="1"/>
  <c r="A48" i="54" s="1"/>
  <c r="D19" i="54"/>
  <c r="E61" i="54"/>
  <c r="E44" i="54"/>
  <c r="D45" i="54"/>
  <c r="G61" i="54"/>
  <c r="I43" i="54"/>
  <c r="L43" i="54" s="1"/>
  <c r="N43" i="54" s="1"/>
  <c r="E53" i="54"/>
  <c r="G48" i="54"/>
  <c r="I61" i="54"/>
  <c r="L56" i="54"/>
  <c r="A13" i="56"/>
  <c r="A14" i="56" s="1"/>
  <c r="A15" i="56" s="1"/>
  <c r="A14" i="4"/>
  <c r="A15" i="4" s="1"/>
  <c r="A16" i="4" s="1"/>
  <c r="I13" i="4"/>
  <c r="A24" i="56" l="1"/>
  <c r="D24" i="58"/>
  <c r="F25" i="58"/>
  <c r="H25" i="58" s="1"/>
  <c r="A25" i="60"/>
  <c r="A26" i="60" s="1"/>
  <c r="A27" i="60" s="1"/>
  <c r="A29" i="60" s="1"/>
  <c r="A49" i="54"/>
  <c r="A50" i="54" s="1"/>
  <c r="A51" i="54" s="1"/>
  <c r="A52" i="54" s="1"/>
  <c r="E34" i="54"/>
  <c r="L17" i="54"/>
  <c r="L16" i="54"/>
  <c r="G34" i="54"/>
  <c r="L18" i="54"/>
  <c r="L15" i="54"/>
  <c r="E19" i="54"/>
  <c r="G25" i="54"/>
  <c r="G26" i="54" s="1"/>
  <c r="E26" i="54"/>
  <c r="E45" i="54"/>
  <c r="E63" i="54" s="1"/>
  <c r="E65" i="54" s="1"/>
  <c r="M61" i="54"/>
  <c r="M63" i="54" s="1"/>
  <c r="L61" i="54"/>
  <c r="N56" i="54"/>
  <c r="G53" i="54"/>
  <c r="I48" i="54"/>
  <c r="L29" i="54"/>
  <c r="G19" i="54"/>
  <c r="I14" i="54"/>
  <c r="I15" i="56"/>
  <c r="A25" i="56"/>
  <c r="A26" i="56" s="1"/>
  <c r="A27" i="56" s="1"/>
  <c r="A28" i="56" s="1"/>
  <c r="A29" i="56" s="1"/>
  <c r="A30" i="56" s="1"/>
  <c r="A31" i="56" s="1"/>
  <c r="A32" i="56" s="1"/>
  <c r="A33" i="56" s="1"/>
  <c r="A34" i="56" s="1"/>
  <c r="A35" i="56" s="1"/>
  <c r="A36" i="56" s="1"/>
  <c r="I16" i="4"/>
  <c r="A17" i="4"/>
  <c r="A18" i="4" s="1"/>
  <c r="D23" i="58" l="1"/>
  <c r="F24" i="58"/>
  <c r="H24" i="58" s="1"/>
  <c r="A31" i="4"/>
  <c r="A32" i="4" s="1"/>
  <c r="A33" i="4" s="1"/>
  <c r="A34" i="4" s="1"/>
  <c r="A35" i="4" s="1"/>
  <c r="A36" i="4" s="1"/>
  <c r="A37" i="4" s="1"/>
  <c r="A38" i="4" s="1"/>
  <c r="A39" i="4" s="1"/>
  <c r="A40" i="4" s="1"/>
  <c r="A41" i="4" s="1"/>
  <c r="A42" i="4" s="1"/>
  <c r="C27" i="60"/>
  <c r="C29" i="60"/>
  <c r="A53" i="54"/>
  <c r="A56" i="54" s="1"/>
  <c r="A57" i="54" s="1"/>
  <c r="A58" i="54" s="1"/>
  <c r="A59" i="54" s="1"/>
  <c r="A60" i="54" s="1"/>
  <c r="A61" i="54" s="1"/>
  <c r="G45" i="54"/>
  <c r="G63" i="54" s="1"/>
  <c r="G65" i="54" s="1"/>
  <c r="I44" i="54"/>
  <c r="L44" i="54" s="1"/>
  <c r="N44" i="54" s="1"/>
  <c r="N16" i="54"/>
  <c r="N17" i="54"/>
  <c r="E36" i="54"/>
  <c r="E38" i="54" s="1"/>
  <c r="E67" i="54" s="1"/>
  <c r="N18" i="54"/>
  <c r="N15" i="54"/>
  <c r="I34" i="54"/>
  <c r="G38" i="54"/>
  <c r="I53" i="54"/>
  <c r="I63" i="54" s="1"/>
  <c r="I65" i="54" s="1"/>
  <c r="L48" i="54"/>
  <c r="M19" i="54"/>
  <c r="M36" i="54" s="1"/>
  <c r="M69" i="54" s="1"/>
  <c r="I19" i="54"/>
  <c r="L14" i="54"/>
  <c r="L34" i="54"/>
  <c r="N29" i="54"/>
  <c r="N61" i="54"/>
  <c r="A51" i="56"/>
  <c r="A52" i="56" s="1"/>
  <c r="A53" i="56" s="1"/>
  <c r="A54" i="56" s="1"/>
  <c r="A55" i="56" s="1"/>
  <c r="A56" i="56" s="1"/>
  <c r="A72" i="56" s="1"/>
  <c r="I9" i="56"/>
  <c r="I18" i="4"/>
  <c r="D22" i="58" l="1"/>
  <c r="F23" i="58"/>
  <c r="H23" i="58" s="1"/>
  <c r="A63" i="54"/>
  <c r="A64" i="54" s="1"/>
  <c r="A65" i="54" s="1"/>
  <c r="A67" i="54" s="1"/>
  <c r="A69" i="54" s="1"/>
  <c r="A74" i="54" s="1"/>
  <c r="A75" i="54" s="1"/>
  <c r="A76" i="54" s="1"/>
  <c r="D11" i="54" s="1"/>
  <c r="I36" i="54"/>
  <c r="I38" i="54" s="1"/>
  <c r="I67" i="54" s="1"/>
  <c r="G67" i="54"/>
  <c r="N34" i="54"/>
  <c r="L53" i="54"/>
  <c r="L63" i="54" s="1"/>
  <c r="L65" i="54" s="1"/>
  <c r="N48" i="54"/>
  <c r="L19" i="54"/>
  <c r="L36" i="54" s="1"/>
  <c r="N14" i="54"/>
  <c r="I10" i="56"/>
  <c r="A73" i="56"/>
  <c r="A74" i="56" s="1"/>
  <c r="A75" i="56" s="1"/>
  <c r="A76" i="56" s="1"/>
  <c r="A77" i="56" s="1"/>
  <c r="A78" i="56" s="1"/>
  <c r="A79" i="56" s="1"/>
  <c r="I11" i="56" s="1"/>
  <c r="A57" i="4"/>
  <c r="A58" i="4" s="1"/>
  <c r="A59" i="4" s="1"/>
  <c r="A60" i="4" s="1"/>
  <c r="A61" i="4" s="1"/>
  <c r="A62" i="4" s="1"/>
  <c r="A78" i="4" s="1"/>
  <c r="I10" i="4"/>
  <c r="D21" i="58" l="1"/>
  <c r="F22" i="58"/>
  <c r="H22" i="58" s="1"/>
  <c r="L38" i="54"/>
  <c r="L67" i="54" s="1"/>
  <c r="I43" i="53"/>
  <c r="N20" i="62" s="1"/>
  <c r="N53" i="54"/>
  <c r="N63" i="54" s="1"/>
  <c r="N65" i="54" s="1"/>
  <c r="N19" i="54"/>
  <c r="N36" i="54" s="1"/>
  <c r="N38" i="54" s="1"/>
  <c r="I11" i="4"/>
  <c r="A79" i="4"/>
  <c r="A80" i="4" s="1"/>
  <c r="A81" i="4" s="1"/>
  <c r="A82" i="4" s="1"/>
  <c r="A83" i="4" s="1"/>
  <c r="A84" i="4" s="1"/>
  <c r="D20" i="58" l="1"/>
  <c r="F21" i="58"/>
  <c r="H21" i="58" s="1"/>
  <c r="N67" i="54"/>
  <c r="A85" i="4"/>
  <c r="I12" i="4" s="1"/>
  <c r="D19" i="58" l="1"/>
  <c r="F20" i="58"/>
  <c r="H20" i="58" s="1"/>
  <c r="D100" i="53"/>
  <c r="D170" i="53"/>
  <c r="I120" i="53" s="1"/>
  <c r="D58" i="12"/>
  <c r="F45" i="12"/>
  <c r="F47" i="12"/>
  <c r="F48" i="12"/>
  <c r="F49" i="12"/>
  <c r="F50" i="12"/>
  <c r="F51" i="12"/>
  <c r="F52" i="12"/>
  <c r="F53" i="12"/>
  <c r="F54" i="12"/>
  <c r="F55" i="12"/>
  <c r="F56" i="12"/>
  <c r="F57" i="12"/>
  <c r="F46" i="12"/>
  <c r="A47" i="12"/>
  <c r="A48" i="12" s="1"/>
  <c r="A49" i="12" s="1"/>
  <c r="A50" i="12" s="1"/>
  <c r="A51" i="12" s="1"/>
  <c r="A52" i="12" s="1"/>
  <c r="A53" i="12" s="1"/>
  <c r="A54" i="12" s="1"/>
  <c r="A55" i="12" s="1"/>
  <c r="A56" i="12" s="1"/>
  <c r="A57" i="12" s="1"/>
  <c r="A58" i="12" s="1"/>
  <c r="A11" i="5"/>
  <c r="D97" i="53"/>
  <c r="F94" i="53"/>
  <c r="F27" i="53"/>
  <c r="F28" i="53" s="1"/>
  <c r="D80" i="53"/>
  <c r="B27" i="53"/>
  <c r="D67" i="3"/>
  <c r="I46" i="53" s="1"/>
  <c r="O20" i="62" s="1"/>
  <c r="D102" i="53" l="1"/>
  <c r="E11" i="5"/>
  <c r="D11" i="5"/>
  <c r="D18" i="58"/>
  <c r="F19" i="58"/>
  <c r="H19" i="58" s="1"/>
  <c r="D27" i="12"/>
  <c r="D36" i="12"/>
  <c r="L58" i="12"/>
  <c r="D8" i="12" s="1"/>
  <c r="D67" i="12"/>
  <c r="D18" i="12"/>
  <c r="A62" i="12"/>
  <c r="D9" i="12"/>
  <c r="F58" i="12"/>
  <c r="H67" i="3"/>
  <c r="D53" i="53" s="1"/>
  <c r="I35" i="53"/>
  <c r="I33" i="53"/>
  <c r="F29" i="53"/>
  <c r="I46" i="3"/>
  <c r="F10" i="62" s="1"/>
  <c r="F20" i="62" s="1"/>
  <c r="I30" i="3"/>
  <c r="G46" i="3"/>
  <c r="D27" i="53" s="1"/>
  <c r="B32" i="3"/>
  <c r="B53" i="3" s="1"/>
  <c r="B28" i="53"/>
  <c r="B25" i="53"/>
  <c r="A15" i="53"/>
  <c r="D152" i="53"/>
  <c r="D153" i="53" s="1"/>
  <c r="G67" i="3"/>
  <c r="D52" i="53" s="1"/>
  <c r="B51" i="3"/>
  <c r="F67" i="3"/>
  <c r="D51" i="53" s="1"/>
  <c r="E67" i="3"/>
  <c r="D50" i="53" s="1"/>
  <c r="F18" i="53"/>
  <c r="I25" i="3"/>
  <c r="D10" i="62" s="1"/>
  <c r="H46" i="3"/>
  <c r="D29" i="53" s="1"/>
  <c r="B31" i="3"/>
  <c r="B52" i="3" s="1"/>
  <c r="H30" i="3"/>
  <c r="G30" i="3"/>
  <c r="F30" i="3"/>
  <c r="D11" i="3"/>
  <c r="G25" i="3"/>
  <c r="D17" i="53" s="1"/>
  <c r="H25" i="3"/>
  <c r="D19" i="53" s="1"/>
  <c r="E30" i="3"/>
  <c r="D30" i="3"/>
  <c r="C30" i="3"/>
  <c r="B46" i="3"/>
  <c r="B67" i="3" s="1"/>
  <c r="A13" i="3"/>
  <c r="A14" i="3" s="1"/>
  <c r="A15" i="3" s="1"/>
  <c r="A16" i="3" s="1"/>
  <c r="A17" i="3" s="1"/>
  <c r="A18" i="3" s="1"/>
  <c r="A19" i="3" s="1"/>
  <c r="A20" i="3" s="1"/>
  <c r="A21" i="3" s="1"/>
  <c r="A22" i="3" s="1"/>
  <c r="A23" i="3" s="1"/>
  <c r="A24" i="3" s="1"/>
  <c r="A25" i="3" s="1"/>
  <c r="B4" i="3"/>
  <c r="D17" i="58" l="1"/>
  <c r="F17" i="58" s="1"/>
  <c r="H17" i="58" s="1"/>
  <c r="F18" i="58"/>
  <c r="H18" i="58" s="1"/>
  <c r="D63" i="12"/>
  <c r="D64" i="12" s="1"/>
  <c r="F8" i="12" s="1"/>
  <c r="A33" i="3"/>
  <c r="A34" i="3" s="1"/>
  <c r="A35" i="3" s="1"/>
  <c r="A36" i="3" s="1"/>
  <c r="A37" i="3" s="1"/>
  <c r="A38" i="3" s="1"/>
  <c r="A39" i="3" s="1"/>
  <c r="A40" i="3" s="1"/>
  <c r="A41" i="3" s="1"/>
  <c r="A42" i="3" s="1"/>
  <c r="A43" i="3" s="1"/>
  <c r="A44" i="3" s="1"/>
  <c r="A45" i="3" s="1"/>
  <c r="A46" i="3" s="1"/>
  <c r="D9" i="62"/>
  <c r="D17" i="12"/>
  <c r="D20" i="12" s="1"/>
  <c r="D35" i="12"/>
  <c r="D26" i="12"/>
  <c r="F35" i="12"/>
  <c r="F26" i="12"/>
  <c r="D19" i="12"/>
  <c r="D37" i="12"/>
  <c r="D28" i="12"/>
  <c r="D20" i="62"/>
  <c r="E10" i="62" s="1"/>
  <c r="H10" i="62"/>
  <c r="H20" i="62" s="1"/>
  <c r="N25" i="3"/>
  <c r="I15" i="53" s="1"/>
  <c r="D143" i="53" s="1"/>
  <c r="A63" i="12"/>
  <c r="A64" i="12" s="1"/>
  <c r="A66" i="12" s="1"/>
  <c r="D68" i="12"/>
  <c r="D10" i="12"/>
  <c r="D11" i="12" s="1"/>
  <c r="C143" i="53"/>
  <c r="C142" i="53"/>
  <c r="D38" i="53"/>
  <c r="E11" i="3"/>
  <c r="D36" i="53"/>
  <c r="A16" i="53"/>
  <c r="F17" i="12" l="1"/>
  <c r="I17" i="58"/>
  <c r="I18" i="58" s="1"/>
  <c r="I19" i="58" s="1"/>
  <c r="I20" i="58" s="1"/>
  <c r="I21" i="58" s="1"/>
  <c r="I22" i="58" s="1"/>
  <c r="I23" i="58" s="1"/>
  <c r="I24" i="58" s="1"/>
  <c r="I25" i="58" s="1"/>
  <c r="I26" i="58" s="1"/>
  <c r="I27" i="58" s="1"/>
  <c r="I28" i="58" s="1"/>
  <c r="H29" i="58"/>
  <c r="N11" i="3"/>
  <c r="M11" i="3"/>
  <c r="K11" i="3"/>
  <c r="L11" i="3"/>
  <c r="J11" i="3"/>
  <c r="I11" i="3"/>
  <c r="A54" i="3"/>
  <c r="A55" i="3" s="1"/>
  <c r="A56" i="3" s="1"/>
  <c r="A57" i="3" s="1"/>
  <c r="A58" i="3" s="1"/>
  <c r="A59" i="3" s="1"/>
  <c r="A60" i="3" s="1"/>
  <c r="A61" i="3" s="1"/>
  <c r="A62" i="3" s="1"/>
  <c r="A63" i="3" s="1"/>
  <c r="A64" i="3" s="1"/>
  <c r="A65" i="3" s="1"/>
  <c r="A66" i="3" s="1"/>
  <c r="A67" i="3" s="1"/>
  <c r="F9" i="62"/>
  <c r="N10" i="62"/>
  <c r="D38" i="12"/>
  <c r="F36" i="12"/>
  <c r="F27" i="12"/>
  <c r="O10" i="62"/>
  <c r="E12" i="62"/>
  <c r="N12" i="62" s="1"/>
  <c r="E14" i="62"/>
  <c r="N14" i="62" s="1"/>
  <c r="E16" i="62"/>
  <c r="N16" i="62" s="1"/>
  <c r="E18" i="62"/>
  <c r="I34" i="53"/>
  <c r="C64" i="12"/>
  <c r="D29" i="12"/>
  <c r="A67" i="12"/>
  <c r="C68" i="12" s="1"/>
  <c r="F9" i="12"/>
  <c r="F18" i="12"/>
  <c r="G18" i="12" s="1"/>
  <c r="G10" i="12"/>
  <c r="F11" i="3"/>
  <c r="A17" i="53"/>
  <c r="G19" i="12" l="1"/>
  <c r="H27" i="62" s="1"/>
  <c r="G9" i="12"/>
  <c r="H25" i="62" s="1"/>
  <c r="G36" i="12"/>
  <c r="O14" i="62"/>
  <c r="O12" i="62"/>
  <c r="O16" i="62"/>
  <c r="E20" i="62"/>
  <c r="G17" i="12"/>
  <c r="A68" i="12"/>
  <c r="G27" i="12"/>
  <c r="E11" i="12"/>
  <c r="G8" i="12"/>
  <c r="G11" i="3"/>
  <c r="A18" i="53"/>
  <c r="G28" i="12" l="1"/>
  <c r="H29" i="62"/>
  <c r="G37" i="12"/>
  <c r="H31" i="62" s="1"/>
  <c r="G20" i="12"/>
  <c r="L27" i="62"/>
  <c r="G11" i="12"/>
  <c r="L25" i="62"/>
  <c r="E20" i="12"/>
  <c r="E29" i="12"/>
  <c r="G26" i="12"/>
  <c r="A19" i="53"/>
  <c r="C11" i="3"/>
  <c r="E27" i="62" l="1"/>
  <c r="E25" i="62"/>
  <c r="G29" i="12"/>
  <c r="L29" i="62"/>
  <c r="E38" i="12"/>
  <c r="G35" i="12"/>
  <c r="C20" i="53"/>
  <c r="H11" i="3"/>
  <c r="A20" i="53"/>
  <c r="A21" i="53" l="1"/>
  <c r="A24" i="53" s="1"/>
  <c r="C33" i="53" s="1"/>
  <c r="E29" i="62"/>
  <c r="L31" i="62"/>
  <c r="G38" i="12"/>
  <c r="K58" i="53"/>
  <c r="G26" i="53"/>
  <c r="A61" i="53"/>
  <c r="A135" i="53"/>
  <c r="D32" i="3" l="1"/>
  <c r="A25" i="53"/>
  <c r="C34" i="53" s="1"/>
  <c r="E31" i="62"/>
  <c r="K132" i="53"/>
  <c r="A26" i="53" l="1"/>
  <c r="C35" i="53" s="1"/>
  <c r="E32" i="3"/>
  <c r="K32" i="3" s="1"/>
  <c r="A27" i="53"/>
  <c r="C36" i="53" s="1"/>
  <c r="F32" i="3"/>
  <c r="L32" i="3" l="1"/>
  <c r="N32" i="3"/>
  <c r="M32" i="3"/>
  <c r="I32" i="3"/>
  <c r="J32" i="3"/>
  <c r="A28" i="53"/>
  <c r="C37" i="53" s="1"/>
  <c r="G32" i="3"/>
  <c r="C32" i="3" l="1"/>
  <c r="A29" i="53"/>
  <c r="C38" i="53" s="1"/>
  <c r="C30" i="53" l="1"/>
  <c r="A30" i="53"/>
  <c r="A33" i="53" s="1"/>
  <c r="H32" i="3"/>
  <c r="A34" i="53" l="1"/>
  <c r="A35" i="53" s="1"/>
  <c r="A36" i="53" s="1"/>
  <c r="A37" i="53" l="1"/>
  <c r="J21" i="62"/>
  <c r="A38" i="53" l="1"/>
  <c r="K21" i="62"/>
  <c r="A39" i="53" l="1"/>
  <c r="L21" i="62"/>
  <c r="C39" i="53"/>
  <c r="A42" i="53" l="1"/>
  <c r="M21" i="62" l="1"/>
  <c r="A43" i="53"/>
  <c r="A44" i="53" l="1"/>
  <c r="A46" i="53" l="1"/>
  <c r="A49" i="53" l="1"/>
  <c r="A50" i="53" s="1"/>
  <c r="E53" i="3" s="1"/>
  <c r="C53" i="3"/>
  <c r="D53" i="3" s="1"/>
  <c r="A51" i="53" l="1"/>
  <c r="F53" i="3" s="1"/>
  <c r="A52" i="53" l="1"/>
  <c r="A53" i="53" s="1"/>
  <c r="G53" i="3" l="1"/>
  <c r="A54" i="53" l="1"/>
  <c r="C56" i="53" s="1"/>
  <c r="C54" i="53"/>
  <c r="P21" i="62" l="1"/>
  <c r="A56" i="53"/>
  <c r="A68" i="53" s="1"/>
  <c r="A69" i="53" l="1"/>
  <c r="A70" i="53"/>
  <c r="A71" i="53" s="1"/>
  <c r="A72" i="53" s="1"/>
  <c r="C71" i="53"/>
  <c r="A73" i="53" l="1"/>
  <c r="A74" i="53" s="1"/>
  <c r="A75" i="53" s="1"/>
  <c r="A76" i="53" l="1"/>
  <c r="A77" i="53" s="1"/>
  <c r="C80" i="53"/>
  <c r="A78" i="53"/>
  <c r="A79" i="53" s="1"/>
  <c r="A80" i="53" s="1"/>
  <c r="A81" i="53" l="1"/>
  <c r="C81" i="53"/>
  <c r="C49" i="53"/>
  <c r="A84" i="53"/>
  <c r="A85" i="53" l="1"/>
  <c r="A86" i="53" s="1"/>
  <c r="F46" i="3" l="1"/>
  <c r="D26" i="53" s="1"/>
  <c r="E46" i="3"/>
  <c r="D25" i="53" s="1"/>
  <c r="B44" i="3"/>
  <c r="B65" i="3" s="1"/>
  <c r="B43" i="3"/>
  <c r="B64" i="3" s="1"/>
  <c r="B42" i="3"/>
  <c r="B63" i="3" s="1"/>
  <c r="B41" i="3"/>
  <c r="B62" i="3" s="1"/>
  <c r="B40" i="3"/>
  <c r="B61" i="3" s="1"/>
  <c r="B39" i="3"/>
  <c r="B60" i="3" s="1"/>
  <c r="B38" i="3"/>
  <c r="B59" i="3" s="1"/>
  <c r="B37" i="3"/>
  <c r="B58" i="3" s="1"/>
  <c r="B36" i="3"/>
  <c r="B57" i="3" s="1"/>
  <c r="B35" i="3"/>
  <c r="B56" i="3" s="1"/>
  <c r="C67" i="3"/>
  <c r="F25" i="3"/>
  <c r="D16" i="53" s="1"/>
  <c r="A91" i="53" l="1"/>
  <c r="A92" i="53" s="1"/>
  <c r="A93" i="53" s="1"/>
  <c r="A94" i="53" s="1"/>
  <c r="D35" i="53"/>
  <c r="D46" i="53"/>
  <c r="B45" i="3"/>
  <c r="B66" i="3" s="1"/>
  <c r="B34" i="3"/>
  <c r="B55" i="3" s="1"/>
  <c r="B33" i="3"/>
  <c r="B54" i="3" s="1"/>
  <c r="A95" i="53" l="1"/>
  <c r="A96" i="53" s="1"/>
  <c r="A97" i="53" l="1"/>
  <c r="A100" i="53" s="1"/>
  <c r="A101" i="53" s="1"/>
  <c r="A102" i="53" s="1"/>
  <c r="A103" i="53" s="1"/>
  <c r="C97" i="53"/>
  <c r="A104" i="53" l="1"/>
  <c r="C107" i="53"/>
  <c r="E25" i="3"/>
  <c r="D15" i="53" s="1"/>
  <c r="C46" i="3"/>
  <c r="D28" i="53" s="1"/>
  <c r="C25" i="3"/>
  <c r="D18" i="53" s="1"/>
  <c r="C108" i="53" l="1"/>
  <c r="A105" i="53"/>
  <c r="D142" i="53"/>
  <c r="D34" i="53"/>
  <c r="D37" i="53"/>
  <c r="D25" i="3"/>
  <c r="D14" i="53" s="1"/>
  <c r="D46" i="3"/>
  <c r="D24" i="53" s="1"/>
  <c r="C109" i="53" l="1"/>
  <c r="A106" i="53"/>
  <c r="D144" i="53"/>
  <c r="D33" i="53"/>
  <c r="G71" i="53" l="1"/>
  <c r="I71" i="53" s="1"/>
  <c r="D155" i="53"/>
  <c r="A107" i="53"/>
  <c r="A108" i="53" s="1"/>
  <c r="A109" i="53" s="1"/>
  <c r="A110" i="53" s="1"/>
  <c r="A113" i="53" s="1"/>
  <c r="A114" i="53" s="1"/>
  <c r="A115" i="53" s="1"/>
  <c r="G50" i="53"/>
  <c r="G78" i="53"/>
  <c r="I78" i="53" s="1"/>
  <c r="D30" i="53"/>
  <c r="D20" i="53"/>
  <c r="D21" i="53" s="1"/>
  <c r="D54" i="53"/>
  <c r="D157" i="53" l="1"/>
  <c r="D156" i="53"/>
  <c r="C106" i="53"/>
  <c r="C115" i="53"/>
  <c r="C110" i="53"/>
  <c r="A118" i="53"/>
  <c r="C118" i="53"/>
  <c r="D39" i="53"/>
  <c r="I39" i="58" l="1"/>
  <c r="K39" i="58" s="1"/>
  <c r="I43" i="58"/>
  <c r="K43" i="58" s="1"/>
  <c r="I46" i="58"/>
  <c r="K46" i="58" s="1"/>
  <c r="P16" i="57"/>
  <c r="Q16" i="57" s="1"/>
  <c r="R16" i="57" s="1"/>
  <c r="P22" i="57"/>
  <c r="Q22" i="57" s="1"/>
  <c r="R22" i="57" s="1"/>
  <c r="P20" i="57"/>
  <c r="Q20" i="57" s="1"/>
  <c r="R20" i="57" s="1"/>
  <c r="P15" i="57"/>
  <c r="Q15" i="57" s="1"/>
  <c r="R15" i="57" s="1"/>
  <c r="G17" i="53"/>
  <c r="G27" i="53" s="1"/>
  <c r="I40" i="58"/>
  <c r="K40" i="58" s="1"/>
  <c r="I44" i="58"/>
  <c r="K44" i="58" s="1"/>
  <c r="I35" i="58"/>
  <c r="K35" i="58" s="1"/>
  <c r="P17" i="57"/>
  <c r="Q17" i="57" s="1"/>
  <c r="R17" i="57" s="1"/>
  <c r="F13" i="56"/>
  <c r="F15" i="56" s="1"/>
  <c r="F17" i="4" s="1"/>
  <c r="F14" i="4"/>
  <c r="G85" i="53"/>
  <c r="I85" i="53" s="1"/>
  <c r="P12" i="57"/>
  <c r="Q12" i="57" s="1"/>
  <c r="R12" i="57" s="1"/>
  <c r="P23" i="57"/>
  <c r="Q23" i="57" s="1"/>
  <c r="R23" i="57" s="1"/>
  <c r="P14" i="57"/>
  <c r="Q14" i="57" s="1"/>
  <c r="R14" i="57" s="1"/>
  <c r="G77" i="53"/>
  <c r="I41" i="58"/>
  <c r="K41" i="58" s="1"/>
  <c r="I37" i="58"/>
  <c r="K37" i="58" s="1"/>
  <c r="I36" i="58"/>
  <c r="K36" i="58" s="1"/>
  <c r="P18" i="57"/>
  <c r="Q18" i="57" s="1"/>
  <c r="R18" i="57" s="1"/>
  <c r="P19" i="57"/>
  <c r="Q19" i="57" s="1"/>
  <c r="R19" i="57" s="1"/>
  <c r="P13" i="57"/>
  <c r="Q13" i="57" s="1"/>
  <c r="R13" i="57" s="1"/>
  <c r="G86" i="53"/>
  <c r="I38" i="58"/>
  <c r="K38" i="58" s="1"/>
  <c r="I42" i="58"/>
  <c r="K42" i="58" s="1"/>
  <c r="I45" i="58"/>
  <c r="K45" i="58" s="1"/>
  <c r="P21" i="57"/>
  <c r="Q21" i="57" s="1"/>
  <c r="R21" i="57" s="1"/>
  <c r="G18" i="53"/>
  <c r="A120" i="53"/>
  <c r="A122" i="53" s="1"/>
  <c r="I50" i="53"/>
  <c r="G28" i="53" l="1"/>
  <c r="I28" i="53" s="1"/>
  <c r="I18" i="53"/>
  <c r="R24" i="57"/>
  <c r="C122" i="53"/>
  <c r="A124" i="53"/>
  <c r="A126" i="53" s="1"/>
  <c r="A128" i="53" s="1"/>
  <c r="A141" i="53" s="1"/>
  <c r="A142" i="53" s="1"/>
  <c r="I77" i="53"/>
  <c r="I86" i="53"/>
  <c r="I17" i="53"/>
  <c r="I37" i="53" l="1"/>
  <c r="K20" i="62" s="1"/>
  <c r="C128" i="53"/>
  <c r="C145" i="53"/>
  <c r="A143" i="53"/>
  <c r="C144" i="53" s="1"/>
  <c r="I27" i="53"/>
  <c r="I36" i="53" s="1"/>
  <c r="J20" i="62" s="1"/>
  <c r="K10" i="62" l="1"/>
  <c r="K16" i="62"/>
  <c r="K12" i="62"/>
  <c r="K14" i="62"/>
  <c r="A144" i="53"/>
  <c r="J12" i="62"/>
  <c r="J16" i="62"/>
  <c r="J10" i="62"/>
  <c r="J14" i="62"/>
  <c r="A145" i="53" l="1"/>
  <c r="A148" i="53" s="1"/>
  <c r="A149" i="53" l="1"/>
  <c r="A150" i="53" l="1"/>
  <c r="A151" i="53" s="1"/>
  <c r="A152" i="53" s="1"/>
  <c r="C155" i="53"/>
  <c r="C152" i="53"/>
  <c r="C153" i="53"/>
  <c r="A153" i="53"/>
  <c r="A155" i="53" s="1"/>
  <c r="A156" i="53" l="1"/>
  <c r="A157" i="53" s="1"/>
  <c r="A160" i="53" s="1"/>
  <c r="C156" i="53"/>
  <c r="C157" i="53"/>
  <c r="C141" i="53" l="1"/>
  <c r="A161" i="53"/>
  <c r="A162" i="53" s="1"/>
  <c r="A163" i="53" s="1"/>
  <c r="A166" i="53" s="1"/>
  <c r="C163" i="53" l="1"/>
  <c r="F162" i="53"/>
  <c r="C11" i="5"/>
  <c r="D101" i="53"/>
  <c r="F11" i="5" l="1"/>
  <c r="I105" i="53" s="1"/>
  <c r="I109" i="53" s="1"/>
  <c r="A168" i="53"/>
  <c r="A170" i="53" s="1"/>
  <c r="C120" i="53" s="1"/>
  <c r="I108" i="53"/>
  <c r="I107" i="53"/>
  <c r="C31" i="4" l="1"/>
  <c r="C32" i="4"/>
  <c r="C33" i="4"/>
  <c r="C38" i="4"/>
  <c r="F42" i="4"/>
  <c r="E10" i="4" s="1"/>
  <c r="E13" i="4" s="1"/>
  <c r="C34" i="4" l="1"/>
  <c r="C35" i="4"/>
  <c r="C36" i="4"/>
  <c r="G42" i="4"/>
  <c r="F10" i="4" s="1"/>
  <c r="F13" i="4" s="1"/>
  <c r="F16" i="4" s="1"/>
  <c r="F18" i="4" l="1"/>
  <c r="C37" i="4" l="1"/>
  <c r="C39" i="4"/>
  <c r="C41" i="4"/>
  <c r="D42" i="4"/>
  <c r="C40" i="4"/>
  <c r="C42" i="4" l="1"/>
  <c r="D12" i="56" l="1"/>
  <c r="D15" i="56"/>
  <c r="D163" i="53"/>
  <c r="G161" i="53" s="1"/>
  <c r="D141" i="53"/>
  <c r="D145" i="53" s="1"/>
  <c r="G19" i="53" l="1"/>
  <c r="G91" i="53"/>
  <c r="I91" i="53" s="1"/>
  <c r="G53" i="53"/>
  <c r="I53" i="53" s="1"/>
  <c r="G29" i="53" l="1"/>
  <c r="I29" i="53" s="1"/>
  <c r="I30" i="53" s="1"/>
  <c r="I19" i="53"/>
  <c r="I20" i="53" l="1"/>
  <c r="I38" i="53"/>
  <c r="I39" i="53" l="1"/>
  <c r="L20" i="62"/>
  <c r="G20" i="53"/>
  <c r="I21" i="53"/>
  <c r="G21" i="53" s="1"/>
  <c r="G94" i="53" l="1"/>
  <c r="I94" i="53" s="1"/>
  <c r="G80" i="53"/>
  <c r="I80" i="53" s="1"/>
  <c r="I49" i="53" s="1"/>
  <c r="G52" i="53"/>
  <c r="I52" i="53" s="1"/>
  <c r="G51" i="53"/>
  <c r="I51" i="53" s="1"/>
  <c r="G93" i="53"/>
  <c r="I93" i="53" s="1"/>
  <c r="I97" i="53" s="1"/>
  <c r="L12" i="57"/>
  <c r="M12" i="57" s="1"/>
  <c r="N12" i="57" s="1"/>
  <c r="L20" i="57"/>
  <c r="M20" i="57" s="1"/>
  <c r="N20" i="57" s="1"/>
  <c r="S20" i="57" s="1"/>
  <c r="F45" i="58"/>
  <c r="G45" i="58" s="1"/>
  <c r="M45" i="58" s="1"/>
  <c r="K27" i="58" s="1"/>
  <c r="L15" i="57"/>
  <c r="M15" i="57" s="1"/>
  <c r="N15" i="57" s="1"/>
  <c r="S15" i="57" s="1"/>
  <c r="L13" i="57"/>
  <c r="M13" i="57" s="1"/>
  <c r="N13" i="57" s="1"/>
  <c r="S13" i="57" s="1"/>
  <c r="F42" i="58"/>
  <c r="G42" i="58" s="1"/>
  <c r="M42" i="58" s="1"/>
  <c r="K24" i="58" s="1"/>
  <c r="F43" i="58"/>
  <c r="G43" i="58" s="1"/>
  <c r="M43" i="58" s="1"/>
  <c r="K25" i="58" s="1"/>
  <c r="F46" i="58"/>
  <c r="G46" i="58" s="1"/>
  <c r="M46" i="58" s="1"/>
  <c r="K28" i="58" s="1"/>
  <c r="E14" i="56"/>
  <c r="E15" i="56" s="1"/>
  <c r="L14" i="57"/>
  <c r="M14" i="57" s="1"/>
  <c r="N14" i="57" s="1"/>
  <c r="S14" i="57" s="1"/>
  <c r="F38" i="58"/>
  <c r="G38" i="58" s="1"/>
  <c r="M38" i="58" s="1"/>
  <c r="K20" i="58" s="1"/>
  <c r="F37" i="58"/>
  <c r="G37" i="58" s="1"/>
  <c r="M37" i="58" s="1"/>
  <c r="K19" i="58" s="1"/>
  <c r="F41" i="58"/>
  <c r="G41" i="58" s="1"/>
  <c r="M41" i="58" s="1"/>
  <c r="K23" i="58" s="1"/>
  <c r="F40" i="58"/>
  <c r="G40" i="58" s="1"/>
  <c r="M40" i="58" s="1"/>
  <c r="K22" i="58" s="1"/>
  <c r="L17" i="57"/>
  <c r="M17" i="57" s="1"/>
  <c r="N17" i="57" s="1"/>
  <c r="S17" i="57" s="1"/>
  <c r="F39" i="58"/>
  <c r="G39" i="58" s="1"/>
  <c r="M39" i="58" s="1"/>
  <c r="K21" i="58" s="1"/>
  <c r="F44" i="58"/>
  <c r="G44" i="58" s="1"/>
  <c r="M44" i="58" s="1"/>
  <c r="K26" i="58" s="1"/>
  <c r="F36" i="58"/>
  <c r="G36" i="58" s="1"/>
  <c r="M36" i="58" s="1"/>
  <c r="K18" i="58" s="1"/>
  <c r="L21" i="57"/>
  <c r="M21" i="57" s="1"/>
  <c r="N21" i="57" s="1"/>
  <c r="S21" i="57" s="1"/>
  <c r="E15" i="4"/>
  <c r="E16" i="4" s="1"/>
  <c r="L19" i="57"/>
  <c r="M19" i="57" s="1"/>
  <c r="N19" i="57" s="1"/>
  <c r="S19" i="57" s="1"/>
  <c r="L18" i="57"/>
  <c r="M18" i="57" s="1"/>
  <c r="N18" i="57" s="1"/>
  <c r="S18" i="57" s="1"/>
  <c r="L23" i="57"/>
  <c r="M23" i="57" s="1"/>
  <c r="N23" i="57" s="1"/>
  <c r="S23" i="57" s="1"/>
  <c r="L16" i="57"/>
  <c r="M16" i="57" s="1"/>
  <c r="N16" i="57" s="1"/>
  <c r="S16" i="57" s="1"/>
  <c r="F35" i="58"/>
  <c r="G35" i="58" s="1"/>
  <c r="M35" i="58" s="1"/>
  <c r="K17" i="58" s="1"/>
  <c r="L22" i="57"/>
  <c r="M22" i="57" s="1"/>
  <c r="N22" i="57" s="1"/>
  <c r="S22" i="57" s="1"/>
  <c r="L14" i="62"/>
  <c r="L10" i="62"/>
  <c r="L16" i="62"/>
  <c r="L12" i="62"/>
  <c r="O28" i="58" l="1"/>
  <c r="L28" i="58"/>
  <c r="N28" i="58" s="1"/>
  <c r="O20" i="58"/>
  <c r="L20" i="58"/>
  <c r="M20" i="58" s="1"/>
  <c r="L17" i="58"/>
  <c r="K29" i="58"/>
  <c r="O17" i="58"/>
  <c r="N17" i="58"/>
  <c r="M17" i="58"/>
  <c r="L25" i="58"/>
  <c r="N25" i="58" s="1"/>
  <c r="O25" i="58"/>
  <c r="O18" i="58"/>
  <c r="L18" i="58"/>
  <c r="N18" i="58" s="1"/>
  <c r="H15" i="56"/>
  <c r="E17" i="4"/>
  <c r="L24" i="58"/>
  <c r="N24" i="58" s="1"/>
  <c r="O24" i="58"/>
  <c r="M24" i="58"/>
  <c r="S12" i="57"/>
  <c r="N24" i="57"/>
  <c r="O21" i="58"/>
  <c r="L21" i="58"/>
  <c r="M21" i="58" s="1"/>
  <c r="L23" i="58"/>
  <c r="N23" i="58" s="1"/>
  <c r="O23" i="58"/>
  <c r="I54" i="53"/>
  <c r="O27" i="58"/>
  <c r="L27" i="58"/>
  <c r="M27" i="58" s="1"/>
  <c r="O26" i="58"/>
  <c r="L26" i="58"/>
  <c r="M26" i="58" s="1"/>
  <c r="O22" i="58"/>
  <c r="L22" i="58"/>
  <c r="N22" i="58" s="1"/>
  <c r="O19" i="58"/>
  <c r="L19" i="58"/>
  <c r="N19" i="58" s="1"/>
  <c r="M25" i="58" l="1"/>
  <c r="M23" i="58"/>
  <c r="M19" i="58"/>
  <c r="M18" i="58"/>
  <c r="N20" i="58"/>
  <c r="O29" i="58"/>
  <c r="N21" i="58"/>
  <c r="N26" i="58"/>
  <c r="M28" i="58"/>
  <c r="N27" i="58"/>
  <c r="P20" i="62"/>
  <c r="P17" i="58"/>
  <c r="P18" i="58" s="1"/>
  <c r="P19" i="58" s="1"/>
  <c r="L29" i="58"/>
  <c r="E18" i="4"/>
  <c r="M22" i="58"/>
  <c r="M29" i="58" s="1"/>
  <c r="P20" i="58" l="1"/>
  <c r="P21" i="58" s="1"/>
  <c r="P22" i="58" s="1"/>
  <c r="P23" i="58" s="1"/>
  <c r="P24" i="58" s="1"/>
  <c r="P25" i="58" s="1"/>
  <c r="P26" i="58" s="1"/>
  <c r="P27" i="58" s="1"/>
  <c r="P28" i="58" s="1"/>
  <c r="N29" i="58"/>
  <c r="P12" i="62"/>
  <c r="P16" i="62"/>
  <c r="P14" i="62"/>
  <c r="P10" i="62"/>
  <c r="E51" i="56" l="1"/>
  <c r="C51" i="56" l="1"/>
  <c r="C56" i="56" s="1"/>
  <c r="E56" i="56"/>
  <c r="D17" i="4" s="1"/>
  <c r="J11" i="57"/>
  <c r="I24" i="57"/>
  <c r="H17" i="4" l="1"/>
  <c r="H24" i="57"/>
  <c r="J24" i="57"/>
  <c r="S24" i="57" s="1"/>
  <c r="S11" i="57"/>
  <c r="H19" i="4" l="1"/>
  <c r="C57" i="4" l="1"/>
  <c r="C62" i="4" s="1"/>
  <c r="E62" i="4"/>
  <c r="D13" i="4" s="1"/>
  <c r="D16" i="4" s="1"/>
  <c r="H16" i="4" l="1"/>
  <c r="D18" i="4"/>
  <c r="H18" i="4" s="1"/>
  <c r="H20" i="4" s="1"/>
  <c r="I42" i="53" s="1"/>
  <c r="I44" i="53" l="1"/>
  <c r="I56" i="53" s="1"/>
  <c r="M20" i="62"/>
  <c r="M14" i="62" l="1"/>
  <c r="Q14" i="62" s="1"/>
  <c r="D29" i="62" s="1"/>
  <c r="M10" i="62"/>
  <c r="Q10" i="62" s="1"/>
  <c r="M12" i="62"/>
  <c r="Q12" i="62" s="1"/>
  <c r="D27" i="62" s="1"/>
  <c r="M16" i="62"/>
  <c r="Q16" i="62" s="1"/>
  <c r="D31" i="62" s="1"/>
  <c r="F31" i="62" l="1"/>
  <c r="M31" i="62"/>
  <c r="J31" i="62"/>
  <c r="Q20" i="62"/>
  <c r="D25" i="62"/>
  <c r="M27" i="62"/>
  <c r="F27" i="62"/>
  <c r="J27" i="62"/>
  <c r="F29" i="62"/>
  <c r="M29" i="62"/>
  <c r="J29" i="62"/>
  <c r="F25" i="62" l="1"/>
  <c r="F35" i="62" s="1"/>
  <c r="M25" i="62"/>
  <c r="M35" i="62" s="1"/>
  <c r="I113" i="53" s="1"/>
  <c r="I115" i="53" s="1"/>
  <c r="D35" i="62"/>
  <c r="J25" i="62"/>
  <c r="J35" i="62" s="1"/>
  <c r="I114" i="53" s="1"/>
  <c r="I106" i="53" s="1"/>
  <c r="I110" i="53" s="1"/>
  <c r="I118" i="53" l="1"/>
  <c r="I122" i="53" s="1"/>
  <c r="I128" i="53" s="1"/>
</calcChain>
</file>

<file path=xl/sharedStrings.xml><?xml version="1.0" encoding="utf-8"?>
<sst xmlns="http://schemas.openxmlformats.org/spreadsheetml/2006/main" count="1205" uniqueCount="660">
  <si>
    <t xml:space="preserve">Formula Rate - Non-Levelized </t>
  </si>
  <si>
    <t>Rate Formula Template</t>
  </si>
  <si>
    <t xml:space="preserve"> </t>
  </si>
  <si>
    <t>Utilizing FERC Form 1 Data</t>
  </si>
  <si>
    <t>Thirteen Monthly Balances</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</si>
  <si>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</si>
  <si>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</si>
  <si>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</si>
  <si>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</si>
  <si>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</si>
  <si>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</si>
  <si>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</si>
  <si>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</si>
  <si>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</si>
  <si>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</si>
  <si>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</si>
  <si>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</si>
  <si>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</si>
  <si>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</si>
  <si>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</si>
  <si>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</si>
  <si>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</si>
  <si>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</si>
  <si>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</si>
  <si>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</si>
  <si>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</si>
  <si>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</si>
  <si>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</si>
  <si>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</si>
  <si>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</si>
  <si>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Electric</t>
  </si>
  <si>
    <t xml:space="preserve">  Electric</t>
  </si>
  <si>
    <t xml:space="preserve">  Gas</t>
  </si>
  <si>
    <t>REVENUE CREDITS</t>
  </si>
  <si>
    <t>References to data from FERC Form 1 are indicated as:  #.y.x  (page, line, column)</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</si>
  <si>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</si>
  <si>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</si>
  <si>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</si>
  <si>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</si>
  <si>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</si>
  <si>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</si>
  <si>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</si>
  <si>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</si>
  <si>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</si>
  <si>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</si>
  <si>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</si>
  <si>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</si>
  <si>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</si>
  <si>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</si>
  <si>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</si>
  <si>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</si>
  <si>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</si>
  <si>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</si>
  <si>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</si>
  <si>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</si>
  <si>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</si>
  <si>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</si>
  <si>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 xml:space="preserve">August </t>
  </si>
  <si>
    <t>September</t>
  </si>
  <si>
    <t>October</t>
  </si>
  <si>
    <t>November</t>
  </si>
  <si>
    <t>Accumulated Depreciation</t>
  </si>
  <si>
    <t>December '21</t>
  </si>
  <si>
    <t>Transmission Formula Rate Template</t>
  </si>
  <si>
    <t>December '20</t>
  </si>
  <si>
    <t>January '21</t>
  </si>
  <si>
    <t>Production</t>
  </si>
  <si>
    <t>FF1 Reference</t>
  </si>
  <si>
    <t>(a)</t>
  </si>
  <si>
    <t>(b)</t>
  </si>
  <si>
    <t>(c)</t>
  </si>
  <si>
    <t>(d)</t>
  </si>
  <si>
    <t>(e)</t>
  </si>
  <si>
    <t>(f)</t>
  </si>
  <si>
    <t>(g)</t>
  </si>
  <si>
    <t>(h)</t>
  </si>
  <si>
    <t>Average</t>
  </si>
  <si>
    <t>Distribution</t>
  </si>
  <si>
    <t>Common</t>
  </si>
  <si>
    <t xml:space="preserve">  Intangible</t>
  </si>
  <si>
    <t>Unfunded Liabilities</t>
  </si>
  <si>
    <t>DA</t>
  </si>
  <si>
    <t xml:space="preserve">  Materials &amp; Supplies - Transmission</t>
  </si>
  <si>
    <t>Materials and Supplies - Assigned to Construction (Electric, Gas and Steam)</t>
  </si>
  <si>
    <t>Prepayments</t>
  </si>
  <si>
    <t xml:space="preserve">  Materials &amp; Supplies  - Transmission</t>
  </si>
  <si>
    <t xml:space="preserve">  Materials and Supplies - Assigned to Construction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</si>
  <si>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</si>
  <si>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</si>
  <si>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</si>
  <si>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</si>
  <si>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</si>
  <si>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</si>
  <si>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</si>
  <si>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</si>
  <si>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</si>
  <si>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</si>
  <si>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</si>
  <si>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</si>
  <si>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</si>
  <si>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</si>
  <si>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</si>
  <si>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</si>
  <si>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</si>
  <si>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</si>
  <si>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</si>
  <si>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</si>
  <si>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</si>
  <si>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</si>
  <si>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</si>
  <si>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</si>
  <si>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</si>
  <si>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</si>
  <si>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</si>
  <si>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</si>
  <si>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</si>
  <si>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300-301, fn</t>
  </si>
  <si>
    <t>Other 2</t>
  </si>
  <si>
    <t>Other 3</t>
  </si>
  <si>
    <t>Income Tax Effect</t>
  </si>
  <si>
    <t>(l)</t>
  </si>
  <si>
    <t>RB Items</t>
  </si>
  <si>
    <t>Line #</t>
  </si>
  <si>
    <t>Common Equity</t>
  </si>
  <si>
    <t>January</t>
  </si>
  <si>
    <t>March</t>
  </si>
  <si>
    <t xml:space="preserve">April </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</si>
  <si>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</si>
  <si>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</si>
  <si>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</si>
  <si>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</si>
  <si>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</si>
  <si>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</si>
  <si>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</si>
  <si>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</si>
  <si>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</si>
  <si>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</si>
  <si>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</si>
  <si>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</si>
  <si>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</si>
  <si>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</si>
  <si>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</si>
  <si>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</si>
  <si>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</si>
  <si>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</si>
  <si>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</si>
  <si>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</si>
  <si>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</si>
  <si>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</si>
  <si>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</si>
  <si>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</si>
  <si>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</si>
  <si>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</si>
  <si>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</si>
  <si>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</si>
  <si>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</si>
  <si>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</si>
  <si>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</si>
  <si>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</si>
  <si>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</si>
  <si>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</si>
  <si>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</si>
  <si>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</si>
  <si>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</si>
  <si>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</si>
  <si>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</si>
  <si>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</si>
  <si>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</si>
  <si>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</si>
  <si>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</si>
  <si>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</si>
  <si>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</si>
  <si>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</si>
  <si>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</si>
  <si>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</si>
  <si>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</si>
  <si>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</si>
  <si>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</si>
  <si>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</si>
  <si>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</si>
  <si>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</si>
  <si>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</si>
  <si>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</si>
  <si>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</si>
  <si>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</si>
  <si>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</si>
  <si>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</si>
  <si>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</si>
  <si>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</si>
  <si>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</si>
  <si>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</si>
  <si>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</si>
  <si>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</si>
  <si>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</si>
  <si>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</si>
  <si>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</si>
  <si>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</si>
  <si>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</si>
  <si>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</si>
  <si>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</si>
  <si>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</si>
  <si>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</si>
  <si>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</si>
  <si>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</si>
  <si>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</si>
  <si>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</si>
  <si>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</si>
  <si>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</si>
  <si>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</si>
  <si>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</si>
  <si>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</si>
  <si>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</si>
  <si>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</si>
  <si>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</si>
  <si>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</si>
  <si>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</si>
  <si>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</si>
  <si>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</si>
  <si>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</si>
  <si>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</si>
  <si>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</si>
  <si>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</si>
  <si>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</si>
  <si>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</si>
  <si>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</si>
  <si>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</si>
  <si>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</si>
  <si>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</si>
  <si>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</si>
  <si>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</si>
  <si>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</si>
  <si>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</si>
  <si>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</si>
  <si>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</si>
  <si>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</si>
  <si>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</si>
  <si>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</si>
  <si>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</si>
  <si>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</si>
  <si>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</si>
  <si>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</si>
  <si>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</si>
  <si>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</si>
  <si>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</si>
  <si>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</si>
  <si>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</si>
  <si>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</si>
  <si>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</si>
  <si>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</si>
  <si>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</si>
  <si>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</si>
  <si>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</si>
  <si>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</si>
  <si>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</si>
  <si>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</si>
  <si>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Balance at December 31</t>
  </si>
  <si>
    <t xml:space="preserve">Amortization Year </t>
  </si>
  <si>
    <t xml:space="preserve">Note A:  Includes Excess Deferred Income Tax Regulatory Assets or Liabilities and the associated amortization arising from income tax rate changes in the future.  This sheet will be populated and replicated for any future change in federal, state or local income tax rates.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</si>
  <si>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</si>
  <si>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</si>
  <si>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</si>
  <si>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</si>
  <si>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</si>
  <si>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</si>
  <si>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</si>
  <si>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</si>
  <si>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</si>
  <si>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</si>
  <si>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</si>
  <si>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</si>
  <si>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</si>
  <si>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</si>
  <si>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</si>
  <si>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</si>
  <si>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</si>
  <si>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</si>
  <si>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</si>
  <si>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</si>
  <si>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</si>
  <si>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</si>
  <si>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</si>
  <si>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</si>
  <si>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</si>
  <si>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</si>
  <si>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</si>
  <si>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</si>
  <si>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</si>
  <si>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</si>
  <si>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</si>
  <si>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</si>
  <si>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Interest Rate True</t>
  </si>
  <si>
    <t>Estimated Interest Rate</t>
  </si>
  <si>
    <t>Actual Interest Rate</t>
  </si>
  <si>
    <t>FERC Account</t>
  </si>
  <si>
    <t>Land Rights</t>
  </si>
  <si>
    <t>Structures and Improvements</t>
  </si>
  <si>
    <t>Station Equipment</t>
  </si>
  <si>
    <t>Towers and Fixtures</t>
  </si>
  <si>
    <t>Poles and Fixtures</t>
  </si>
  <si>
    <t>Underground Conduit</t>
  </si>
  <si>
    <t>Stores Equipment</t>
  </si>
  <si>
    <t>Laboratory Equipment</t>
  </si>
  <si>
    <t>Power Operated Equipment</t>
  </si>
  <si>
    <t>Miscellaneous Equipment</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</si>
  <si>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</si>
  <si>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</si>
  <si>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</si>
  <si>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</si>
  <si>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</si>
  <si>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</si>
  <si>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</si>
  <si>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</si>
  <si>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</si>
  <si>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</si>
  <si>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</si>
  <si>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</si>
  <si>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</si>
  <si>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</si>
  <si>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</si>
  <si>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</si>
  <si>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</si>
  <si>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</si>
  <si>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</si>
  <si>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</si>
  <si>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</si>
  <si>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</si>
  <si>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</si>
  <si>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</si>
  <si>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</si>
  <si>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</si>
  <si>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</si>
  <si>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</si>
  <si>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</si>
  <si>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</si>
  <si>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</si>
  <si>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</si>
  <si>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</si>
  <si>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</si>
  <si>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</si>
  <si>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</si>
  <si>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Prior Year ADIT</t>
  </si>
  <si>
    <t>Other</t>
  </si>
  <si>
    <t>LAND HELD FOR FUTURE USE</t>
  </si>
  <si>
    <t xml:space="preserve">  Plus: Transmission Related Regulatory Expenses</t>
  </si>
  <si>
    <t>Miscellaneous Rate Base Items</t>
  </si>
  <si>
    <t>ADIT Balances After Remeasurement (Note C)</t>
  </si>
  <si>
    <t xml:space="preserve">  Common Electric (includes Intangible)</t>
  </si>
  <si>
    <t>336.10 f</t>
  </si>
  <si>
    <t>Current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</si>
  <si>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</si>
  <si>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</si>
  <si>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 xml:space="preserve"> Electric A&amp;G</t>
  </si>
  <si>
    <t>GPE</t>
  </si>
  <si>
    <t>GPE=</t>
  </si>
  <si>
    <t>CP*GPE</t>
  </si>
  <si>
    <t>Transmission Plant Allocator</t>
  </si>
  <si>
    <t>TP</t>
  </si>
  <si>
    <t>T W/S</t>
  </si>
  <si>
    <t>TAXES OTHER THAN INCOME TAXES (TOTAL COMPANY)</t>
  </si>
  <si>
    <t xml:space="preserve">  Total</t>
  </si>
  <si>
    <t>NA=</t>
  </si>
  <si>
    <t>DA=</t>
  </si>
  <si>
    <t xml:space="preserve">The following acronyms are used for allocators:   </t>
  </si>
  <si>
    <t>TPE=</t>
  </si>
  <si>
    <t>T W/S=</t>
  </si>
  <si>
    <t>transmission wages and salaries as % of electric wages and salaries</t>
  </si>
  <si>
    <t>transmission plant allocator (transmission plant as % of electric</t>
  </si>
  <si>
    <t xml:space="preserve">  Adjusted Electric A&amp;G</t>
  </si>
  <si>
    <t>Project 1</t>
  </si>
  <si>
    <t>Capitalization</t>
  </si>
  <si>
    <t>%s</t>
  </si>
  <si>
    <t>Cost Rates</t>
  </si>
  <si>
    <t>WACC</t>
  </si>
  <si>
    <t>Project 2</t>
  </si>
  <si>
    <t>Project 3</t>
  </si>
  <si>
    <t>Project 4</t>
  </si>
  <si>
    <t>Gross Plant in Service</t>
  </si>
  <si>
    <t>Net Operating Property</t>
  </si>
  <si>
    <t>Gross Operating Property</t>
  </si>
  <si>
    <t>13 Month Averages</t>
  </si>
  <si>
    <t>OTHER RATE BASE ITEMS</t>
  </si>
  <si>
    <t>TOTAL OTHER RATE BASE ITEMS</t>
  </si>
  <si>
    <t xml:space="preserve">  Cash Working Capital</t>
  </si>
  <si>
    <t>TOTAL ACCUMULATED DEFERRED INCOME TAXES</t>
  </si>
  <si>
    <t>Rate Base</t>
  </si>
  <si>
    <t>Return</t>
  </si>
  <si>
    <t>Preferred and Common Equity Return</t>
  </si>
  <si>
    <t>Income Tax Factor</t>
  </si>
  <si>
    <t>T/(1-T)</t>
  </si>
  <si>
    <t>Debt Return</t>
  </si>
  <si>
    <t>Permanent Book/Tax Differences</t>
  </si>
  <si>
    <t>Project Return</t>
  </si>
  <si>
    <t xml:space="preserve">  Transmission - Direct Assign</t>
  </si>
  <si>
    <t xml:space="preserve">  Transmission - Allocate</t>
  </si>
  <si>
    <t xml:space="preserve">  Common Equity and Preferred Stock</t>
  </si>
  <si>
    <t>RETURN (Note H)</t>
  </si>
  <si>
    <t>ANNUAL TRANSMISSION REVENUE REQUIREMENT BEFORE REVENUE CREDITS</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</si>
  <si>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</si>
  <si>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Allocated to Schedule 19 Projects</t>
  </si>
  <si>
    <t xml:space="preserve">Deficient or Excess Accumulated Deferred Taxes at December 31, </t>
  </si>
  <si>
    <t>AFUDC Equity Schedule 19 Projects</t>
  </si>
  <si>
    <t>1.  ADIT items related only to Schedule 19 Projects are directly assigned to Column D</t>
  </si>
  <si>
    <t>Depreciation - Liberalized Depreciation</t>
  </si>
  <si>
    <t>Project Grouping 1</t>
  </si>
  <si>
    <t>Project Grouping 2</t>
  </si>
  <si>
    <t>Project Grouping 3</t>
  </si>
  <si>
    <t>Project Grouping 4</t>
  </si>
  <si>
    <t>Project Name</t>
  </si>
  <si>
    <t>Project Description</t>
  </si>
  <si>
    <t>Gross Investment</t>
  </si>
  <si>
    <t xml:space="preserve">  Subtotal - Transmission to Allocate</t>
  </si>
  <si>
    <t xml:space="preserve">  Less:  EPRI Dues in Account 566</t>
  </si>
  <si>
    <t>350-351 fn</t>
  </si>
  <si>
    <t>2a</t>
  </si>
  <si>
    <t>2b</t>
  </si>
  <si>
    <t>2c</t>
  </si>
  <si>
    <t>2d</t>
  </si>
  <si>
    <t>Appendix A</t>
  </si>
  <si>
    <t>ADIT-Prior Year</t>
  </si>
  <si>
    <t>Project Cost Of Capital</t>
  </si>
  <si>
    <t>3-EDIT</t>
  </si>
  <si>
    <t>320-323.112.b fn</t>
  </si>
  <si>
    <t>320-323.197.b</t>
  </si>
  <si>
    <t>320-323.189.b</t>
  </si>
  <si>
    <t>320-323.185.b</t>
  </si>
  <si>
    <t xml:space="preserve">         Gross Receipts Tax</t>
  </si>
  <si>
    <t>354-355.20.b</t>
  </si>
  <si>
    <t>354-355.21.b</t>
  </si>
  <si>
    <t>354-355.23.b</t>
  </si>
  <si>
    <t>354-355.24,25,26.b</t>
  </si>
  <si>
    <t>Schedule 19 Projects Wage and Salary Allocator</t>
  </si>
  <si>
    <t>S19P=</t>
  </si>
  <si>
    <t>S19 W/S</t>
  </si>
  <si>
    <t>CP*S19 W/S</t>
  </si>
  <si>
    <t>S19P</t>
  </si>
  <si>
    <t>S19 W/S T</t>
  </si>
  <si>
    <t>S19 W/S=</t>
  </si>
  <si>
    <t>S19 W/ST</t>
  </si>
  <si>
    <t>End of  Previous Year ADIT</t>
  </si>
  <si>
    <t>Schedule 19 Projects W/S Allocator</t>
  </si>
  <si>
    <t>Weighting for Projection (d)/(e)</t>
  </si>
  <si>
    <t>Transmission Proration
(f) x (h)</t>
  </si>
  <si>
    <t>Gross Plant Allocator (Appendix A)</t>
  </si>
  <si>
    <t>Plant Allocation    (j) * (k)</t>
  </si>
  <si>
    <t>W/S Allocator (Appendix A)</t>
  </si>
  <si>
    <t>Labor Allocation (n) * (o)</t>
  </si>
  <si>
    <t>Total Transmission Prorated Amount   (i) + (m) + (q)</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</si>
  <si>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</si>
  <si>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</si>
  <si>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</si>
  <si>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</si>
  <si>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</si>
  <si>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</si>
  <si>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</si>
  <si>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</si>
  <si>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</si>
  <si>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Ref</t>
  </si>
  <si>
    <t>Reference</t>
  </si>
  <si>
    <t>112-113, l.16, fn</t>
  </si>
  <si>
    <t>112-113, l.3, fn</t>
  </si>
  <si>
    <t>112-113, l.15, fn</t>
  </si>
  <si>
    <t>112-113, l.24, fn</t>
  </si>
  <si>
    <t>112-113, l.61, fn</t>
  </si>
  <si>
    <t>(114-117c, sum of lines 62, 63, 64, 65, 66)</t>
  </si>
  <si>
    <t>118-119c, l.29</t>
  </si>
  <si>
    <t>Without Common - For Gross Plant Allocator Calculation Only</t>
  </si>
  <si>
    <t>352-353</t>
  </si>
  <si>
    <t xml:space="preserve">  Less: Property Insurance</t>
  </si>
  <si>
    <t xml:space="preserve">  Plus: Property Insurance</t>
  </si>
  <si>
    <t xml:space="preserve">  Less:  EPRI Dues in A&amp;G</t>
  </si>
  <si>
    <t>262-263</t>
  </si>
  <si>
    <t xml:space="preserve">  Less: Regulatory Commission Expenses</t>
  </si>
  <si>
    <t xml:space="preserve">  Less:  Account 930.2 Items</t>
  </si>
  <si>
    <t>Note L</t>
  </si>
  <si>
    <t>L</t>
  </si>
  <si>
    <t>Electric Intangible</t>
  </si>
  <si>
    <t>204-207, line 5 fn</t>
  </si>
  <si>
    <t>204-207, line 58 fn</t>
  </si>
  <si>
    <t>204-207, Line 75 fn</t>
  </si>
  <si>
    <t>204-207, l. 99 fn</t>
  </si>
  <si>
    <t>Electric General</t>
  </si>
  <si>
    <t>219, lines. 20-24 fn</t>
  </si>
  <si>
    <t>219, line 25 fn</t>
  </si>
  <si>
    <t>219, line 26 fn</t>
  </si>
  <si>
    <t>219, line 28 fn</t>
  </si>
  <si>
    <t>214, line TBD</t>
  </si>
  <si>
    <t>227, Line 8 fn</t>
  </si>
  <si>
    <t>227, line 5 fn</t>
  </si>
  <si>
    <t>110-111, line 57 fn</t>
  </si>
  <si>
    <t>112-113, line 28 fn</t>
  </si>
  <si>
    <t xml:space="preserve">Schedule 19 Projects </t>
  </si>
  <si>
    <t>Schedule 19 Projects</t>
  </si>
  <si>
    <t>(r)</t>
  </si>
  <si>
    <t>Total Days in Projected Rate Year (Line 14, Col b)</t>
  </si>
  <si>
    <t>Calculated</t>
  </si>
  <si>
    <t>Annual Transmission Revenue Requirement for Schedule 19 Projects</t>
  </si>
  <si>
    <r>
      <t>RATE BASE (Note A):</t>
    </r>
    <r>
      <rPr>
        <b/>
        <sz val="12"/>
        <color indexed="10"/>
        <rFont val="Arial"/>
        <family val="2"/>
      </rPr>
      <t xml:space="preserve"> </t>
    </r>
  </si>
  <si>
    <t>Form No. 1 or Transmission Formula Rate Reference</t>
  </si>
  <si>
    <t>Schedule 19 Projects Transmission Wage and Salary Allocator</t>
  </si>
  <si>
    <t>Year =</t>
  </si>
  <si>
    <t>`</t>
  </si>
  <si>
    <t>Schedule 19 Projects Plant Allocator</t>
  </si>
  <si>
    <t>Appendix A line #</t>
  </si>
  <si>
    <t>Transmission Land Held for Future Use</t>
  </si>
  <si>
    <t>Note B:  From Worksheet 2d-Prior Year ADIT Proration Actual</t>
  </si>
  <si>
    <t>200-201.3.c+6.c</t>
  </si>
  <si>
    <t>200-201.3.d+6.d</t>
  </si>
  <si>
    <t>204-207, line 46 fn</t>
  </si>
  <si>
    <t>Accelerated Depreciation - Prorated</t>
  </si>
  <si>
    <t>Nonprorated Items</t>
  </si>
  <si>
    <t>Average Beginning and End of Year</t>
  </si>
  <si>
    <t>Prorated ADIT</t>
  </si>
  <si>
    <t>Total ADIT</t>
  </si>
  <si>
    <t>OPERATIONS AND MAINTENANCE EXPENSES (Note M)</t>
  </si>
  <si>
    <t>M</t>
  </si>
  <si>
    <t>Amortization of Excess Deferred Income Taxes (enter negative)</t>
  </si>
  <si>
    <t>336-337</t>
  </si>
  <si>
    <t>ANNUAL TRANSMISSION REVENUE REQUIREMENT (ATRR)</t>
  </si>
  <si>
    <t>N</t>
  </si>
  <si>
    <t>Gross receipt tax rate</t>
  </si>
  <si>
    <t>Revenue requirement</t>
  </si>
  <si>
    <t>Gross Receipts Tax</t>
  </si>
  <si>
    <t>Note N</t>
  </si>
  <si>
    <t>Schedule 19 Projects Wages and Salaries (transmission wages and salary times S19P)</t>
  </si>
  <si>
    <t>Weighted Preferred and Common Equity Rate</t>
  </si>
  <si>
    <t>Weighted Debt Rate</t>
  </si>
  <si>
    <t>Total (d) * (e)</t>
  </si>
  <si>
    <t>Total (g) * (h)</t>
  </si>
  <si>
    <t>Grand Total (b) + (f) + (i)</t>
  </si>
  <si>
    <t>Allocator</t>
  </si>
  <si>
    <t>Net General Plant - Using Allocator</t>
  </si>
  <si>
    <t>Net Intangible Plant -  - Using Allocator</t>
  </si>
  <si>
    <t>Net Common Plant -  - Using Allocator</t>
  </si>
  <si>
    <t>Accumulated Deferred Income Taxes - Using Allocator</t>
  </si>
  <si>
    <t>(Excess)/Deficient ADIT - Using Allocator</t>
  </si>
  <si>
    <t>Land Held for Future Use - Using Allocator</t>
  </si>
  <si>
    <t>Other Rate Base Items - Using Allocator</t>
  </si>
  <si>
    <t>Total Rate Base</t>
  </si>
  <si>
    <t>Notes</t>
  </si>
  <si>
    <t>Appendix A: Annual Transmission Revenue Requirement for Schedule 19 Projects</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</si>
  <si>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</si>
  <si>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</si>
  <si>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</si>
  <si>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</si>
  <si>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Workpaper 2c: Accumulated Deferred Income Taxes - Prorated Projection</t>
  </si>
  <si>
    <t>Workpaper 2d: Accumulated Deferred Income Taxes - Actual Proration</t>
  </si>
  <si>
    <t>Workpaper 3: Excess Accumulated Deferred Income Taxes</t>
  </si>
  <si>
    <t>Note B:  The allocation factors used to allocate total excess accumulated deferred income taxes to local transmission projections are (to be completed when used)</t>
  </si>
  <si>
    <t>Workpaper 4: Permanent Book/Tax Differences</t>
  </si>
  <si>
    <t>Workpaper 5: Project Return</t>
  </si>
  <si>
    <t>Workpaper 6: Project Cost of Capital</t>
  </si>
  <si>
    <t>Workpaper 8: Electric and Common Depreciation and Amortization Rates</t>
  </si>
  <si>
    <t>Includes revenue related to Schedule 19 Projects only, such as pole attachments, rentals and special use.</t>
  </si>
  <si>
    <t>Includes revenue related to Schedule 19 Projects only.</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</si>
  <si>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</si>
  <si>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</si>
  <si>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</si>
  <si>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In accordance with the NYISO OATT, Section 14.1.5.1, the gross receipts tax included in the ATRR for Schedule 19 Projects is as follows:</t>
  </si>
  <si>
    <t>Schedule 19 Projects Allocation Factors (Note B)</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</si>
  <si>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</si>
  <si>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</si>
  <si>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</si>
  <si>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is provided through a worksheet included in the filed Formula Rate Template, the inputs to the worksheet must meet this</t>
  </si>
  <si>
    <t>Revenues based upon the Projected ATRR for the previous calendar year and excluding any true-up adjustment</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</si>
  <si>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</si>
  <si>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</si>
  <si>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direct assignment (the item is direct assigned to Schedule 19 Projects)</t>
  </si>
  <si>
    <t>common plant allocator (allocate common plant and common expenses to total electric)</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</si>
  <si>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</si>
  <si>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</si>
  <si>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</si>
  <si>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Prior Period Corrections</t>
  </si>
  <si>
    <t>Workpaper 7: Annual True-up Adjustment</t>
  </si>
  <si>
    <t>Workpaper 9: Prior Period Corrections</t>
  </si>
  <si>
    <t>Prior Year Accumulated Deferred Income Taxes</t>
  </si>
  <si>
    <t>Depreciation Rates Approved by the Commission and Used to Determine Schedule 19 Projects Depreciation and Amortization Expense</t>
  </si>
  <si>
    <t>Cash Working Capital for Schedule 19 Projects equals one-eighth (45 days) of O&amp;M allocated to Schedule 19 Projects.</t>
  </si>
  <si>
    <t>Central Hudson Gas and Electric Corporation</t>
  </si>
  <si>
    <t>Central Hudson will exclude items in Account 930.2 shown on FF1 page 335 that are greater than $1 M and not directly or indirectly related to the provision of transmission services.</t>
  </si>
  <si>
    <t>Central Hudson either will direct assign O&amp;M expense that have been tracked for the Schedule 19 Projects or allocate transmission O&amp;M to the Schedule 19 Projects, but not both.</t>
  </si>
  <si>
    <t>In accordance with its formula rate protocols, Central Hudson shall recalculate its Annual Transmission</t>
  </si>
  <si>
    <t xml:space="preserve">  Other (Non-A&amp;G)</t>
  </si>
  <si>
    <t>TRANSMISSION PLANT</t>
  </si>
  <si>
    <t>Overhead Conductor and Devices</t>
  </si>
  <si>
    <t>Smart Wire Device</t>
  </si>
  <si>
    <t>Underground Conductor and Devices</t>
  </si>
  <si>
    <t>GENERAL PLANT AND COMMON</t>
  </si>
  <si>
    <t>Structures &amp; Improvements</t>
  </si>
  <si>
    <t>Office Furniture &amp; Equipment</t>
  </si>
  <si>
    <t>Transportation Equipment</t>
  </si>
  <si>
    <t>Tools, Shop &amp; Garage Equipment</t>
  </si>
  <si>
    <t>INTANGIBLE PLANT</t>
  </si>
  <si>
    <t>Miscellaneous Intangible Plant</t>
  </si>
  <si>
    <t>3 Yr</t>
  </si>
  <si>
    <t xml:space="preserve">5 Yr </t>
  </si>
  <si>
    <t xml:space="preserve">10 Year </t>
  </si>
  <si>
    <t xml:space="preserve">15 year </t>
  </si>
  <si>
    <t>Cloud Software</t>
  </si>
  <si>
    <t>Fiber Optics</t>
  </si>
  <si>
    <t>Transmission Facility Contributions in Aid of Construction</t>
  </si>
  <si>
    <t>FERC Account Number</t>
  </si>
  <si>
    <t>Rate (Annual) (Note 1)</t>
  </si>
  <si>
    <t>Note 1:  These depreciation and amortization rates will not change absent the appropriate filing at and approval by FERC.</t>
  </si>
  <si>
    <t>Note 2:  The Contribution in Aid of Construction (CIAC) made for the Hurley Substation Project is applied to offset all transmission plant categories with the remaining balance in account 356.3 for the new Smart Wire Devices for the purposes of calculating depreciation expense.</t>
  </si>
  <si>
    <t>Note 2</t>
  </si>
  <si>
    <t>320-323.112.b</t>
  </si>
  <si>
    <t>266-267, fn</t>
  </si>
  <si>
    <t>356 fn</t>
  </si>
  <si>
    <t>200-201 l. 18</t>
  </si>
  <si>
    <t>214, line TBD fn</t>
  </si>
  <si>
    <t>(Note A)</t>
  </si>
  <si>
    <t>Note A:  The common equity, preferred stock and long-term debt amounts are not used for capital structure purposes since the CSRA requires use of the NYPSC approved capital structure.</t>
  </si>
  <si>
    <t>Average Balances for Most Rate Base Items</t>
  </si>
  <si>
    <t>Projected ATRR or Actual ATRR for the 12 Months Ended 12/31/XXXX</t>
  </si>
  <si>
    <t>Amortization of Excess Deferred Income Tax Adjustment</t>
  </si>
  <si>
    <t>Total Electric Plant</t>
  </si>
  <si>
    <t>Total Transmission Plant</t>
  </si>
  <si>
    <t>All amounts shown are based on 13 month averages which monthly numbers are contained in footnotes to the FF1 (with the following exceptions: CWC in line 28, which is based upon one-eighth O&amp;M, and  Accumulated Deferred Income Taxes in line 24 and Excess Accumulated Deferred Income Taxes in line 25, which are beginning/ending year averages or prorated amounts).</t>
  </si>
  <si>
    <t>O</t>
  </si>
  <si>
    <t>Workpaper 1:  Average Balances for Most Rate Base Items</t>
  </si>
  <si>
    <t xml:space="preserve">Rate Year = </t>
  </si>
  <si>
    <t>Tax Effect of Permanent Book/Tax Differences</t>
  </si>
  <si>
    <t>The Annual True-Up Adjustment ("ATU") component of the Formula Rate for each Year shall be determined as follows:</t>
  </si>
  <si>
    <t>(iii)</t>
  </si>
  <si>
    <t>ROE Ceiling</t>
  </si>
  <si>
    <t>Section 6.19.9.2.2 Formula Rate Template</t>
  </si>
  <si>
    <t>Return Requirement by Project</t>
  </si>
  <si>
    <t>Schedule 19 Projects Cost of Capital</t>
  </si>
  <si>
    <t xml:space="preserve">         Other</t>
  </si>
  <si>
    <t>ACCUMULATED DEFERRED INCOME TAXES  (Note B)</t>
  </si>
  <si>
    <t>Schedule 19 Projects Included in Each Project Group</t>
  </si>
  <si>
    <t xml:space="preserve">ROE per New York State Public Service Commission, Case No. </t>
  </si>
  <si>
    <t xml:space="preserve">EDP Equipment – Systems and Mainframe </t>
  </si>
  <si>
    <t xml:space="preserve">EDP Equipment – Systems Operation – SCADA </t>
  </si>
  <si>
    <t>Data Handling Equipment</t>
  </si>
  <si>
    <t>391-11</t>
  </si>
  <si>
    <t>391-12</t>
  </si>
  <si>
    <t>391-21</t>
  </si>
  <si>
    <t>397-20</t>
  </si>
  <si>
    <t>Communications Equipment - Radio</t>
  </si>
  <si>
    <t>Interest Rate True-up (Note 1)</t>
  </si>
  <si>
    <t xml:space="preserve">Note 1:  Use Workpaper 7-True-up Adjustment to determine ATU with actual interest rates and include interest rate true-up with a subsequent ATU adjustment.  </t>
  </si>
  <si>
    <t xml:space="preserve">Revised formula rate calculations will be provided to support any corrections. </t>
  </si>
  <si>
    <t>Workpaper 3</t>
  </si>
  <si>
    <t>For future use.</t>
  </si>
  <si>
    <t>Allocate Rate Base Items to Schedule 19 Projects</t>
  </si>
  <si>
    <t>262-263, 17.l + 30.l</t>
  </si>
  <si>
    <t>262-263, 14.l</t>
  </si>
  <si>
    <t>262-263, 24.l</t>
  </si>
  <si>
    <t>Communication Equipment - Telephone</t>
  </si>
  <si>
    <t>397-10</t>
  </si>
  <si>
    <t>Note 3</t>
  </si>
  <si>
    <t xml:space="preserve">Note 3: Intangible Plant rates are not included in the JP. They are calculated straightline over the life of the asset. Ex: 3yr = 33.3% per year, 5yr = 20% per year, 10 yr =10% per year and 15 yr = 6.67% per year. Also note the additions of Cloud Software and Fiber Optics were added after the previous JP. Again these are calculated straightline. Cloud software is 5yr = 20% per year and Fiber Optics is 20yr = 5% per year. </t>
  </si>
  <si>
    <t>Workpaper</t>
  </si>
  <si>
    <t xml:space="preserve">  Plus:  Direct Assigned Regulatory Commission Expenses (Note 3)</t>
  </si>
  <si>
    <t>Workpaper 2a: Accumulated Deferred Income Taxes (ADIT) Workpaper - Current Year</t>
  </si>
  <si>
    <t>Workpaper 2b: Accumulated Deferred Income Taxes (ADIT) Workpaper - Prior Year</t>
  </si>
  <si>
    <t>110-111, l.69, fn</t>
  </si>
  <si>
    <t>110-111, l.81, fn</t>
  </si>
  <si>
    <t xml:space="preserve">Any transmission regulatory expenses allocated to Schedule 19 Projects are determined after deducting any directly assigned regulatory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</si>
</sst>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_(* #,##0.0_);_(* \(#,##0.0\);_(* &quot;-&quot;??_);_(@_)"/>
  </numFmts>
  <fonts count="44">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color theme="1"/>
      <name val="Arial"/>
      <family val="2"/>
    </font>
    <font>
      <sz val="12"/>
      <color theme="1"/>
      <name val="Arial"/>
      <family val="2"/>
    </font>
    <font>
      <b/>
      <u/>
      <sz val="12"/>
      <name val="Arial"/>
      <family val="2"/>
    </font>
    <font>
      <b/>
      <sz val="11"/>
      <color theme="1"/>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u/>
      <sz val="12"/>
      <color theme="1"/>
      <name val="Arial"/>
      <family val="2"/>
    </font>
    <font>
      <sz val="11"/>
      <name val="Arial"/>
      <family val="2"/>
    </font>
    <font>
      <b/>
      <sz val="12"/>
      <color indexed="10"/>
      <name val="Arial"/>
      <family val="2"/>
    </font>
    <font>
      <sz val="12"/>
      <name val="Arial Narrow"/>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0">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double">
        <color indexed="64"/>
      </top>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22">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8" fillId="0" borderId="0" xfId="7" applyFont="1" applyAlignment="1">
      <alignment horizontal="centerContinuous" vertical="center" wrapText="1"/>
    </xf>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0" fontId="2" fillId="0" borderId="3" xfId="7" applyFont="1" applyBorder="1" applyAlignment="1">
      <alignment vertical="center"/>
    </xf>
    <xf numFmtId="0" fontId="2" fillId="0" borderId="3" xfId="7" applyFont="1" applyBorder="1" applyAlignment="1">
      <alignment horizontal="center" vertical="center" wrapText="1"/>
    </xf>
    <xf numFmtId="0" fontId="2" fillId="0" borderId="3" xfId="7" applyFont="1" applyBorder="1" applyAlignment="1">
      <alignment horizontal="center" vertical="center"/>
    </xf>
    <xf numFmtId="41" fontId="2" fillId="0" borderId="0" xfId="7" applyNumberFormat="1" applyFont="1"/>
    <xf numFmtId="37" fontId="2" fillId="0" borderId="4" xfId="7" applyNumberFormat="1" applyFont="1" applyBorder="1"/>
    <xf numFmtId="37" fontId="2" fillId="0" borderId="0" xfId="7" applyNumberFormat="1" applyFont="1"/>
    <xf numFmtId="41" fontId="2" fillId="0" borderId="4" xfId="7" applyNumberFormat="1" applyFont="1" applyBorder="1"/>
    <xf numFmtId="169" fontId="2" fillId="0" borderId="4" xfId="7" applyNumberFormat="1" applyFont="1" applyBorder="1"/>
    <xf numFmtId="0" fontId="2" fillId="0" borderId="0" xfId="7" applyFont="1" applyAlignment="1">
      <alignment horizontal="center" vertical="center"/>
    </xf>
    <xf numFmtId="0" fontId="2" fillId="0" borderId="0" xfId="7" applyFont="1" applyAlignment="1">
      <alignment horizontal="center"/>
    </xf>
    <xf numFmtId="0" fontId="2" fillId="0" borderId="0" xfId="7" applyFont="1" applyAlignment="1">
      <alignment horizontal="center" vertical="center" wrapText="1"/>
    </xf>
    <xf numFmtId="0" fontId="4" fillId="0" borderId="3" xfId="7" applyBorder="1" applyAlignment="1">
      <alignment horizontal="center"/>
    </xf>
    <xf numFmtId="0" fontId="2" fillId="0" borderId="3" xfId="7" applyFont="1" applyBorder="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177" fontId="9" fillId="0" borderId="0" xfId="0" applyNumberFormat="1" applyFont="1"/>
    <xf numFmtId="177" fontId="9" fillId="0" borderId="0" xfId="0" applyNumberFormat="1" applyFont="1" applyAlignment="1">
      <alignment horizontal="center"/>
    </xf>
    <xf numFmtId="177" fontId="18" fillId="0" borderId="0" xfId="0" applyNumberFormat="1" applyFont="1"/>
    <xf numFmtId="0" fontId="9" fillId="0" borderId="0" xfId="15" applyFont="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0" fontId="9" fillId="0" borderId="0" xfId="15" quotePrefix="1" applyFont="1" applyAlignment="1">
      <alignment horizontal="center" wrapText="1"/>
    </xf>
    <xf numFmtId="0" fontId="9" fillId="0" borderId="0" xfId="15" applyFont="1" applyAlignment="1">
      <alignment horizontal="center" wrapText="1"/>
    </xf>
    <xf numFmtId="170" fontId="9" fillId="0" borderId="0" xfId="15" applyNumberFormat="1" applyFont="1" applyAlignment="1">
      <alignment horizontal="center" wrapText="1"/>
    </xf>
    <xf numFmtId="177" fontId="18" fillId="0" borderId="3" xfId="0" applyNumberFormat="1" applyFont="1" applyBorder="1"/>
    <xf numFmtId="169" fontId="18" fillId="0" borderId="0" xfId="1" applyNumberFormat="1" applyFont="1" applyBorder="1"/>
    <xf numFmtId="177" fontId="9" fillId="0" borderId="0" xfId="0" applyNumberFormat="1" applyFont="1" applyAlignment="1">
      <alignment horizontal="center" wrapText="1"/>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18" fillId="3" borderId="3" xfId="1" applyNumberFormat="1" applyFont="1" applyFill="1" applyBorder="1"/>
    <xf numFmtId="169" fontId="7" fillId="0" borderId="0" xfId="10" applyNumberFormat="1" applyFont="1" applyFill="1" applyBorder="1"/>
    <xf numFmtId="0" fontId="10" fillId="0" borderId="0" xfId="0" applyFont="1"/>
    <xf numFmtId="0" fontId="21" fillId="0" borderId="0" xfId="36" applyFont="1" applyAlignment="1">
      <alignment horizontal="center"/>
    </xf>
    <xf numFmtId="0" fontId="22"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3" fillId="0" borderId="0" xfId="0" applyFont="1" applyAlignment="1">
      <alignment horizontal="center"/>
    </xf>
    <xf numFmtId="0" fontId="22" fillId="0" borderId="0" xfId="36" applyFont="1" applyAlignment="1">
      <alignment horizontal="right" wrapText="1"/>
    </xf>
    <xf numFmtId="0" fontId="22" fillId="0" borderId="0" xfId="0" applyFont="1" applyAlignment="1">
      <alignment horizontal="right"/>
    </xf>
    <xf numFmtId="0" fontId="24" fillId="0" borderId="0" xfId="0" applyFont="1"/>
    <xf numFmtId="0" fontId="25"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3" fillId="0" borderId="0" xfId="0" applyFont="1"/>
    <xf numFmtId="37" fontId="10" fillId="0" borderId="0" xfId="0" applyNumberFormat="1"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0" fontId="21" fillId="0" borderId="0" xfId="0" applyFont="1" applyAlignment="1">
      <alignment horizontal="center"/>
    </xf>
    <xf numFmtId="0" fontId="10" fillId="0" borderId="14" xfId="36" applyFont="1" applyBorder="1"/>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1" fillId="0" borderId="0" xfId="0" applyFont="1" applyAlignment="1">
      <alignment horizontal="centerContinuous"/>
    </xf>
    <xf numFmtId="0" fontId="22" fillId="0" borderId="0" xfId="0" applyFont="1" applyAlignment="1">
      <alignment horizontal="centerContinuous"/>
    </xf>
    <xf numFmtId="0" fontId="22" fillId="0" borderId="0" xfId="0" applyFont="1" applyAlignment="1">
      <alignment horizontal="left"/>
    </xf>
    <xf numFmtId="0" fontId="27" fillId="0" borderId="0" xfId="0" applyFont="1"/>
    <xf numFmtId="0" fontId="22"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3" fillId="0" borderId="0" xfId="0" applyFont="1" applyAlignment="1">
      <alignment horizontal="left" wrapText="1"/>
    </xf>
    <xf numFmtId="0" fontId="10" fillId="3" borderId="18" xfId="36" applyFont="1" applyFill="1" applyBorder="1" applyAlignment="1">
      <alignment wrapText="1"/>
    </xf>
    <xf numFmtId="0" fontId="23" fillId="0" borderId="0" xfId="0" applyFont="1" applyAlignment="1">
      <alignment horizontal="center" wrapText="1"/>
    </xf>
    <xf numFmtId="0" fontId="9" fillId="0" borderId="0" xfId="0" applyFont="1" applyAlignment="1">
      <alignment horizontal="center" wrapText="1"/>
    </xf>
    <xf numFmtId="0" fontId="23" fillId="0" borderId="0" xfId="0" applyFont="1" applyAlignment="1">
      <alignment wrapText="1"/>
    </xf>
    <xf numFmtId="3" fontId="26"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1"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8"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30" fillId="0" borderId="0" xfId="34" applyFont="1"/>
    <xf numFmtId="0" fontId="30"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2" fillId="0" borderId="22" xfId="34" applyFont="1" applyBorder="1" applyAlignment="1">
      <alignment horizontal="center" vertical="center" wrapText="1"/>
    </xf>
    <xf numFmtId="0" fontId="32"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2" fillId="0" borderId="0" xfId="38" applyNumberFormat="1" applyFont="1" applyAlignment="1">
      <alignment vertical="center" wrapText="1"/>
    </xf>
    <xf numFmtId="3" fontId="32" fillId="0" borderId="0" xfId="38" applyNumberFormat="1" applyFont="1" applyFill="1" applyAlignment="1">
      <alignment vertical="center" wrapText="1"/>
    </xf>
    <xf numFmtId="3" fontId="32" fillId="0" borderId="0" xfId="39" applyNumberFormat="1" applyFont="1" applyFill="1" applyAlignment="1">
      <alignment vertical="center" wrapText="1"/>
    </xf>
    <xf numFmtId="0" fontId="18" fillId="0" borderId="28" xfId="34" applyFont="1" applyBorder="1" applyAlignment="1">
      <alignment vertical="center" wrapText="1"/>
    </xf>
    <xf numFmtId="169" fontId="18" fillId="0" borderId="28" xfId="34" applyNumberFormat="1" applyFont="1" applyBorder="1" applyAlignment="1">
      <alignment vertical="center" wrapText="1"/>
    </xf>
    <xf numFmtId="0" fontId="18" fillId="0" borderId="28" xfId="34" applyFont="1" applyBorder="1" applyAlignment="1">
      <alignment horizontal="right" vertical="center" wrapText="1"/>
    </xf>
    <xf numFmtId="3" fontId="18" fillId="0" borderId="28" xfId="38" applyNumberFormat="1" applyFont="1" applyBorder="1" applyAlignment="1">
      <alignment vertical="center" wrapText="1"/>
    </xf>
    <xf numFmtId="3" fontId="18" fillId="0" borderId="28" xfId="34" applyNumberFormat="1" applyFont="1" applyBorder="1" applyAlignment="1">
      <alignment horizontal="right" vertical="center" wrapText="1"/>
    </xf>
    <xf numFmtId="3" fontId="18" fillId="0" borderId="28" xfId="38" applyNumberFormat="1" applyFont="1" applyFill="1" applyBorder="1" applyAlignment="1">
      <alignment vertical="center" wrapText="1"/>
    </xf>
    <xf numFmtId="3" fontId="32" fillId="0" borderId="28"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8" fillId="0" borderId="0" xfId="0" applyFont="1"/>
    <xf numFmtId="0" fontId="28"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21" fillId="0" borderId="0" xfId="0" applyFont="1" applyAlignment="1">
      <alignment horizontal="left"/>
    </xf>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1" xfId="36" applyFont="1" applyFill="1" applyBorder="1" applyAlignment="1">
      <alignment wrapText="1"/>
    </xf>
    <xf numFmtId="3" fontId="10" fillId="0" borderId="6" xfId="19" applyNumberFormat="1" applyFont="1" applyFill="1" applyBorder="1"/>
    <xf numFmtId="3" fontId="9" fillId="0" borderId="32"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3"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9" fillId="0" borderId="0" xfId="1" applyNumberFormat="1" applyFont="1"/>
    <xf numFmtId="0" fontId="33"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8" fillId="3" borderId="0" xfId="35" applyNumberFormat="1" applyFont="1" applyFill="1"/>
    <xf numFmtId="3" fontId="28" fillId="0" borderId="0" xfId="23" applyNumberFormat="1" applyFont="1" applyFill="1"/>
    <xf numFmtId="3" fontId="28" fillId="0" borderId="0" xfId="35" applyNumberFormat="1" applyFont="1" applyFill="1"/>
    <xf numFmtId="3" fontId="28" fillId="0" borderId="0" xfId="0" applyNumberFormat="1" applyFont="1"/>
    <xf numFmtId="0" fontId="32" fillId="0" borderId="0" xfId="0" applyFont="1" applyAlignment="1">
      <alignment wrapText="1"/>
    </xf>
    <xf numFmtId="3" fontId="10" fillId="0" borderId="0" xfId="35" applyNumberFormat="1" applyFont="1"/>
    <xf numFmtId="41" fontId="10" fillId="0" borderId="0" xfId="35" applyFont="1"/>
    <xf numFmtId="0" fontId="31" fillId="0" borderId="0" xfId="0" applyFont="1" applyAlignment="1">
      <alignment wrapText="1"/>
    </xf>
    <xf numFmtId="3" fontId="29" fillId="0" borderId="0" xfId="35" applyNumberFormat="1" applyFont="1"/>
    <xf numFmtId="3" fontId="28" fillId="0" borderId="0" xfId="35" applyNumberFormat="1" applyFont="1"/>
    <xf numFmtId="0" fontId="10" fillId="3" borderId="0" xfId="0" applyFont="1" applyFill="1" applyAlignment="1">
      <alignment wrapText="1"/>
    </xf>
    <xf numFmtId="3" fontId="28" fillId="3" borderId="0" xfId="0" applyNumberFormat="1" applyFont="1" applyFill="1"/>
    <xf numFmtId="3" fontId="28" fillId="3" borderId="0" xfId="23" applyNumberFormat="1" applyFont="1" applyFill="1"/>
    <xf numFmtId="0" fontId="32" fillId="3" borderId="0" xfId="0" applyFont="1" applyFill="1" applyAlignment="1">
      <alignment wrapText="1"/>
    </xf>
    <xf numFmtId="3" fontId="10" fillId="0" borderId="0" xfId="35" applyNumberFormat="1" applyFont="1" applyBorder="1"/>
    <xf numFmtId="3" fontId="29" fillId="0" borderId="0" xfId="35" applyNumberFormat="1" applyFont="1" applyBorder="1"/>
    <xf numFmtId="3" fontId="28" fillId="0" borderId="0" xfId="23"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3" borderId="0" xfId="35" applyNumberFormat="1" applyFont="1" applyFill="1" applyBorder="1"/>
    <xf numFmtId="3" fontId="10" fillId="3" borderId="0"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10" fillId="0" borderId="0" xfId="36" applyFont="1" applyAlignment="1">
      <alignment horizontal="center"/>
    </xf>
    <xf numFmtId="0" fontId="34"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5" fillId="0" borderId="0" xfId="36" applyFont="1" applyAlignment="1">
      <alignment horizontal="center"/>
    </xf>
    <xf numFmtId="0" fontId="36" fillId="0" borderId="0" xfId="36" applyFont="1" applyAlignment="1">
      <alignment horizontal="center"/>
    </xf>
    <xf numFmtId="0" fontId="37" fillId="0" borderId="0" xfId="36" applyFont="1"/>
    <xf numFmtId="0" fontId="28" fillId="0" borderId="0" xfId="36" applyFont="1" applyAlignment="1">
      <alignment horizontal="center"/>
    </xf>
    <xf numFmtId="3" fontId="10" fillId="3" borderId="0" xfId="39" applyNumberFormat="1" applyFont="1" applyFill="1"/>
    <xf numFmtId="3" fontId="10" fillId="0" borderId="0" xfId="39" applyNumberFormat="1" applyFont="1" applyFill="1"/>
    <xf numFmtId="3" fontId="28" fillId="2" borderId="0" xfId="39" applyNumberFormat="1" applyFont="1" applyFill="1" applyProtection="1">
      <protection locked="0"/>
    </xf>
    <xf numFmtId="3" fontId="10" fillId="0" borderId="0" xfId="39" applyNumberFormat="1" applyFont="1" applyFill="1" applyProtection="1">
      <protection locked="0"/>
    </xf>
    <xf numFmtId="167" fontId="28" fillId="0" borderId="0" xfId="39" applyNumberFormat="1" applyFont="1" applyFill="1"/>
    <xf numFmtId="175" fontId="38" fillId="0" borderId="0" xfId="40" applyNumberFormat="1" applyFont="1" applyFill="1"/>
    <xf numFmtId="43" fontId="2" fillId="0" borderId="0" xfId="39" applyFont="1" applyFill="1"/>
    <xf numFmtId="43" fontId="38" fillId="0" borderId="0" xfId="39" applyFont="1" applyFill="1"/>
    <xf numFmtId="169" fontId="38" fillId="0" borderId="0" xfId="36" applyNumberFormat="1" applyFont="1"/>
    <xf numFmtId="169" fontId="38" fillId="0" borderId="0" xfId="19" applyNumberFormat="1" applyFont="1" applyFill="1"/>
    <xf numFmtId="0" fontId="38" fillId="0" borderId="0" xfId="36" applyFont="1" applyAlignment="1">
      <alignment horizontal="center"/>
    </xf>
    <xf numFmtId="169" fontId="33" fillId="0" borderId="0" xfId="39" applyNumberFormat="1" applyFont="1" applyFill="1" applyAlignment="1"/>
    <xf numFmtId="0" fontId="38" fillId="0" borderId="0" xfId="36" applyFont="1"/>
    <xf numFmtId="169" fontId="29" fillId="0" borderId="0" xfId="36" applyNumberFormat="1" applyFont="1" applyAlignment="1">
      <alignment horizontal="center"/>
    </xf>
    <xf numFmtId="0" fontId="0" fillId="0" borderId="0" xfId="0" applyAlignment="1">
      <alignment vertical="center" wrapText="1"/>
    </xf>
    <xf numFmtId="175" fontId="38"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169" fontId="10" fillId="0" borderId="0" xfId="39" applyNumberFormat="1" applyFont="1" applyFill="1"/>
    <xf numFmtId="10" fontId="10" fillId="0" borderId="0" xfId="0" applyNumberFormat="1" applyFont="1"/>
    <xf numFmtId="0" fontId="10" fillId="0" borderId="0" xfId="41" applyFont="1"/>
    <xf numFmtId="10" fontId="10" fillId="0" borderId="0" xfId="21" applyNumberFormat="1" applyFont="1" applyFill="1" applyAlignment="1">
      <alignment horizontal="center"/>
    </xf>
    <xf numFmtId="9" fontId="10" fillId="0" borderId="0" xfId="21" applyFont="1"/>
    <xf numFmtId="10" fontId="10" fillId="0" borderId="0" xfId="42" applyNumberFormat="1" applyFont="1"/>
    <xf numFmtId="0" fontId="10" fillId="0" borderId="0" xfId="41" quotePrefix="1" applyFont="1"/>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9" fillId="3" borderId="0" xfId="39" applyNumberFormat="1" applyFont="1" applyFill="1"/>
    <xf numFmtId="3" fontId="39"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8"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30"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18" fillId="0" borderId="0" xfId="9" applyFont="1" applyAlignment="1">
      <alignment horizontal="center"/>
    </xf>
    <xf numFmtId="0" fontId="18" fillId="3" borderId="0" xfId="0" applyFont="1" applyFill="1" applyAlignment="1">
      <alignment wrapText="1"/>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0" fontId="8" fillId="3" borderId="0" xfId="7" applyFont="1" applyFill="1" applyAlignment="1">
      <alignment horizontal="center" vertical="center" wrapText="1"/>
    </xf>
    <xf numFmtId="169" fontId="2" fillId="0" borderId="2" xfId="1" applyNumberFormat="1" applyFont="1" applyFill="1" applyBorder="1" applyAlignment="1">
      <alignment horizontal="right"/>
    </xf>
    <xf numFmtId="169" fontId="2" fillId="0" borderId="0" xfId="1" applyNumberFormat="1" applyFont="1" applyFill="1" applyAlignment="1">
      <alignment horizontal="right"/>
    </xf>
    <xf numFmtId="169" fontId="2" fillId="0" borderId="3" xfId="1" applyNumberFormat="1" applyFont="1" applyFill="1" applyBorder="1" applyAlignment="1">
      <alignment horizontal="right"/>
    </xf>
    <xf numFmtId="0" fontId="8" fillId="0" borderId="0" xfId="7" applyFont="1"/>
    <xf numFmtId="0" fontId="0" fillId="0" borderId="0" xfId="0" applyAlignment="1">
      <alignment horizontal="center" wrapText="1"/>
    </xf>
    <xf numFmtId="0" fontId="2" fillId="0" borderId="0" xfId="11" applyFont="1"/>
    <xf numFmtId="0" fontId="21" fillId="0" borderId="0" xfId="36" applyFont="1"/>
    <xf numFmtId="0" fontId="32" fillId="0" borderId="0" xfId="0" applyFont="1" applyAlignment="1">
      <alignment horizontal="left" wrapText="1"/>
    </xf>
    <xf numFmtId="170" fontId="10" fillId="0" borderId="3" xfId="21" applyNumberFormat="1" applyFont="1" applyFill="1" applyBorder="1"/>
    <xf numFmtId="3" fontId="10" fillId="0" borderId="5" xfId="19" applyNumberFormat="1" applyFont="1" applyFill="1" applyBorder="1"/>
    <xf numFmtId="0" fontId="10" fillId="3" borderId="0" xfId="19" applyNumberFormat="1" applyFont="1" applyFill="1" applyAlignment="1">
      <alignment horizontal="center"/>
    </xf>
    <xf numFmtId="3" fontId="10" fillId="3" borderId="0" xfId="19" applyNumberFormat="1" applyFont="1" applyFill="1"/>
    <xf numFmtId="3" fontId="28"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29" xfId="37" applyFont="1" applyBorder="1" applyAlignment="1">
      <alignment horizontal="center"/>
    </xf>
    <xf numFmtId="0" fontId="0" fillId="0" borderId="36" xfId="0" applyBorder="1"/>
    <xf numFmtId="0" fontId="8" fillId="0" borderId="0" xfId="0" applyFont="1" applyAlignment="1">
      <alignment horizontal="center"/>
    </xf>
    <xf numFmtId="3" fontId="28" fillId="0" borderId="0" xfId="23" applyNumberFormat="1" applyFont="1" applyFill="1" applyBorder="1"/>
    <xf numFmtId="3" fontId="10" fillId="0" borderId="0" xfId="35" applyNumberFormat="1" applyFont="1" applyFill="1" applyBorder="1"/>
    <xf numFmtId="174" fontId="2" fillId="0" borderId="0" xfId="23" applyNumberFormat="1" applyFont="1" applyFill="1" applyBorder="1" applyAlignment="1">
      <alignment horizontal="center" wrapText="1"/>
    </xf>
    <xf numFmtId="0" fontId="18" fillId="0" borderId="0" xfId="0" applyFont="1" applyAlignment="1">
      <alignment horizontal="center"/>
    </xf>
    <xf numFmtId="0" fontId="18" fillId="0" borderId="3" xfId="0" applyFont="1" applyBorder="1" applyAlignment="1">
      <alignment horizontal="center"/>
    </xf>
    <xf numFmtId="0" fontId="18" fillId="0" borderId="3" xfId="0" applyFont="1" applyBorder="1" applyAlignment="1">
      <alignment horizontal="center" wrapText="1"/>
    </xf>
    <xf numFmtId="0" fontId="18" fillId="0" borderId="6" xfId="0" applyFont="1" applyBorder="1" applyAlignment="1">
      <alignment horizontal="center" wrapText="1"/>
    </xf>
    <xf numFmtId="0" fontId="18" fillId="0" borderId="0" xfId="0" applyFont="1" applyAlignment="1">
      <alignment horizontal="center" wrapText="1"/>
    </xf>
    <xf numFmtId="10" fontId="18" fillId="0" borderId="3" xfId="2" applyNumberFormat="1" applyFont="1" applyBorder="1"/>
    <xf numFmtId="0" fontId="18" fillId="3" borderId="3" xfId="0" applyFont="1" applyFill="1" applyBorder="1"/>
    <xf numFmtId="183" fontId="18" fillId="0" borderId="0" xfId="1" applyNumberFormat="1" applyFont="1" applyBorder="1"/>
    <xf numFmtId="10" fontId="18" fillId="3" borderId="0" xfId="2" applyNumberFormat="1" applyFont="1" applyFill="1" applyBorder="1"/>
    <xf numFmtId="0" fontId="18" fillId="0" borderId="3" xfId="0" applyFont="1" applyBorder="1" applyAlignment="1">
      <alignment wrapText="1"/>
    </xf>
    <xf numFmtId="0" fontId="18" fillId="3" borderId="0" xfId="0" applyFont="1" applyFill="1" applyAlignment="1">
      <alignment horizontal="center"/>
    </xf>
    <xf numFmtId="169" fontId="40" fillId="3" borderId="3" xfId="1" applyNumberFormat="1" applyFont="1" applyFill="1" applyBorder="1"/>
    <xf numFmtId="3" fontId="10" fillId="0" borderId="10" xfId="45" applyNumberFormat="1" applyFont="1" applyBorder="1" applyAlignment="1">
      <alignment horizontal="center" wrapText="1"/>
    </xf>
    <xf numFmtId="3" fontId="10" fillId="0" borderId="1" xfId="45" applyNumberFormat="1" applyFont="1" applyBorder="1" applyAlignment="1">
      <alignment horizontal="center" wrapText="1"/>
    </xf>
    <xf numFmtId="3" fontId="10" fillId="0" borderId="0" xfId="45" applyNumberFormat="1" applyFont="1" applyAlignment="1">
      <alignment horizontal="center" wrapText="1"/>
    </xf>
    <xf numFmtId="169" fontId="18" fillId="3" borderId="3" xfId="0" applyNumberFormat="1" applyFont="1" applyFill="1" applyBorder="1"/>
    <xf numFmtId="0" fontId="18" fillId="0" borderId="11" xfId="0" applyFont="1" applyBorder="1"/>
    <xf numFmtId="0" fontId="18" fillId="0" borderId="12" xfId="0" applyFont="1" applyBorder="1"/>
    <xf numFmtId="0" fontId="18" fillId="0" borderId="9" xfId="0" applyFont="1" applyBorder="1"/>
    <xf numFmtId="0" fontId="18" fillId="3" borderId="9" xfId="0" applyFont="1" applyFill="1" applyBorder="1" applyAlignment="1">
      <alignment wrapText="1"/>
    </xf>
    <xf numFmtId="169" fontId="18" fillId="0" borderId="10" xfId="1" applyNumberFormat="1" applyFont="1" applyBorder="1"/>
    <xf numFmtId="0" fontId="18" fillId="4" borderId="9" xfId="0" applyFont="1" applyFill="1" applyBorder="1"/>
    <xf numFmtId="169" fontId="18" fillId="3" borderId="35" xfId="1" applyNumberFormat="1" applyFont="1" applyFill="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0" fillId="0" borderId="7" xfId="0" applyBorder="1"/>
    <xf numFmtId="0" fontId="18" fillId="0" borderId="33" xfId="0" applyFont="1" applyBorder="1" applyAlignment="1">
      <alignment horizontal="center"/>
    </xf>
    <xf numFmtId="0" fontId="18" fillId="0" borderId="33" xfId="0" applyFont="1" applyBorder="1" applyAlignment="1">
      <alignment horizontal="center" wrapText="1"/>
    </xf>
    <xf numFmtId="0" fontId="18" fillId="0" borderId="12" xfId="0" applyFont="1" applyBorder="1" applyAlignment="1">
      <alignment horizontal="center" wrapText="1"/>
    </xf>
    <xf numFmtId="0" fontId="18" fillId="0" borderId="37"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3" borderId="35" xfId="0" applyNumberFormat="1" applyFont="1" applyFill="1" applyBorder="1"/>
    <xf numFmtId="169" fontId="18" fillId="0" borderId="1" xfId="0" applyNumberFormat="1" applyFont="1" applyBorder="1"/>
    <xf numFmtId="169" fontId="18" fillId="0" borderId="7" xfId="0" applyNumberFormat="1" applyFont="1" applyBorder="1"/>
    <xf numFmtId="0" fontId="18" fillId="3" borderId="35"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0" fontId="30" fillId="0" borderId="0" xfId="0" applyFont="1" applyAlignment="1">
      <alignment horizontal="center"/>
    </xf>
    <xf numFmtId="169" fontId="18" fillId="0" borderId="3" xfId="38" applyNumberFormat="1" applyFont="1" applyBorder="1" applyAlignment="1">
      <alignment vertical="center" wrapText="1"/>
    </xf>
    <xf numFmtId="0" fontId="17" fillId="0" borderId="0" xfId="0" applyFont="1"/>
    <xf numFmtId="3" fontId="29" fillId="0" borderId="0" xfId="35" applyNumberFormat="1" applyFont="1" applyFill="1"/>
    <xf numFmtId="3" fontId="10" fillId="0" borderId="0" xfId="23" applyNumberFormat="1" applyFont="1" applyFill="1" applyBorder="1"/>
    <xf numFmtId="0" fontId="10" fillId="0" borderId="9" xfId="5" applyNumberFormat="1" applyFont="1" applyBorder="1" applyProtection="1">
      <protection locked="0"/>
    </xf>
    <xf numFmtId="3" fontId="41"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1"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8"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0" fontId="10" fillId="0" borderId="12" xfId="32" applyFont="1" applyBorder="1" applyAlignment="1" applyProtection="1">
      <alignment wrapText="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1" applyNumberFormat="1" applyFont="1" applyBorder="1" applyAlignment="1" applyProtection="1">
      <protection locked="0"/>
    </xf>
    <xf numFmtId="3" fontId="10" fillId="0" borderId="8" xfId="5" applyNumberFormat="1" applyFont="1" applyBorder="1" applyProtection="1">
      <protection locked="0"/>
    </xf>
    <xf numFmtId="3" fontId="41" fillId="0" borderId="1" xfId="0" applyNumberFormat="1" applyFont="1" applyBorder="1" applyAlignment="1">
      <alignment horizontal="center" wrapText="1"/>
    </xf>
    <xf numFmtId="0" fontId="10" fillId="0" borderId="7" xfId="1" applyNumberFormat="1" applyFont="1" applyBorder="1" applyAlignment="1" applyProtection="1">
      <protection locked="0"/>
    </xf>
    <xf numFmtId="177" fontId="10" fillId="0" borderId="0" xfId="0" applyNumberFormat="1" applyFont="1" applyAlignment="1">
      <alignment horizontal="center"/>
    </xf>
    <xf numFmtId="177" fontId="30" fillId="0" borderId="0" xfId="0" applyNumberFormat="1" applyFont="1" applyAlignment="1">
      <alignment horizontal="center"/>
    </xf>
    <xf numFmtId="177" fontId="18" fillId="0" borderId="13" xfId="0" applyNumberFormat="1" applyFont="1" applyBorder="1"/>
    <xf numFmtId="3" fontId="10" fillId="0" borderId="0" xfId="0" applyNumberFormat="1" applyFont="1" applyAlignment="1">
      <alignment horizontal="center" wrapText="1"/>
    </xf>
    <xf numFmtId="0" fontId="28" fillId="0" borderId="0" xfId="15" applyFont="1" applyAlignment="1">
      <alignment horizontal="center"/>
    </xf>
    <xf numFmtId="169" fontId="18" fillId="0" borderId="0" xfId="10" applyNumberFormat="1" applyFont="1" applyBorder="1"/>
    <xf numFmtId="178" fontId="18" fillId="0" borderId="0" xfId="0" applyNumberFormat="1" applyFont="1"/>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38" xfId="15" applyFont="1" applyBorder="1" applyAlignment="1">
      <alignment horizontal="center"/>
    </xf>
    <xf numFmtId="0" fontId="10" fillId="0" borderId="9" xfId="15" applyFont="1" applyBorder="1" applyAlignment="1">
      <alignment horizontal="left"/>
    </xf>
    <xf numFmtId="177" fontId="18" fillId="0" borderId="9"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37" fontId="10" fillId="3" borderId="0" xfId="0" applyNumberFormat="1" applyFont="1" applyFill="1" applyAlignment="1">
      <alignment horizontal="center" vertical="top"/>
    </xf>
    <xf numFmtId="0" fontId="17" fillId="0" borderId="3" xfId="0" applyFont="1" applyBorder="1" applyAlignment="1">
      <alignment horizontal="center" wrapText="1"/>
    </xf>
    <xf numFmtId="0" fontId="17" fillId="0" borderId="3" xfId="0" applyFont="1" applyBorder="1"/>
    <xf numFmtId="0" fontId="17" fillId="0" borderId="0" xfId="0" applyFont="1" applyAlignment="1">
      <alignment horizontal="center"/>
    </xf>
    <xf numFmtId="0" fontId="17" fillId="0" borderId="0" xfId="0" applyFont="1" applyAlignment="1">
      <alignment wrapText="1"/>
    </xf>
    <xf numFmtId="0" fontId="10" fillId="0" borderId="0" xfId="32" applyFont="1" applyAlignment="1" applyProtection="1">
      <alignment horizontal="right"/>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49" fontId="9" fillId="0" borderId="0" xfId="5" applyNumberFormat="1" applyFont="1" applyAlignment="1" applyProtection="1">
      <alignment horizontal="center"/>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3" fontId="41"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41"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41"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3" fontId="41" fillId="0" borderId="0" xfId="5" applyNumberFormat="1" applyFont="1" applyProtection="1">
      <protection locked="0"/>
    </xf>
    <xf numFmtId="170" fontId="10" fillId="0" borderId="7" xfId="5" applyNumberFormat="1" applyFont="1" applyBorder="1" applyAlignment="1" applyProtection="1">
      <alignment horizontal="center"/>
      <protection locked="0"/>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1" fontId="10" fillId="0" borderId="0" xfId="1" applyNumberFormat="1" applyFont="1" applyAlignment="1" applyProtection="1"/>
    <xf numFmtId="170" fontId="10" fillId="0" borderId="0" xfId="2" applyNumberFormat="1" applyFont="1" applyBorder="1" applyAlignment="1" applyProtection="1"/>
    <xf numFmtId="3" fontId="10" fillId="0" borderId="0" xfId="5" applyNumberFormat="1" applyFont="1" applyAlignment="1" applyProtection="1">
      <alignment horizontal="left" wrapText="1"/>
      <protection locked="0"/>
    </xf>
    <xf numFmtId="0" fontId="9" fillId="0" borderId="0" xfId="5" applyNumberFormat="1" applyFont="1" applyProtection="1">
      <protection locked="0"/>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3" fontId="10" fillId="2" borderId="0" xfId="5" applyNumberFormat="1" applyFont="1" applyFill="1"/>
    <xf numFmtId="3" fontId="10" fillId="2" borderId="3" xfId="5" applyNumberFormat="1" applyFont="1" applyFill="1" applyBorder="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0" borderId="0" xfId="5" applyNumberFormat="1" applyFont="1" applyAlignment="1" applyProtection="1">
      <alignment wrapText="1"/>
      <protection locked="0"/>
    </xf>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0" fontId="10" fillId="3" borderId="0" xfId="5" applyNumberFormat="1" applyFont="1" applyFill="1" applyProtection="1">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70" fontId="10" fillId="0" borderId="0" xfId="5" applyNumberFormat="1" applyFont="1" applyAlignment="1" applyProtection="1">
      <alignment horizontal="center" wrapText="1"/>
      <protection locked="0"/>
    </xf>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164" fontId="10" fillId="0" borderId="0" xfId="5" applyFont="1" applyAlignment="1" applyProtection="1">
      <alignment horizontal="center" wrapText="1"/>
      <protection locked="0"/>
    </xf>
    <xf numFmtId="164" fontId="10" fillId="0" borderId="0" xfId="5" applyFont="1" applyAlignment="1" applyProtection="1">
      <alignment horizontal="left" wrapText="1"/>
      <protection locked="0"/>
    </xf>
    <xf numFmtId="3" fontId="10" fillId="0" borderId="0" xfId="1" applyNumberFormat="1" applyFont="1" applyFill="1" applyAlignment="1">
      <alignment horizontal="center"/>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32" applyNumberFormat="1" applyFont="1" applyAlignment="1">
      <alignment horizontal="center"/>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center"/>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3" fontId="10" fillId="0" borderId="0" xfId="32" applyNumberFormat="1" applyFont="1" applyAlignment="1" applyProtection="1">
      <alignment horizontal="center"/>
      <protection locked="0"/>
    </xf>
    <xf numFmtId="3" fontId="10" fillId="0" borderId="6" xfId="32" applyNumberFormat="1" applyFont="1" applyBorder="1" applyProtection="1">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4"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41"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170" fontId="10" fillId="0" borderId="0" xfId="2" applyNumberFormat="1" applyFont="1" applyBorder="1" applyAlignment="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3" fontId="10" fillId="3" borderId="3" xfId="5" applyNumberFormat="1" applyFont="1" applyFill="1" applyBorder="1"/>
    <xf numFmtId="0" fontId="10" fillId="0" borderId="9" xfId="5" applyNumberFormat="1" applyFont="1" applyBorder="1" applyAlignment="1" applyProtection="1">
      <alignment wrapText="1"/>
      <protection locked="0"/>
    </xf>
    <xf numFmtId="3" fontId="41" fillId="0" borderId="10" xfId="0" applyNumberFormat="1" applyFont="1" applyBorder="1" applyAlignment="1">
      <alignment horizontal="center" wrapText="1"/>
    </xf>
    <xf numFmtId="170" fontId="10" fillId="0" borderId="10" xfId="2" applyNumberFormat="1" applyFont="1" applyBorder="1" applyAlignment="1" applyProtection="1"/>
    <xf numFmtId="165" fontId="10" fillId="0" borderId="0" xfId="5" applyNumberFormat="1" applyFont="1" applyProtection="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0" fontId="10" fillId="0" borderId="0" xfId="32" applyFont="1" applyAlignment="1" applyProtection="1">
      <alignment wrapText="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0" fontId="10" fillId="0" borderId="0" xfId="5" applyNumberFormat="1" applyFont="1" applyAlignment="1" applyProtection="1">
      <alignment horizontal="left" vertical="top"/>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0" fontId="10" fillId="0" borderId="10" xfId="32" applyFont="1" applyBorder="1" applyProtection="1">
      <protection locked="0"/>
    </xf>
    <xf numFmtId="0" fontId="0" fillId="3" borderId="0" xfId="0" applyFill="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169" fontId="2" fillId="3" borderId="0" xfId="1" applyNumberFormat="1" applyFont="1" applyFill="1"/>
    <xf numFmtId="169" fontId="10" fillId="0" borderId="0" xfId="1" applyNumberFormat="1" applyFont="1" applyFill="1" applyAlignment="1">
      <alignment horizontal="center"/>
    </xf>
    <xf numFmtId="169" fontId="10" fillId="0" borderId="0" xfId="1" applyNumberFormat="1" applyFont="1" applyBorder="1" applyAlignment="1" applyProtection="1">
      <alignment horizontal="center"/>
    </xf>
    <xf numFmtId="37" fontId="10" fillId="0" borderId="0" xfId="0" applyNumberFormat="1" applyFont="1" applyAlignment="1">
      <alignment horizontal="right"/>
    </xf>
    <xf numFmtId="37" fontId="9" fillId="0" borderId="3" xfId="0" applyNumberFormat="1" applyFont="1" applyBorder="1"/>
    <xf numFmtId="37" fontId="10" fillId="3" borderId="0" xfId="0" applyNumberFormat="1" applyFont="1" applyFill="1"/>
    <xf numFmtId="37" fontId="9" fillId="3" borderId="3" xfId="0" applyNumberFormat="1" applyFont="1" applyFill="1" applyBorder="1"/>
    <xf numFmtId="0" fontId="10" fillId="0" borderId="8" xfId="32" applyFont="1" applyBorder="1" applyProtection="1">
      <protection locked="0"/>
    </xf>
    <xf numFmtId="181" fontId="10" fillId="3" borderId="0" xfId="2" applyNumberFormat="1" applyFont="1" applyFill="1" applyBorder="1" applyProtection="1">
      <protection locked="0"/>
    </xf>
    <xf numFmtId="169" fontId="10" fillId="3" borderId="0" xfId="1" applyNumberFormat="1" applyFont="1" applyFill="1" applyBorder="1" applyProtection="1">
      <protection locked="0"/>
    </xf>
    <xf numFmtId="37" fontId="43" fillId="0" borderId="0" xfId="3" applyNumberFormat="1" applyFont="1" applyAlignment="1">
      <alignment horizontal="left" wrapText="1"/>
    </xf>
    <xf numFmtId="169" fontId="10" fillId="3" borderId="35" xfId="1" applyNumberFormat="1" applyFont="1" applyFill="1" applyBorder="1" applyProtection="1">
      <protection locked="0"/>
    </xf>
    <xf numFmtId="0" fontId="18" fillId="0" borderId="3" xfId="0" applyFont="1" applyBorder="1" applyAlignment="1">
      <alignment horizontal="center" vertical="center" wrapText="1"/>
    </xf>
    <xf numFmtId="0" fontId="18" fillId="0" borderId="35" xfId="0" applyFont="1" applyBorder="1" applyAlignment="1">
      <alignment horizontal="center" wrapText="1"/>
    </xf>
    <xf numFmtId="49" fontId="21" fillId="0" borderId="0" xfId="7" applyNumberFormat="1" applyFont="1"/>
    <xf numFmtId="0" fontId="21" fillId="0" borderId="0" xfId="7" applyFont="1"/>
    <xf numFmtId="0" fontId="6" fillId="0" borderId="0" xfId="0" applyFont="1"/>
    <xf numFmtId="0" fontId="10" fillId="3" borderId="0" xfId="32" applyFont="1" applyFill="1" applyProtection="1">
      <protection locked="0"/>
    </xf>
    <xf numFmtId="10" fontId="10" fillId="3" borderId="10" xfId="2" applyNumberFormat="1" applyFont="1" applyFill="1" applyBorder="1" applyAlignment="1" applyProtection="1">
      <protection locked="0"/>
    </xf>
    <xf numFmtId="177" fontId="9" fillId="3" borderId="0" xfId="0" applyNumberFormat="1" applyFont="1" applyFill="1" applyAlignment="1">
      <alignment horizontal="center"/>
    </xf>
    <xf numFmtId="177" fontId="10" fillId="3" borderId="0" xfId="0" applyNumberFormat="1" applyFont="1" applyFill="1" applyAlignment="1">
      <alignment horizontal="center"/>
    </xf>
    <xf numFmtId="0" fontId="10" fillId="0" borderId="9" xfId="32" applyFont="1" applyBorder="1" applyAlignment="1" applyProtection="1">
      <alignment horizontal="right"/>
      <protection locked="0"/>
    </xf>
    <xf numFmtId="0" fontId="10" fillId="0" borderId="9" xfId="32" applyFont="1" applyBorder="1" applyAlignment="1" applyProtection="1">
      <alignment horizontal="left"/>
      <protection locked="0"/>
    </xf>
    <xf numFmtId="0" fontId="21" fillId="0" borderId="0" xfId="16" applyFont="1"/>
    <xf numFmtId="3" fontId="10" fillId="0" borderId="3" xfId="5" applyNumberFormat="1" applyFont="1" applyBorder="1"/>
    <xf numFmtId="169" fontId="10" fillId="0" borderId="0" xfId="1" applyNumberFormat="1" applyFont="1" applyFill="1" applyBorder="1" applyAlignment="1" applyProtection="1"/>
    <xf numFmtId="0" fontId="2" fillId="3" borderId="0" xfId="7" quotePrefix="1" applyFont="1" applyFill="1" applyAlignment="1">
      <alignment horizontal="left"/>
    </xf>
    <xf numFmtId="0" fontId="10" fillId="3" borderId="30" xfId="36" applyFont="1" applyFill="1" applyBorder="1" applyAlignment="1">
      <alignment wrapText="1"/>
    </xf>
    <xf numFmtId="169" fontId="10" fillId="0" borderId="3" xfId="10" applyNumberFormat="1" applyFont="1" applyBorder="1" applyAlignment="1">
      <alignment horizontal="center"/>
    </xf>
    <xf numFmtId="0" fontId="10" fillId="0" borderId="3" xfId="15" applyFont="1" applyBorder="1" applyAlignment="1">
      <alignment horizontal="center"/>
    </xf>
    <xf numFmtId="169" fontId="10" fillId="0" borderId="3" xfId="10" applyNumberFormat="1" applyFont="1" applyBorder="1" applyAlignment="1">
      <alignment horizontal="center" wrapText="1"/>
    </xf>
    <xf numFmtId="170" fontId="10" fillId="0" borderId="3" xfId="2" applyNumberFormat="1" applyFont="1" applyBorder="1" applyAlignment="1">
      <alignment horizontal="center"/>
    </xf>
    <xf numFmtId="10" fontId="10" fillId="0" borderId="3" xfId="2" applyNumberFormat="1" applyFont="1" applyBorder="1" applyAlignment="1">
      <alignment horizontal="center"/>
    </xf>
    <xf numFmtId="177" fontId="10" fillId="0" borderId="3" xfId="0" applyNumberFormat="1" applyFont="1" applyBorder="1"/>
    <xf numFmtId="169" fontId="10" fillId="0" borderId="35" xfId="10" applyNumberFormat="1" applyFont="1" applyBorder="1" applyAlignment="1">
      <alignment horizontal="center" wrapText="1"/>
    </xf>
    <xf numFmtId="3" fontId="10" fillId="3" borderId="13" xfId="5" applyNumberFormat="1" applyFont="1" applyFill="1" applyBorder="1" applyProtection="1">
      <protection locked="0"/>
    </xf>
    <xf numFmtId="0" fontId="9" fillId="0" borderId="0" xfId="0" applyFont="1" applyAlignment="1">
      <alignment horizontal="left"/>
    </xf>
    <xf numFmtId="0" fontId="10" fillId="0" borderId="0" xfId="36" applyFont="1" applyAlignment="1">
      <alignment horizontal="right" wrapText="1"/>
    </xf>
    <xf numFmtId="2" fontId="18" fillId="0" borderId="3" xfId="0" applyNumberFormat="1" applyFont="1" applyBorder="1" applyAlignment="1">
      <alignment horizontal="center" wrapText="1"/>
    </xf>
    <xf numFmtId="10" fontId="10" fillId="0" borderId="0" xfId="42" applyNumberFormat="1" applyFont="1" applyAlignment="1">
      <alignment horizontal="center"/>
    </xf>
    <xf numFmtId="37" fontId="10" fillId="0" borderId="3" xfId="0" applyNumberFormat="1" applyFont="1" applyBorder="1" applyAlignment="1">
      <alignment horizontal="right"/>
    </xf>
    <xf numFmtId="184" fontId="18" fillId="3" borderId="0" xfId="1" applyNumberFormat="1" applyFont="1" applyFill="1"/>
    <xf numFmtId="169" fontId="18" fillId="3" borderId="0" xfId="1" applyNumberFormat="1" applyFont="1" applyFill="1"/>
    <xf numFmtId="169" fontId="18" fillId="0" borderId="35" xfId="1" applyNumberFormat="1" applyFont="1" applyBorder="1"/>
    <xf numFmtId="169" fontId="18" fillId="0" borderId="7" xfId="1" applyNumberFormat="1" applyFont="1" applyBorder="1"/>
    <xf numFmtId="49" fontId="9" fillId="0" borderId="0" xfId="5" applyNumberFormat="1" applyFont="1" applyAlignment="1" applyProtection="1">
      <alignment horizontal="center"/>
    </xf>
    <xf numFmtId="3" fontId="10" fillId="0" borderId="0" xfId="5" applyNumberFormat="1" applyFont="1" applyAlignment="1" applyProtection="1">
      <alignment horizontal="center"/>
    </xf>
    <xf numFmtId="49" fontId="9" fillId="0" borderId="0" xfId="5" applyNumberFormat="1" applyFont="1" applyProtection="1"/>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0" fontId="10" fillId="4" borderId="0" xfId="32" applyFont="1" applyFill="1" applyProtection="1">
      <protection locked="0"/>
    </xf>
    <xf numFmtId="10" fontId="10" fillId="2" borderId="0" xfId="5" applyNumberFormat="1" applyFont="1" applyFill="1" applyProtection="1">
      <protection locked="0"/>
    </xf>
    <xf numFmtId="169" fontId="10" fillId="0" borderId="0" xfId="1" applyNumberFormat="1" applyFont="1" applyBorder="1" applyProtection="1">
      <protection locked="0"/>
    </xf>
    <xf numFmtId="0" fontId="10" fillId="0" borderId="0" xfId="32" applyFont="1" applyAlignment="1" applyProtection="1">
      <alignment horizontal="center" vertical="top"/>
      <protection locked="0"/>
    </xf>
    <xf numFmtId="0" fontId="10" fillId="0" borderId="0" xfId="5" applyNumberFormat="1" applyFont="1" applyAlignment="1" applyProtection="1">
      <alignment horizontal="center" vertical="top" wrapText="1"/>
      <protection locked="0"/>
    </xf>
    <xf numFmtId="0" fontId="8" fillId="0" borderId="6" xfId="7" applyFont="1" applyBorder="1" applyAlignment="1">
      <alignment horizontal="center" vertical="center"/>
    </xf>
    <xf numFmtId="0" fontId="8" fillId="0" borderId="3" xfId="7" applyFont="1" applyBorder="1" applyAlignment="1">
      <alignment horizontal="center"/>
    </xf>
    <xf numFmtId="10" fontId="24" fillId="0" borderId="0" xfId="0" applyNumberFormat="1" applyFont="1"/>
    <xf numFmtId="10" fontId="24" fillId="0" borderId="0" xfId="42" applyNumberFormat="1" applyFont="1"/>
    <xf numFmtId="0" fontId="24" fillId="0" borderId="0" xfId="41" quotePrefix="1" applyFont="1"/>
    <xf numFmtId="0" fontId="10" fillId="0" borderId="2" xfId="32" applyFont="1" applyBorder="1"/>
    <xf numFmtId="3" fontId="10" fillId="0" borderId="0" xfId="0" applyNumberFormat="1" applyFont="1" applyAlignment="1">
      <alignment horizontal="center"/>
    </xf>
    <xf numFmtId="10" fontId="10" fillId="0" borderId="0" xfId="2" applyNumberFormat="1" applyFont="1" applyAlignment="1">
      <alignment horizontal="right"/>
    </xf>
    <xf numFmtId="10" fontId="10" fillId="0" borderId="0" xfId="21" applyNumberFormat="1" applyFont="1" applyFill="1"/>
    <xf numFmtId="10" fontId="10" fillId="0" borderId="0" xfId="21" applyNumberFormat="1" applyFont="1" applyFill="1" applyBorder="1" applyAlignment="1">
      <alignment horizontal="center" wrapText="1"/>
    </xf>
    <xf numFmtId="10" fontId="10" fillId="0" borderId="0" xfId="21" applyNumberFormat="1" applyFont="1" applyFill="1" applyBorder="1" applyAlignment="1">
      <alignment horizontal="center"/>
    </xf>
    <xf numFmtId="10" fontId="10" fillId="0" borderId="0" xfId="21" applyNumberFormat="1" applyFont="1" applyFill="1" applyAlignment="1"/>
    <xf numFmtId="10" fontId="10" fillId="0" borderId="0" xfId="21" applyNumberFormat="1" applyFont="1" applyFill="1" applyBorder="1" applyAlignment="1">
      <alignment horizontal="right"/>
    </xf>
    <xf numFmtId="10" fontId="10" fillId="0" borderId="0" xfId="21" applyNumberFormat="1" applyFont="1" applyAlignment="1">
      <alignment horizontal="right"/>
    </xf>
    <xf numFmtId="43" fontId="10" fillId="0" borderId="0" xfId="39" applyFont="1" applyFill="1" applyAlignment="1">
      <alignment horizontal="center"/>
    </xf>
    <xf numFmtId="3" fontId="28" fillId="3" borderId="0" xfId="23" applyNumberFormat="1" applyFont="1" applyFill="1" applyBorder="1"/>
    <xf numFmtId="0" fontId="30" fillId="3" borderId="0" xfId="0" applyFont="1" applyFill="1" applyAlignment="1">
      <alignment horizontal="center"/>
    </xf>
    <xf numFmtId="0" fontId="30" fillId="0" borderId="0" xfId="0" applyFont="1" applyAlignment="1">
      <alignment horizontal="center"/>
    </xf>
    <xf numFmtId="0" fontId="9" fillId="0" borderId="3" xfId="5" applyNumberFormat="1" applyFont="1" applyBorder="1" applyAlignment="1" applyProtection="1">
      <alignment horizontal="center"/>
      <protection locked="0"/>
    </xf>
    <xf numFmtId="0" fontId="20" fillId="0" borderId="0" xfId="0" applyFont="1" applyAlignment="1">
      <alignment horizontal="center"/>
    </xf>
    <xf numFmtId="49" fontId="9" fillId="0" borderId="0" xfId="5" applyNumberFormat="1" applyFont="1" applyAlignment="1" applyProtection="1">
      <alignment horizontal="center"/>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49" fontId="9" fillId="0" borderId="0" xfId="5" applyNumberFormat="1" applyFont="1" applyAlignment="1" applyProtection="1">
      <alignment horizontal="center"/>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0" xfId="32" applyFont="1" applyAlignment="1" applyProtection="1">
      <alignment horizontal="left" vertical="top" wrapText="1"/>
      <protection locked="0"/>
    </xf>
    <xf numFmtId="0" fontId="10" fillId="0" borderId="10" xfId="32" applyFont="1" applyBorder="1" applyAlignment="1" applyProtection="1">
      <alignment horizontal="left" vertical="top" wrapText="1"/>
      <protection locked="0"/>
    </xf>
    <xf numFmtId="0" fontId="8" fillId="0" borderId="3" xfId="7" applyFont="1" applyBorder="1" applyAlignment="1">
      <alignment horizontal="center"/>
    </xf>
    <xf numFmtId="0" fontId="8" fillId="0" borderId="3" xfId="7" applyFont="1" applyBorder="1" applyAlignment="1">
      <alignment horizontal="center" vertical="center"/>
    </xf>
    <xf numFmtId="49" fontId="21" fillId="0" borderId="0" xfId="7" applyNumberFormat="1" applyFont="1" applyAlignment="1">
      <alignment horizontal="center"/>
    </xf>
    <xf numFmtId="0" fontId="2" fillId="0" borderId="39" xfId="7" applyFont="1" applyBorder="1" applyAlignment="1">
      <alignment horizontal="center"/>
    </xf>
    <xf numFmtId="0" fontId="21" fillId="3" borderId="0" xfId="7" applyFont="1" applyFill="1" applyAlignment="1">
      <alignment horizontal="center"/>
    </xf>
    <xf numFmtId="0" fontId="21" fillId="0" borderId="0" xfId="7" applyFont="1" applyAlignment="1">
      <alignment horizontal="center"/>
    </xf>
    <xf numFmtId="0" fontId="10" fillId="0" borderId="0" xfId="0" applyFont="1" applyAlignment="1">
      <alignment wrapText="1"/>
    </xf>
    <xf numFmtId="0" fontId="21" fillId="0" borderId="0" xfId="0" applyFont="1" applyAlignment="1">
      <alignment horizontal="center"/>
    </xf>
    <xf numFmtId="49" fontId="21" fillId="0" borderId="0" xfId="36" applyNumberFormat="1" applyFont="1" applyAlignment="1">
      <alignment horizontal="center"/>
    </xf>
    <xf numFmtId="0" fontId="21" fillId="0" borderId="0" xfId="36" applyFont="1" applyAlignment="1">
      <alignment horizontal="center"/>
    </xf>
    <xf numFmtId="0" fontId="22" fillId="0" borderId="0" xfId="0" applyFont="1"/>
    <xf numFmtId="0" fontId="21" fillId="3" borderId="0" xfId="0" applyFont="1" applyFill="1" applyAlignment="1">
      <alignment horizontal="center"/>
    </xf>
    <xf numFmtId="0" fontId="21" fillId="0" borderId="0" xfId="37" applyFont="1" applyAlignment="1">
      <alignment horizontal="center"/>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30" fillId="0" borderId="19" xfId="34" applyFont="1" applyBorder="1" applyAlignment="1">
      <alignment horizontal="center" vertical="center"/>
    </xf>
    <xf numFmtId="0" fontId="30" fillId="0" borderId="20" xfId="34" applyFont="1" applyBorder="1" applyAlignment="1">
      <alignment horizontal="center" vertical="center" wrapText="1"/>
    </xf>
    <xf numFmtId="0" fontId="30" fillId="0" borderId="6" xfId="34" applyFont="1" applyBorder="1" applyAlignment="1">
      <alignment horizontal="center" vertical="center" wrapText="1"/>
    </xf>
    <xf numFmtId="0" fontId="30" fillId="0" borderId="19" xfId="34" applyFont="1" applyBorder="1" applyAlignment="1">
      <alignment horizontal="center" vertical="center" wrapText="1"/>
    </xf>
    <xf numFmtId="0" fontId="31" fillId="0" borderId="20" xfId="34" applyFont="1" applyBorder="1" applyAlignment="1">
      <alignment horizontal="center" vertical="center"/>
    </xf>
    <xf numFmtId="0" fontId="31" fillId="0" borderId="6" xfId="34" applyFont="1" applyBorder="1" applyAlignment="1">
      <alignment horizontal="center" vertical="center"/>
    </xf>
    <xf numFmtId="0" fontId="31" fillId="0" borderId="19" xfId="34" applyFont="1" applyBorder="1" applyAlignment="1">
      <alignment horizontal="center" vertical="center"/>
    </xf>
    <xf numFmtId="0" fontId="10" fillId="3" borderId="0" xfId="0" applyFont="1" applyFill="1" applyAlignment="1">
      <alignment horizontal="left"/>
    </xf>
    <xf numFmtId="0" fontId="9" fillId="0" borderId="0" xfId="11" applyFont="1" applyAlignment="1">
      <alignment horizontal="center"/>
    </xf>
    <xf numFmtId="0" fontId="9" fillId="3" borderId="0" xfId="11" applyFont="1" applyFill="1" applyAlignment="1">
      <alignment horizontal="center"/>
    </xf>
    <xf numFmtId="0" fontId="9" fillId="0" borderId="0" xfId="36" applyFont="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8" fillId="0" borderId="33" xfId="0" applyFont="1" applyBorder="1" applyAlignment="1">
      <alignment horizontal="center"/>
    </xf>
    <xf numFmtId="0" fontId="21" fillId="0" borderId="0" xfId="16" applyFont="1" applyAlignment="1">
      <alignment horizontal="center"/>
    </xf>
    <xf numFmtId="177" fontId="21" fillId="3" borderId="0" xfId="0" applyNumberFormat="1" applyFont="1" applyFill="1" applyAlignment="1">
      <alignment horizontal="center"/>
    </xf>
    <xf numFmtId="0" fontId="18" fillId="0" borderId="12" xfId="0" applyFont="1" applyBorder="1" applyAlignment="1">
      <alignment horizontal="center"/>
    </xf>
    <xf numFmtId="0" fontId="9" fillId="0" borderId="0" xfId="16" applyFont="1" applyAlignment="1">
      <alignment horizontal="center"/>
    </xf>
    <xf numFmtId="177" fontId="9" fillId="3" borderId="0" xfId="0" applyNumberFormat="1" applyFont="1" applyFill="1" applyAlignment="1">
      <alignment horizontal="center"/>
    </xf>
    <xf numFmtId="177" fontId="9" fillId="0" borderId="33" xfId="0" applyNumberFormat="1" applyFont="1" applyBorder="1" applyAlignment="1">
      <alignment horizontal="center"/>
    </xf>
    <xf numFmtId="0" fontId="18" fillId="0" borderId="0" xfId="0" applyFont="1" applyAlignment="1">
      <alignment horizontal="left" vertical="top" wrapText="1"/>
    </xf>
    <xf numFmtId="177" fontId="9" fillId="0" borderId="37" xfId="0" applyNumberFormat="1" applyFont="1" applyBorder="1" applyAlignment="1">
      <alignment horizontal="center"/>
    </xf>
    <xf numFmtId="0" fontId="21" fillId="3" borderId="0" xfId="36" applyFont="1" applyFill="1" applyAlignment="1">
      <alignment horizontal="center"/>
    </xf>
    <xf numFmtId="0" fontId="9" fillId="0" borderId="0" xfId="0" applyFont="1" applyAlignment="1">
      <alignment horizontal="center"/>
    </xf>
    <xf numFmtId="182" fontId="9" fillId="3" borderId="0" xfId="0" applyNumberFormat="1" applyFont="1" applyFill="1" applyAlignment="1">
      <alignment horizontal="center"/>
    </xf>
    <xf numFmtId="0" fontId="10" fillId="0" borderId="0" xfId="0" applyFont="1" applyAlignment="1">
      <alignment horizontal="left" wrapText="1"/>
    </xf>
    <xf numFmtId="0" fontId="10" fillId="0" borderId="0" xfId="0" applyFont="1" applyAlignment="1">
      <alignment horizontal="center"/>
    </xf>
    <xf numFmtId="10" fontId="10" fillId="0" borderId="0" xfId="21" applyNumberFormat="1" applyFont="1" applyAlignment="1">
      <alignment horizontal="center"/>
    </xf>
    <xf numFmtId="0" fontId="18" fillId="0" borderId="0" xfId="0" applyFont="1" applyAlignment="1">
      <alignment horizontal="left"/>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9" fillId="3" borderId="0" xfId="0" applyFont="1" applyFill="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C67499BE-05DC-4107-B6D0-08EFE0D6768B}"/>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refreshError="1"/>
      <sheetData sheetId="4" refreshError="1"/>
      <sheetData sheetId="5" refreshError="1"/>
      <sheetData sheetId="6" refreshError="1">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F1">
            <v>12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Normal="100" workbookViewId="0">
      <selection activeCell="B10" sqref="B10"/>
    </sheetView>
  </sheetViews>
  <sheetFormatPr defaultColWidth="9.109375" defaultRowHeight="13.8"/>
  <cols>
    <col min="1" max="1" width="11.44140625" style="378" customWidth="1"/>
    <col min="2" max="2" width="11" style="378" customWidth="1"/>
    <col min="3" max="3" width="27.109375" style="378" customWidth="1"/>
    <col min="4" max="4" width="68.88671875" style="378" customWidth="1"/>
    <col min="5" max="16384" width="9.109375" style="378"/>
  </cols>
  <sheetData>
    <row r="1" spans="1:10" ht="15.6">
      <c r="A1" s="599" t="s">
        <v>625</v>
      </c>
      <c r="B1" s="599"/>
    </row>
    <row r="4" spans="1:10" ht="15.6">
      <c r="A4" s="655" t="s">
        <v>577</v>
      </c>
      <c r="B4" s="655"/>
      <c r="C4" s="655"/>
      <c r="D4" s="655"/>
      <c r="E4" s="300"/>
      <c r="F4" s="300"/>
      <c r="G4" s="300"/>
      <c r="H4" s="300"/>
      <c r="I4" s="300"/>
    </row>
    <row r="5" spans="1:10" ht="15.6">
      <c r="A5" s="655" t="s">
        <v>324</v>
      </c>
      <c r="B5" s="655"/>
      <c r="C5" s="655"/>
      <c r="D5" s="655"/>
      <c r="E5" s="300"/>
      <c r="F5" s="300"/>
      <c r="G5" s="300"/>
      <c r="H5" s="300"/>
      <c r="I5" s="300"/>
    </row>
    <row r="6" spans="1:10" ht="15.6">
      <c r="A6" s="655" t="s">
        <v>491</v>
      </c>
      <c r="B6" s="655"/>
      <c r="C6" s="655"/>
      <c r="D6" s="655"/>
      <c r="E6" s="300"/>
      <c r="F6" s="300"/>
      <c r="G6" s="300"/>
      <c r="H6" s="300"/>
      <c r="I6" s="300"/>
      <c r="J6" s="300"/>
    </row>
    <row r="7" spans="1:10" ht="15.6">
      <c r="A7" s="654" t="str">
        <f>+'Appendix A'!H3</f>
        <v>Projected ATRR or Actual ATRR for the 12 Months Ended 12/31/XXXX</v>
      </c>
      <c r="B7" s="654"/>
      <c r="C7" s="654"/>
      <c r="D7" s="654"/>
      <c r="E7" s="376"/>
      <c r="F7" s="376"/>
      <c r="G7" s="376"/>
      <c r="H7" s="376"/>
      <c r="I7" s="376"/>
      <c r="J7" s="300"/>
    </row>
    <row r="8" spans="1:10" ht="15.6">
      <c r="A8" s="655" t="s">
        <v>325</v>
      </c>
      <c r="B8" s="655"/>
      <c r="C8" s="655"/>
      <c r="D8" s="655"/>
      <c r="E8" s="300"/>
      <c r="F8" s="300"/>
      <c r="G8" s="300"/>
      <c r="H8" s="300"/>
      <c r="I8" s="300"/>
    </row>
    <row r="10" spans="1:10">
      <c r="B10" s="431" t="s">
        <v>653</v>
      </c>
      <c r="C10" s="432" t="s">
        <v>329</v>
      </c>
      <c r="D10" s="432" t="s">
        <v>230</v>
      </c>
    </row>
    <row r="11" spans="1:10">
      <c r="B11" s="433" t="s">
        <v>35</v>
      </c>
      <c r="C11" s="378" t="s">
        <v>417</v>
      </c>
      <c r="D11" s="378" t="s">
        <v>495</v>
      </c>
    </row>
    <row r="12" spans="1:10">
      <c r="B12" s="433"/>
    </row>
    <row r="13" spans="1:10">
      <c r="B13" s="433">
        <v>1</v>
      </c>
      <c r="C13" s="378" t="s">
        <v>121</v>
      </c>
      <c r="D13" s="378" t="s">
        <v>612</v>
      </c>
    </row>
    <row r="14" spans="1:10">
      <c r="B14" s="433"/>
    </row>
    <row r="15" spans="1:10">
      <c r="B15" s="433" t="s">
        <v>413</v>
      </c>
      <c r="C15" s="378" t="s">
        <v>330</v>
      </c>
      <c r="D15" s="378" t="s">
        <v>348</v>
      </c>
    </row>
    <row r="16" spans="1:10">
      <c r="B16" s="433"/>
    </row>
    <row r="17" spans="2:4">
      <c r="B17" s="433" t="s">
        <v>414</v>
      </c>
      <c r="C17" s="378" t="s">
        <v>418</v>
      </c>
      <c r="D17" s="378" t="s">
        <v>574</v>
      </c>
    </row>
    <row r="18" spans="2:4">
      <c r="B18" s="433"/>
    </row>
    <row r="19" spans="2:4">
      <c r="B19" s="433" t="s">
        <v>415</v>
      </c>
      <c r="C19" s="378" t="s">
        <v>331</v>
      </c>
      <c r="D19" s="378" t="s">
        <v>332</v>
      </c>
    </row>
    <row r="20" spans="2:4">
      <c r="B20" s="433"/>
    </row>
    <row r="21" spans="2:4">
      <c r="B21" s="433" t="s">
        <v>416</v>
      </c>
      <c r="C21" s="378" t="s">
        <v>333</v>
      </c>
      <c r="D21" s="378" t="s">
        <v>334</v>
      </c>
    </row>
    <row r="22" spans="2:4">
      <c r="B22" s="433"/>
    </row>
    <row r="23" spans="2:4">
      <c r="B23" s="433">
        <v>3</v>
      </c>
      <c r="C23" s="378" t="s">
        <v>211</v>
      </c>
      <c r="D23" s="378" t="s">
        <v>335</v>
      </c>
    </row>
    <row r="24" spans="2:4">
      <c r="B24" s="433"/>
    </row>
    <row r="25" spans="2:4">
      <c r="B25" s="433">
        <v>4</v>
      </c>
      <c r="C25" s="378" t="s">
        <v>336</v>
      </c>
      <c r="D25" s="378" t="s">
        <v>390</v>
      </c>
    </row>
    <row r="26" spans="2:4">
      <c r="B26" s="433"/>
    </row>
    <row r="27" spans="2:4">
      <c r="B27" s="433">
        <f>+B25+1</f>
        <v>5</v>
      </c>
      <c r="C27" s="378" t="s">
        <v>391</v>
      </c>
      <c r="D27" s="378" t="s">
        <v>626</v>
      </c>
    </row>
    <row r="28" spans="2:4">
      <c r="B28" s="433"/>
    </row>
    <row r="29" spans="2:4">
      <c r="B29" s="433">
        <f>+B27+1</f>
        <v>6</v>
      </c>
      <c r="C29" s="378" t="s">
        <v>419</v>
      </c>
      <c r="D29" s="434" t="s">
        <v>627</v>
      </c>
    </row>
    <row r="30" spans="2:4">
      <c r="B30" s="433"/>
    </row>
    <row r="31" spans="2:4">
      <c r="B31" s="433">
        <f>+B29+1</f>
        <v>7</v>
      </c>
      <c r="C31" s="378" t="s">
        <v>337</v>
      </c>
      <c r="D31" s="378" t="s">
        <v>337</v>
      </c>
    </row>
    <row r="32" spans="2:4">
      <c r="B32" s="433"/>
    </row>
    <row r="33" spans="2:4" ht="27.6">
      <c r="B33" s="433">
        <f>+B31+1</f>
        <v>8</v>
      </c>
      <c r="C33" s="378" t="s">
        <v>338</v>
      </c>
      <c r="D33" s="434" t="s">
        <v>575</v>
      </c>
    </row>
    <row r="34" spans="2:4">
      <c r="B34" s="433"/>
    </row>
    <row r="35" spans="2:4">
      <c r="B35" s="433">
        <f>+B33+1</f>
        <v>9</v>
      </c>
      <c r="C35" s="378" t="s">
        <v>339</v>
      </c>
      <c r="D35" s="378" t="s">
        <v>571</v>
      </c>
    </row>
  </sheetData>
  <mergeCells count="5">
    <mergeCell ref="A7:D7"/>
    <mergeCell ref="A4:D4"/>
    <mergeCell ref="A5:D5"/>
    <mergeCell ref="A6:D6"/>
    <mergeCell ref="A8:D8"/>
  </mergeCells>
  <pageMargins left="0.7" right="0.7" top="0.75" bottom="0.75" header="0.3" footer="0.3"/>
  <pageSetup paperSize="256"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99D7-081E-465F-B27E-9DAB75DC133D}">
  <sheetPr>
    <pageSetUpPr fitToPage="1"/>
  </sheetPr>
  <dimension ref="A1:S123"/>
  <sheetViews>
    <sheetView zoomScale="90" zoomScaleNormal="90" zoomScalePageLayoutView="50" workbookViewId="0">
      <selection activeCell="I24" sqref="I24"/>
    </sheetView>
  </sheetViews>
  <sheetFormatPr defaultRowHeight="14.4"/>
  <cols>
    <col min="1" max="1" width="7.44140625" style="129" customWidth="1"/>
    <col min="2" max="2" width="13.44140625" customWidth="1"/>
    <col min="4" max="4" width="17.5546875" bestFit="1" customWidth="1"/>
    <col min="5" max="5" width="16.33203125" customWidth="1"/>
    <col min="6" max="6" width="14.33203125" bestFit="1" customWidth="1"/>
    <col min="7" max="7" width="5.88671875" customWidth="1"/>
    <col min="8" max="8" width="22" customWidth="1"/>
    <col min="9" max="9" width="7.109375" customWidth="1"/>
    <col min="10" max="10" width="17.6640625" customWidth="1"/>
    <col min="11" max="11" width="19.88671875" customWidth="1"/>
    <col min="12" max="12" width="18.44140625" customWidth="1"/>
    <col min="13" max="13" width="19.33203125" customWidth="1"/>
    <col min="14" max="14" width="16.33203125" customWidth="1"/>
    <col min="15" max="15" width="20.88671875" customWidth="1"/>
    <col min="16" max="16" width="19" customWidth="1"/>
    <col min="17" max="17" width="14.88671875" bestFit="1" customWidth="1"/>
    <col min="18" max="18" width="17.5546875" bestFit="1" customWidth="1"/>
    <col min="19" max="19" width="17.88671875" customWidth="1"/>
  </cols>
  <sheetData>
    <row r="1" spans="1:19" ht="17.399999999999999">
      <c r="B1" s="703" t="s">
        <v>577</v>
      </c>
      <c r="C1" s="703"/>
      <c r="D1" s="703"/>
      <c r="E1" s="703"/>
      <c r="F1" s="703"/>
      <c r="G1" s="703"/>
      <c r="H1" s="703"/>
      <c r="I1" s="703"/>
      <c r="J1" s="703"/>
      <c r="K1" s="703"/>
      <c r="L1" s="703"/>
      <c r="M1" s="703"/>
      <c r="N1" s="703"/>
      <c r="O1" s="703"/>
      <c r="P1" s="703"/>
      <c r="Q1" s="703"/>
      <c r="R1" s="703"/>
    </row>
    <row r="2" spans="1:19" ht="17.399999999999999">
      <c r="B2" s="703" t="s">
        <v>549</v>
      </c>
      <c r="C2" s="703"/>
      <c r="D2" s="703"/>
      <c r="E2" s="703"/>
      <c r="F2" s="703"/>
      <c r="G2" s="703"/>
      <c r="H2" s="703"/>
      <c r="I2" s="703"/>
      <c r="J2" s="703"/>
      <c r="K2" s="703"/>
      <c r="L2" s="703"/>
      <c r="M2" s="703"/>
      <c r="N2" s="703"/>
      <c r="O2" s="703"/>
      <c r="P2" s="703"/>
      <c r="Q2" s="703"/>
      <c r="R2" s="703"/>
    </row>
    <row r="3" spans="1:19" ht="17.399999999999999">
      <c r="B3" s="704" t="str">
        <f>+'Appendix A'!H3</f>
        <v>Projected ATRR or Actual ATRR for the 12 Months Ended 12/31/XXXX</v>
      </c>
      <c r="C3" s="704"/>
      <c r="D3" s="704"/>
      <c r="E3" s="704"/>
      <c r="F3" s="704"/>
      <c r="G3" s="704"/>
      <c r="H3" s="704"/>
      <c r="I3" s="704"/>
      <c r="J3" s="704"/>
      <c r="K3" s="704"/>
      <c r="L3" s="704"/>
      <c r="M3" s="704"/>
      <c r="N3" s="704"/>
      <c r="O3" s="704"/>
      <c r="P3" s="704"/>
      <c r="Q3" s="704"/>
      <c r="R3" s="704"/>
    </row>
    <row r="6" spans="1:19" ht="16.2" thickBot="1">
      <c r="A6" s="331"/>
      <c r="B6" s="88" t="s">
        <v>68</v>
      </c>
      <c r="C6" s="88"/>
      <c r="D6" s="88" t="s">
        <v>69</v>
      </c>
      <c r="E6" s="88" t="s">
        <v>70</v>
      </c>
      <c r="F6" s="88" t="s">
        <v>71</v>
      </c>
      <c r="G6" s="88"/>
      <c r="H6" s="88" t="s">
        <v>72</v>
      </c>
      <c r="I6" s="88"/>
      <c r="J6" s="88" t="s">
        <v>73</v>
      </c>
      <c r="K6" s="88" t="s">
        <v>74</v>
      </c>
      <c r="L6" s="88" t="s">
        <v>75</v>
      </c>
      <c r="M6" s="88" t="s">
        <v>92</v>
      </c>
      <c r="N6" s="88" t="s">
        <v>93</v>
      </c>
      <c r="O6" s="88" t="s">
        <v>97</v>
      </c>
      <c r="P6" s="88" t="s">
        <v>120</v>
      </c>
      <c r="Q6" s="88" t="s">
        <v>193</v>
      </c>
      <c r="R6" s="88"/>
      <c r="S6" s="88"/>
    </row>
    <row r="7" spans="1:19" ht="15.6">
      <c r="A7" s="331"/>
      <c r="B7" s="347"/>
      <c r="C7" s="348"/>
      <c r="D7" s="702" t="s">
        <v>379</v>
      </c>
      <c r="E7" s="702"/>
      <c r="F7" s="702"/>
      <c r="G7" s="702"/>
      <c r="H7" s="702"/>
      <c r="I7" s="348"/>
      <c r="J7" s="705" t="s">
        <v>645</v>
      </c>
      <c r="K7" s="705"/>
      <c r="L7" s="705"/>
      <c r="M7" s="705"/>
      <c r="N7" s="705"/>
      <c r="O7" s="705"/>
      <c r="P7" s="705"/>
      <c r="Q7" s="705"/>
      <c r="R7" s="55"/>
    </row>
    <row r="8" spans="1:19" ht="63.75" customHeight="1">
      <c r="A8" s="332" t="s">
        <v>122</v>
      </c>
      <c r="B8" s="349"/>
      <c r="C8" s="331"/>
      <c r="D8" s="333" t="s">
        <v>376</v>
      </c>
      <c r="E8" s="334" t="s">
        <v>529</v>
      </c>
      <c r="F8" s="333" t="s">
        <v>61</v>
      </c>
      <c r="G8" s="55"/>
      <c r="H8" s="333" t="s">
        <v>377</v>
      </c>
      <c r="I8" s="55"/>
      <c r="J8" s="333" t="s">
        <v>530</v>
      </c>
      <c r="K8" s="595" t="s">
        <v>531</v>
      </c>
      <c r="L8" s="333" t="s">
        <v>532</v>
      </c>
      <c r="M8" s="333" t="s">
        <v>533</v>
      </c>
      <c r="N8" s="333" t="s">
        <v>534</v>
      </c>
      <c r="O8" s="333" t="s">
        <v>535</v>
      </c>
      <c r="P8" s="333" t="s">
        <v>536</v>
      </c>
      <c r="Q8" s="596" t="s">
        <v>537</v>
      </c>
    </row>
    <row r="9" spans="1:19" ht="51" customHeight="1">
      <c r="A9" s="331"/>
      <c r="B9" s="349" t="s">
        <v>457</v>
      </c>
      <c r="C9" s="331"/>
      <c r="D9" s="345" t="str">
        <f>"Workpaper 1, Line "&amp;'1-RB Items'!A25&amp;""</f>
        <v>Workpaper 1, Line 14</v>
      </c>
      <c r="E9" s="335" t="s">
        <v>494</v>
      </c>
      <c r="F9" s="345" t="str">
        <f>"Workpaper 1, Line "&amp;'1-RB Items'!A46&amp;""</f>
        <v>Workpaper 1, Line 28</v>
      </c>
      <c r="G9" s="55"/>
      <c r="H9" s="345" t="str">
        <f>"Col. "&amp;D6&amp;" + Col. "&amp;F6&amp;""</f>
        <v>Col. (b) + Col. (d)</v>
      </c>
      <c r="I9" s="55"/>
      <c r="J9" s="345" t="str">
        <f>"Line "&amp;A20&amp;" * Col. "&amp;E6&amp;""</f>
        <v>Line 6 * Col. (c)</v>
      </c>
      <c r="K9" s="345" t="str">
        <f>"Line "&amp;A20&amp;" * Col. "&amp;E6&amp;""</f>
        <v>Line 6 * Col. (c)</v>
      </c>
      <c r="L9" s="345" t="str">
        <f>"Line "&amp;A20&amp;" * Col. "&amp;E6&amp;""</f>
        <v>Line 6 * Col. (c)</v>
      </c>
      <c r="M9" s="345" t="str">
        <f>"Line "&amp;A20&amp;" * Col. "&amp;E6&amp;""</f>
        <v>Line 6 * Col. (c)</v>
      </c>
      <c r="N9" s="345" t="str">
        <f>"Line "&amp;A20&amp;" * Col. "&amp;E6&amp;""</f>
        <v>Line 6 * Col. (c)</v>
      </c>
      <c r="O9" s="345" t="str">
        <f>"Line "&amp;A20&amp;" * Col. "&amp;E6&amp;""</f>
        <v>Line 6 * Col. (c)</v>
      </c>
      <c r="P9" s="345" t="str">
        <f>"Line "&amp;A20&amp;" * Col. "&amp;E6&amp;""</f>
        <v>Line 6 * Col. (c)</v>
      </c>
      <c r="Q9" s="343" t="str">
        <f>"Sum of Col. "&amp;J6&amp;" through Col. "&amp;P6&amp;""</f>
        <v>Sum of Col. (f) through Col. (l)</v>
      </c>
    </row>
    <row r="10" spans="1:19" ht="33.75" customHeight="1">
      <c r="A10" s="331">
        <v>1</v>
      </c>
      <c r="B10" s="350" t="s">
        <v>403</v>
      </c>
      <c r="C10" s="55"/>
      <c r="D10" s="62">
        <f>+'1-RB Items'!I25</f>
        <v>0</v>
      </c>
      <c r="E10" s="53" t="e">
        <f>+D10/D20</f>
        <v>#DIV/0!</v>
      </c>
      <c r="F10" s="62">
        <f>+'1-RB Items'!I46</f>
        <v>0</v>
      </c>
      <c r="G10" s="62"/>
      <c r="H10" s="62">
        <f>+D10+F10</f>
        <v>0</v>
      </c>
      <c r="I10" s="62"/>
      <c r="J10" s="62" t="e">
        <f t="shared" ref="J10:L10" si="0">+J20*$E10</f>
        <v>#DIV/0!</v>
      </c>
      <c r="K10" s="62" t="e">
        <f t="shared" si="0"/>
        <v>#DIV/0!</v>
      </c>
      <c r="L10" s="62" t="e">
        <f t="shared" si="0"/>
        <v>#DIV/0!</v>
      </c>
      <c r="M10" s="62" t="e">
        <f>+M20*$E10</f>
        <v>#DIV/0!</v>
      </c>
      <c r="N10" s="62" t="e">
        <f>+N20/E10</f>
        <v>#DIV/0!</v>
      </c>
      <c r="O10" s="62" t="e">
        <f>+O20*$E10</f>
        <v>#DIV/0!</v>
      </c>
      <c r="P10" s="62" t="e">
        <f>+P20*$E10</f>
        <v>#DIV/0!</v>
      </c>
      <c r="Q10" s="351" t="e">
        <f>+SUM(H10:P10)</f>
        <v>#DIV/0!</v>
      </c>
    </row>
    <row r="11" spans="1:19" ht="15.6">
      <c r="A11" s="331"/>
      <c r="B11" s="349"/>
      <c r="C11" s="55"/>
      <c r="D11" s="62"/>
      <c r="E11" s="53"/>
      <c r="F11" s="62"/>
      <c r="G11" s="62"/>
      <c r="H11" s="62"/>
      <c r="I11" s="62"/>
      <c r="J11" s="62"/>
      <c r="K11" s="62"/>
      <c r="L11" s="62"/>
      <c r="M11" s="62"/>
      <c r="O11" s="62"/>
      <c r="P11" s="62"/>
      <c r="Q11" s="351"/>
    </row>
    <row r="12" spans="1:19" ht="28.5" customHeight="1">
      <c r="A12" s="331">
        <f>+A10+1</f>
        <v>2</v>
      </c>
      <c r="B12" s="350" t="s">
        <v>404</v>
      </c>
      <c r="C12" s="55"/>
      <c r="D12" s="62">
        <f>+'1-RB Items'!J25</f>
        <v>0</v>
      </c>
      <c r="E12" s="53" t="e">
        <f>+D12/D20</f>
        <v>#DIV/0!</v>
      </c>
      <c r="F12" s="62">
        <f>+'1-RB Items'!J46</f>
        <v>0</v>
      </c>
      <c r="G12" s="62"/>
      <c r="H12" s="62">
        <f>+D12+F12</f>
        <v>0</v>
      </c>
      <c r="I12" s="62"/>
      <c r="J12" s="62" t="e">
        <f t="shared" ref="J12:L12" si="1">+J20*$E12</f>
        <v>#DIV/0!</v>
      </c>
      <c r="K12" s="62" t="e">
        <f t="shared" si="1"/>
        <v>#DIV/0!</v>
      </c>
      <c r="L12" s="62" t="e">
        <f t="shared" si="1"/>
        <v>#DIV/0!</v>
      </c>
      <c r="M12" s="62" t="e">
        <f>+M20*$E12</f>
        <v>#DIV/0!</v>
      </c>
      <c r="N12" s="62" t="e">
        <f>+N20*E12</f>
        <v>#DIV/0!</v>
      </c>
      <c r="O12" s="62" t="e">
        <f>+O20*$E12</f>
        <v>#DIV/0!</v>
      </c>
      <c r="P12" s="62" t="e">
        <f>+P20*$E12</f>
        <v>#DIV/0!</v>
      </c>
      <c r="Q12" s="351" t="e">
        <f>+SUM(H12:P12)</f>
        <v>#DIV/0!</v>
      </c>
    </row>
    <row r="13" spans="1:19" ht="15.6">
      <c r="A13" s="331"/>
      <c r="B13" s="349"/>
      <c r="C13" s="55"/>
      <c r="D13" s="62"/>
      <c r="E13" s="53"/>
      <c r="F13" s="62"/>
      <c r="G13" s="62"/>
      <c r="H13" s="62"/>
      <c r="I13" s="62"/>
      <c r="J13" s="62"/>
      <c r="K13" s="62"/>
      <c r="L13" s="62"/>
      <c r="M13" s="62"/>
      <c r="O13" s="62"/>
      <c r="P13" s="62"/>
      <c r="Q13" s="351"/>
    </row>
    <row r="14" spans="1:19" ht="29.25" customHeight="1">
      <c r="A14" s="331">
        <f>+A12+1</f>
        <v>3</v>
      </c>
      <c r="B14" s="350" t="s">
        <v>405</v>
      </c>
      <c r="C14" s="55"/>
      <c r="D14" s="62">
        <f>+'1-RB Items'!K25</f>
        <v>0</v>
      </c>
      <c r="E14" s="53" t="e">
        <f>+D14/D20</f>
        <v>#DIV/0!</v>
      </c>
      <c r="F14" s="62">
        <f>+'1-RB Items'!K46</f>
        <v>0</v>
      </c>
      <c r="G14" s="62"/>
      <c r="H14" s="62">
        <f>+D14+F14</f>
        <v>0</v>
      </c>
      <c r="I14" s="62"/>
      <c r="J14" s="62" t="e">
        <f t="shared" ref="J14:L14" si="2">+J20*$E14</f>
        <v>#DIV/0!</v>
      </c>
      <c r="K14" s="62" t="e">
        <f t="shared" si="2"/>
        <v>#DIV/0!</v>
      </c>
      <c r="L14" s="62" t="e">
        <f t="shared" si="2"/>
        <v>#DIV/0!</v>
      </c>
      <c r="M14" s="62" t="e">
        <f>+M20*$E14</f>
        <v>#DIV/0!</v>
      </c>
      <c r="N14" s="62" t="e">
        <f>+N20*E14</f>
        <v>#DIV/0!</v>
      </c>
      <c r="O14" s="62" t="e">
        <f>+O20*$E14</f>
        <v>#DIV/0!</v>
      </c>
      <c r="P14" s="62" t="e">
        <f>+P20*$E14</f>
        <v>#DIV/0!</v>
      </c>
      <c r="Q14" s="351" t="e">
        <f>+SUM(H14:P14)</f>
        <v>#DIV/0!</v>
      </c>
    </row>
    <row r="15" spans="1:19" ht="15.6">
      <c r="A15" s="331"/>
      <c r="B15" s="349"/>
      <c r="C15" s="55"/>
      <c r="D15" s="62"/>
      <c r="E15" s="53"/>
      <c r="F15" s="62"/>
      <c r="G15" s="62"/>
      <c r="H15" s="62"/>
      <c r="I15" s="62"/>
      <c r="J15" s="62"/>
      <c r="K15" s="62"/>
      <c r="L15" s="62"/>
      <c r="M15" s="62"/>
      <c r="O15" s="62"/>
      <c r="P15" s="62"/>
      <c r="Q15" s="351"/>
    </row>
    <row r="16" spans="1:19" ht="30" customHeight="1">
      <c r="A16" s="331">
        <f>+A14+1</f>
        <v>4</v>
      </c>
      <c r="B16" s="350" t="s">
        <v>406</v>
      </c>
      <c r="C16" s="55"/>
      <c r="D16" s="62">
        <f>+'1-RB Items'!L25</f>
        <v>0</v>
      </c>
      <c r="E16" s="53" t="e">
        <f>+D16/D20</f>
        <v>#DIV/0!</v>
      </c>
      <c r="F16" s="62">
        <f>+'1-RB Items'!L46</f>
        <v>0</v>
      </c>
      <c r="G16" s="62"/>
      <c r="H16" s="62">
        <f>+D16+F16</f>
        <v>0</v>
      </c>
      <c r="I16" s="62"/>
      <c r="J16" s="62" t="e">
        <f t="shared" ref="J16:L16" si="3">+$E16*J20</f>
        <v>#DIV/0!</v>
      </c>
      <c r="K16" s="62" t="e">
        <f t="shared" si="3"/>
        <v>#DIV/0!</v>
      </c>
      <c r="L16" s="62" t="e">
        <f t="shared" si="3"/>
        <v>#DIV/0!</v>
      </c>
      <c r="M16" s="62" t="e">
        <f>+$E16*M20</f>
        <v>#DIV/0!</v>
      </c>
      <c r="N16" s="62" t="e">
        <f>+N20*E16</f>
        <v>#DIV/0!</v>
      </c>
      <c r="O16" s="62" t="e">
        <f>+$E16*O20</f>
        <v>#DIV/0!</v>
      </c>
      <c r="P16" s="62" t="e">
        <f>+$E16*P20</f>
        <v>#DIV/0!</v>
      </c>
      <c r="Q16" s="351" t="e">
        <f>+SUM(H16:P16)</f>
        <v>#DIV/0!</v>
      </c>
    </row>
    <row r="17" spans="1:18" ht="15.6">
      <c r="A17" s="331"/>
      <c r="B17" s="349"/>
      <c r="C17" s="55"/>
      <c r="D17" s="62"/>
      <c r="E17" s="53"/>
      <c r="F17" s="62"/>
      <c r="G17" s="62"/>
      <c r="H17" s="62"/>
      <c r="I17" s="62"/>
      <c r="J17" s="62"/>
      <c r="K17" s="62"/>
      <c r="L17" s="62"/>
      <c r="M17" s="62"/>
      <c r="O17" s="62"/>
      <c r="P17" s="62"/>
      <c r="Q17" s="351"/>
    </row>
    <row r="18" spans="1:18" ht="15.6">
      <c r="A18" s="331">
        <f>+A16+1</f>
        <v>5</v>
      </c>
      <c r="B18" s="352"/>
      <c r="C18" s="55"/>
      <c r="D18" s="67"/>
      <c r="E18" s="336" t="e">
        <f>+D18/D20</f>
        <v>#DIV/0!</v>
      </c>
      <c r="F18" s="342"/>
      <c r="G18" s="62"/>
      <c r="H18" s="67"/>
      <c r="I18" s="62"/>
      <c r="J18" s="67"/>
      <c r="K18" s="67"/>
      <c r="L18" s="67"/>
      <c r="M18" s="67"/>
      <c r="N18" s="67"/>
      <c r="O18" s="67"/>
      <c r="P18" s="67"/>
      <c r="Q18" s="353"/>
    </row>
    <row r="19" spans="1:18" ht="15.6">
      <c r="A19" s="331"/>
      <c r="B19" s="349"/>
      <c r="C19" s="55"/>
      <c r="D19" s="62"/>
      <c r="E19" s="53"/>
      <c r="F19" s="62"/>
      <c r="G19" s="62"/>
      <c r="H19" s="62"/>
      <c r="I19" s="62"/>
      <c r="J19" s="55"/>
      <c r="K19" s="55"/>
      <c r="L19" s="55"/>
      <c r="M19" s="62"/>
      <c r="O19" s="62"/>
      <c r="P19" s="62"/>
      <c r="Q19" s="351"/>
    </row>
    <row r="20" spans="1:18" ht="15.6">
      <c r="A20" s="331">
        <f>A18+1</f>
        <v>6</v>
      </c>
      <c r="B20" s="349" t="s">
        <v>9</v>
      </c>
      <c r="C20" s="55"/>
      <c r="D20" s="62">
        <f>+SUM(D10:D18)</f>
        <v>0</v>
      </c>
      <c r="E20" s="53" t="e">
        <f>+SUM(E10:E18)</f>
        <v>#DIV/0!</v>
      </c>
      <c r="F20" s="62">
        <f>+SUM(F10:F18)</f>
        <v>0</v>
      </c>
      <c r="G20" s="62"/>
      <c r="H20" s="62">
        <f>+SUM(H10:H18)</f>
        <v>0</v>
      </c>
      <c r="I20" s="62"/>
      <c r="J20" s="354" t="e">
        <f>+'Appendix A'!I36</f>
        <v>#DIV/0!</v>
      </c>
      <c r="K20" s="354" t="e">
        <f>+'Appendix A'!I37</f>
        <v>#DIV/0!</v>
      </c>
      <c r="L20" s="354" t="e">
        <f>+'Appendix A'!I38</f>
        <v>#DIV/0!</v>
      </c>
      <c r="M20" s="62" t="e">
        <f>+'Appendix A'!I42</f>
        <v>#DIV/0!</v>
      </c>
      <c r="N20" s="354">
        <f>+'Appendix A'!I43</f>
        <v>0</v>
      </c>
      <c r="O20" s="62">
        <f>+'Appendix A'!I46</f>
        <v>0</v>
      </c>
      <c r="P20" s="62" t="e">
        <f>+'Appendix A'!I54</f>
        <v>#DIV/0!</v>
      </c>
      <c r="Q20" s="351" t="e">
        <f>+SUM(Q10:Q18)</f>
        <v>#DIV/0!</v>
      </c>
    </row>
    <row r="21" spans="1:18" ht="31.2" thickBot="1">
      <c r="A21" s="331"/>
      <c r="B21" s="355" t="s">
        <v>456</v>
      </c>
      <c r="C21" s="356"/>
      <c r="D21" s="356"/>
      <c r="E21" s="357"/>
      <c r="F21" s="356"/>
      <c r="G21" s="356"/>
      <c r="H21" s="356"/>
      <c r="I21" s="356"/>
      <c r="J21" s="344" t="str">
        <f>"Appendix A, Line "&amp;'Appendix A'!A36&amp;""</f>
        <v>Appendix A, Line 19</v>
      </c>
      <c r="K21" s="344" t="str">
        <f>"Appendix A, Line "&amp;'Appendix A'!A37&amp;""</f>
        <v>Appendix A, Line 20</v>
      </c>
      <c r="L21" s="344" t="str">
        <f>"Appendix A, Line "&amp;'Appendix A'!A38&amp;""</f>
        <v>Appendix A, Line 21</v>
      </c>
      <c r="M21" s="344" t="str">
        <f>"Appendix A, Line "&amp;'Appendix A'!A42&amp;""</f>
        <v>Appendix A, Line 23</v>
      </c>
      <c r="N21" s="344" t="str">
        <f>"Appendix A, Line "&amp;'Appendix A'!A43&amp;""</f>
        <v>Appendix A, Line 24</v>
      </c>
      <c r="O21" s="344" t="str">
        <f>"Appendix A, Line "&amp;'Appendix A'!A46&amp;""</f>
        <v>Appendix A, Line 26</v>
      </c>
      <c r="P21" s="344" t="str">
        <f>"Appendix A, Line "&amp;'Appendix A'!A54&amp;""</f>
        <v>Appendix A, Line 32</v>
      </c>
      <c r="Q21" s="358"/>
    </row>
    <row r="22" spans="1:18" ht="16.2" thickBot="1">
      <c r="A22" s="331"/>
      <c r="B22" s="55"/>
      <c r="C22" s="55"/>
      <c r="D22" s="55"/>
      <c r="E22" s="55"/>
      <c r="F22" s="55"/>
      <c r="G22" s="55"/>
      <c r="H22" s="55"/>
      <c r="I22" s="55"/>
      <c r="J22" s="55"/>
      <c r="K22" s="55"/>
      <c r="L22" s="55"/>
      <c r="M22" s="55"/>
      <c r="N22" s="55"/>
      <c r="O22" s="55"/>
      <c r="P22" s="55"/>
      <c r="Q22" s="55"/>
      <c r="R22" s="55"/>
    </row>
    <row r="23" spans="1:18" ht="45.6">
      <c r="A23" s="331"/>
      <c r="B23" s="347"/>
      <c r="C23" s="348"/>
      <c r="D23" s="359" t="s">
        <v>384</v>
      </c>
      <c r="E23" s="359" t="s">
        <v>372</v>
      </c>
      <c r="F23" s="359" t="s">
        <v>385</v>
      </c>
      <c r="G23" s="348"/>
      <c r="H23" s="360" t="s">
        <v>524</v>
      </c>
      <c r="I23" s="348"/>
      <c r="J23" s="360" t="s">
        <v>386</v>
      </c>
      <c r="K23" s="361"/>
      <c r="L23" s="360" t="s">
        <v>525</v>
      </c>
      <c r="M23" s="362" t="s">
        <v>389</v>
      </c>
      <c r="N23" s="55"/>
      <c r="O23" s="55"/>
      <c r="P23" s="55"/>
      <c r="Q23" s="55"/>
      <c r="R23" s="55"/>
    </row>
    <row r="24" spans="1:18" ht="60.6">
      <c r="A24" s="331"/>
      <c r="B24" s="349" t="s">
        <v>457</v>
      </c>
      <c r="C24" s="55"/>
      <c r="D24" s="345" t="str">
        <f>"Col. "&amp;Q6&amp;""</f>
        <v>Col. (m)</v>
      </c>
      <c r="E24" s="345" t="str">
        <f>"Attachment 6, Line "&amp;'6-Project Cost of Capital'!A11&amp;", Line "&amp;'6-Project Cost of Capital'!A20&amp;", Line "&amp;'6-Project Cost of Capital'!A29&amp;", or Line "&amp;'6-Project Cost of Capital'!A38&amp;""</f>
        <v>Attachment 6, Line 4, Line 8, Line 12, or Line 16</v>
      </c>
      <c r="F24" s="345" t="str">
        <f>"Col. "&amp;D6&amp;" * Col. "&amp;E6&amp;""</f>
        <v>Col. (b) * Col. (c)</v>
      </c>
      <c r="H24" s="345" t="str">
        <f>"Attachment 6, Lines "&amp;'6-Project Cost of Capital'!A9&amp;" + "&amp;'6-Project Cost of Capital'!A10&amp;", Lines "&amp;'6-Project Cost of Capital'!A18&amp;" + "&amp;'6-Project Cost of Capital'!A19&amp;", Lines "&amp;'6-Project Cost of Capital'!A27&amp;" + "&amp;'6-Project Cost of Capital'!A28&amp;" or Lines "&amp;'6-Project Cost of Capital'!A36&amp;" + "&amp;'6-Project Cost of Capital'!A37&amp;""</f>
        <v>Attachment 6, Lines 2 + 3, Lines 6 + 7, Lines 10 + 11 or Lines 14 + 15</v>
      </c>
      <c r="J24" s="345" t="str">
        <f>"Col. "&amp;D6&amp;" * Col. "&amp;H6&amp;""</f>
        <v>Col. (b) * Col. (e)</v>
      </c>
      <c r="K24" s="314"/>
      <c r="L24" s="345" t="str">
        <f>"Attachment 6, Line "&amp;'6-Project Cost of Capital'!A8&amp;", Line "&amp;'6-Project Cost of Capital'!A17&amp;", Line "&amp;'6-Project Cost of Capital'!A26&amp;" or Line "&amp;'6-Project Cost of Capital'!A35&amp;""</f>
        <v>Attachment 6, Line 1, Line 5, Line 9 or Line 13</v>
      </c>
      <c r="M24" s="343" t="str">
        <f>"Col. "&amp;D6&amp;" * Col. "&amp;L6&amp;""</f>
        <v>Col. (b) * Col. (h)</v>
      </c>
      <c r="N24" s="55"/>
      <c r="O24" s="55"/>
      <c r="P24" s="55"/>
      <c r="Q24" s="55"/>
      <c r="R24" s="55"/>
    </row>
    <row r="25" spans="1:18" ht="30.6">
      <c r="A25" s="331">
        <f>+A20+1</f>
        <v>7</v>
      </c>
      <c r="B25" s="363" t="str">
        <f>+B10</f>
        <v>Project Grouping 1</v>
      </c>
      <c r="C25" s="55"/>
      <c r="D25" s="364" t="e">
        <f>+Q10</f>
        <v>#DIV/0!</v>
      </c>
      <c r="E25" s="365" t="e">
        <f>+'6-Project Cost of Capital'!G11</f>
        <v>#DIV/0!</v>
      </c>
      <c r="F25" s="62" t="e">
        <f>+D25*E25</f>
        <v>#DIV/0!</v>
      </c>
      <c r="G25" s="55"/>
      <c r="H25" s="53">
        <f>+'6-Project Cost of Capital'!G9+'6-Project Cost of Capital'!G10</f>
        <v>0</v>
      </c>
      <c r="I25" s="55"/>
      <c r="J25" s="62" t="e">
        <f>+D25*H25</f>
        <v>#DIV/0!</v>
      </c>
      <c r="K25" s="338"/>
      <c r="L25" s="53" t="e">
        <f>+'6-Project Cost of Capital'!G8</f>
        <v>#DIV/0!</v>
      </c>
      <c r="M25" s="351" t="e">
        <f>+D25*L25</f>
        <v>#DIV/0!</v>
      </c>
      <c r="N25" s="55"/>
      <c r="O25" s="55"/>
      <c r="P25" s="55"/>
      <c r="Q25" s="55"/>
      <c r="R25" s="55"/>
    </row>
    <row r="26" spans="1:18" ht="15.6">
      <c r="A26" s="331"/>
      <c r="B26" s="349"/>
      <c r="C26" s="55"/>
      <c r="D26" s="55"/>
      <c r="E26" s="55"/>
      <c r="F26" s="55"/>
      <c r="G26" s="55"/>
      <c r="H26" s="53"/>
      <c r="I26" s="55"/>
      <c r="J26" s="55"/>
      <c r="K26" s="338"/>
      <c r="L26" s="53"/>
      <c r="M26" s="366"/>
      <c r="N26" s="55"/>
      <c r="O26" s="55"/>
      <c r="P26" s="55"/>
      <c r="Q26" s="55"/>
      <c r="R26" s="55"/>
    </row>
    <row r="27" spans="1:18" ht="30.6">
      <c r="A27" s="331">
        <f>+A25+1</f>
        <v>8</v>
      </c>
      <c r="B27" s="363" t="str">
        <f t="shared" ref="B27:B31" si="4">+B12</f>
        <v>Project Grouping 2</v>
      </c>
      <c r="C27" s="55"/>
      <c r="D27" s="364" t="e">
        <f>+Q12</f>
        <v>#DIV/0!</v>
      </c>
      <c r="E27" s="365" t="e">
        <f>+'6-Project Cost of Capital'!G20</f>
        <v>#DIV/0!</v>
      </c>
      <c r="F27" s="62" t="e">
        <f>+D27*E27</f>
        <v>#DIV/0!</v>
      </c>
      <c r="G27" s="55"/>
      <c r="H27" s="53">
        <f>+'6-Project Cost of Capital'!G18+'6-Project Cost of Capital'!G19</f>
        <v>0</v>
      </c>
      <c r="I27" s="55"/>
      <c r="J27" s="62" t="e">
        <f>+D27*H27</f>
        <v>#DIV/0!</v>
      </c>
      <c r="K27" s="338"/>
      <c r="L27" s="53" t="e">
        <f>+'6-Project Cost of Capital'!G17</f>
        <v>#DIV/0!</v>
      </c>
      <c r="M27" s="351" t="e">
        <f>+D27*L27</f>
        <v>#DIV/0!</v>
      </c>
      <c r="N27" s="55"/>
      <c r="O27" s="55"/>
      <c r="P27" s="55"/>
      <c r="Q27" s="55"/>
      <c r="R27" s="55"/>
    </row>
    <row r="28" spans="1:18" ht="15.6">
      <c r="A28" s="331"/>
      <c r="B28" s="349"/>
      <c r="C28" s="55"/>
      <c r="D28" s="55"/>
      <c r="E28" s="55"/>
      <c r="F28" s="55"/>
      <c r="G28" s="55"/>
      <c r="H28" s="53"/>
      <c r="I28" s="55"/>
      <c r="J28" s="55"/>
      <c r="K28" s="338"/>
      <c r="L28" s="53"/>
      <c r="M28" s="366"/>
      <c r="N28" s="55"/>
      <c r="O28" s="55"/>
      <c r="P28" s="55"/>
      <c r="Q28" s="55"/>
      <c r="R28" s="55"/>
    </row>
    <row r="29" spans="1:18" ht="30.6">
      <c r="A29" s="331">
        <f>+A27+1</f>
        <v>9</v>
      </c>
      <c r="B29" s="363" t="str">
        <f t="shared" si="4"/>
        <v>Project Grouping 3</v>
      </c>
      <c r="C29" s="55"/>
      <c r="D29" s="364" t="e">
        <f>+Q14</f>
        <v>#DIV/0!</v>
      </c>
      <c r="E29" s="365" t="e">
        <f>+'6-Project Cost of Capital'!G29</f>
        <v>#DIV/0!</v>
      </c>
      <c r="F29" s="62" t="e">
        <f>+D29*E29</f>
        <v>#DIV/0!</v>
      </c>
      <c r="G29" s="55"/>
      <c r="H29" s="53">
        <f>+'6-Project Cost of Capital'!G27+'6-Project Cost of Capital'!G28</f>
        <v>0</v>
      </c>
      <c r="I29" s="55"/>
      <c r="J29" s="62" t="e">
        <f>+D29*H29</f>
        <v>#DIV/0!</v>
      </c>
      <c r="K29" s="338"/>
      <c r="L29" s="53" t="e">
        <f>+'6-Project Cost of Capital'!G26</f>
        <v>#DIV/0!</v>
      </c>
      <c r="M29" s="351" t="e">
        <f>+D29*L29</f>
        <v>#DIV/0!</v>
      </c>
      <c r="N29" s="55"/>
      <c r="O29" s="55"/>
      <c r="P29" s="55"/>
      <c r="Q29" s="55"/>
      <c r="R29" s="55"/>
    </row>
    <row r="30" spans="1:18" ht="15.6">
      <c r="A30" s="331"/>
      <c r="B30" s="349"/>
      <c r="C30" s="55"/>
      <c r="D30" s="55"/>
      <c r="E30" s="55"/>
      <c r="F30" s="55"/>
      <c r="G30" s="55"/>
      <c r="H30" s="53"/>
      <c r="I30" s="55"/>
      <c r="J30" s="55"/>
      <c r="K30" s="338"/>
      <c r="L30" s="53"/>
      <c r="M30" s="366"/>
      <c r="N30" s="55"/>
      <c r="O30" s="55"/>
      <c r="P30" s="55"/>
      <c r="Q30" s="55"/>
      <c r="R30" s="55"/>
    </row>
    <row r="31" spans="1:18" ht="30.6">
      <c r="A31" s="331">
        <f>A29+1</f>
        <v>10</v>
      </c>
      <c r="B31" s="363" t="str">
        <f t="shared" si="4"/>
        <v>Project Grouping 4</v>
      </c>
      <c r="C31" s="55"/>
      <c r="D31" s="364" t="e">
        <f>+Q16</f>
        <v>#DIV/0!</v>
      </c>
      <c r="E31" s="365" t="e">
        <f>+'6-Project Cost of Capital'!G38</f>
        <v>#DIV/0!</v>
      </c>
      <c r="F31" s="62" t="e">
        <f>+D31*E31</f>
        <v>#DIV/0!</v>
      </c>
      <c r="G31" s="55"/>
      <c r="H31" s="53">
        <f>+'6-Project Cost of Capital'!G36+'6-Project Cost of Capital'!G37</f>
        <v>0</v>
      </c>
      <c r="I31" s="55"/>
      <c r="J31" s="62" t="e">
        <f>+D31*H31</f>
        <v>#DIV/0!</v>
      </c>
      <c r="K31" s="338"/>
      <c r="L31" s="53" t="e">
        <f>+'6-Project Cost of Capital'!G35</f>
        <v>#DIV/0!</v>
      </c>
      <c r="M31" s="351" t="e">
        <f>+D31*L31</f>
        <v>#DIV/0!</v>
      </c>
      <c r="N31" s="55"/>
      <c r="O31" s="55"/>
      <c r="P31" s="55"/>
      <c r="Q31" s="55"/>
      <c r="R31" s="55"/>
    </row>
    <row r="32" spans="1:18" ht="15.6">
      <c r="A32" s="331"/>
      <c r="B32" s="349"/>
      <c r="C32" s="55"/>
      <c r="D32" s="55"/>
      <c r="E32" s="55"/>
      <c r="F32" s="55"/>
      <c r="G32" s="55"/>
      <c r="H32" s="53"/>
      <c r="I32" s="55"/>
      <c r="J32" s="55"/>
      <c r="K32" s="338"/>
      <c r="L32" s="53"/>
      <c r="M32" s="366"/>
      <c r="N32" s="55"/>
      <c r="O32" s="55"/>
      <c r="P32" s="55"/>
      <c r="Q32" s="55"/>
      <c r="R32" s="55"/>
    </row>
    <row r="33" spans="1:18" ht="15.6">
      <c r="A33" s="331">
        <f>+A31+1</f>
        <v>11</v>
      </c>
      <c r="B33" s="367"/>
      <c r="C33" s="55"/>
      <c r="D33" s="346"/>
      <c r="E33" s="205"/>
      <c r="F33" s="346"/>
      <c r="G33" s="55"/>
      <c r="H33" s="339"/>
      <c r="I33" s="55"/>
      <c r="J33" s="346"/>
      <c r="K33" s="338"/>
      <c r="L33" s="339"/>
      <c r="M33" s="368"/>
      <c r="N33" s="55"/>
      <c r="O33" s="55"/>
      <c r="P33" s="55"/>
      <c r="Q33" s="55"/>
      <c r="R33" s="55"/>
    </row>
    <row r="34" spans="1:18" ht="15.6">
      <c r="A34" s="331"/>
      <c r="B34" s="349"/>
      <c r="C34" s="55"/>
      <c r="D34" s="55"/>
      <c r="E34" s="55"/>
      <c r="F34" s="55"/>
      <c r="G34" s="55"/>
      <c r="H34" s="55"/>
      <c r="I34" s="55"/>
      <c r="J34" s="55"/>
      <c r="K34" s="55"/>
      <c r="L34" s="55"/>
      <c r="M34" s="366"/>
      <c r="N34" s="55"/>
      <c r="O34" s="55"/>
      <c r="P34" s="55"/>
      <c r="Q34" s="55"/>
      <c r="R34" s="55"/>
    </row>
    <row r="35" spans="1:18" ht="16.2" thickBot="1">
      <c r="A35" s="331">
        <f>+A33+1</f>
        <v>12</v>
      </c>
      <c r="B35" s="355" t="s">
        <v>9</v>
      </c>
      <c r="C35" s="356"/>
      <c r="D35" s="369" t="e">
        <f>+SUM(D25:D33)</f>
        <v>#DIV/0!</v>
      </c>
      <c r="E35" s="356"/>
      <c r="F35" s="369" t="e">
        <f>+SUM(F25:F33)</f>
        <v>#DIV/0!</v>
      </c>
      <c r="G35" s="356"/>
      <c r="H35" s="356"/>
      <c r="I35" s="356"/>
      <c r="J35" s="369" t="e">
        <f>+SUM(J25:J33)</f>
        <v>#DIV/0!</v>
      </c>
      <c r="K35" s="356"/>
      <c r="L35" s="369"/>
      <c r="M35" s="370" t="e">
        <f>+SUM(M25:M33)</f>
        <v>#DIV/0!</v>
      </c>
      <c r="N35" s="55"/>
      <c r="O35" s="55"/>
      <c r="P35" s="55"/>
      <c r="Q35" s="55"/>
      <c r="R35" s="55"/>
    </row>
    <row r="36" spans="1:18" ht="15.6">
      <c r="A36" s="331"/>
      <c r="B36" s="55"/>
      <c r="C36" s="55"/>
      <c r="D36" s="55"/>
      <c r="E36" s="55"/>
      <c r="F36" s="55"/>
      <c r="G36" s="55"/>
      <c r="H36" s="55"/>
      <c r="I36" s="55"/>
      <c r="J36" s="55"/>
      <c r="K36" s="55"/>
      <c r="L36" s="55"/>
      <c r="M36" s="55"/>
      <c r="N36" s="55"/>
      <c r="O36" s="55"/>
      <c r="P36" s="55"/>
      <c r="Q36" s="55"/>
      <c r="R36" s="55"/>
    </row>
    <row r="37" spans="1:18" ht="15.6">
      <c r="A37" s="331"/>
      <c r="B37" s="55"/>
      <c r="C37" s="55"/>
      <c r="D37" s="55"/>
      <c r="E37" s="55"/>
      <c r="F37" s="55"/>
      <c r="G37" s="55"/>
      <c r="H37" s="55"/>
      <c r="I37" s="55"/>
      <c r="J37" s="55"/>
      <c r="K37" s="55"/>
      <c r="L37" s="55"/>
      <c r="M37" s="55"/>
      <c r="N37" s="55"/>
      <c r="O37" s="55"/>
      <c r="P37" s="55"/>
      <c r="Q37" s="55"/>
      <c r="R37" s="55"/>
    </row>
    <row r="38" spans="1:18" ht="16.2" thickBot="1">
      <c r="A38" s="331"/>
      <c r="B38" s="55"/>
      <c r="C38" s="55"/>
      <c r="D38" s="55"/>
      <c r="E38" s="55"/>
      <c r="F38" s="55"/>
      <c r="G38" s="55"/>
      <c r="H38" s="55"/>
      <c r="I38" s="55"/>
      <c r="J38" s="55"/>
      <c r="K38" s="55"/>
      <c r="L38" s="55"/>
      <c r="M38" s="55"/>
      <c r="N38" s="55"/>
      <c r="O38" s="55"/>
      <c r="P38" s="55"/>
      <c r="Q38" s="55"/>
      <c r="R38" s="55"/>
    </row>
    <row r="39" spans="1:18" ht="15.6">
      <c r="A39" s="331"/>
      <c r="B39" s="699" t="s">
        <v>630</v>
      </c>
      <c r="C39" s="700"/>
      <c r="D39" s="700"/>
      <c r="E39" s="700"/>
      <c r="F39" s="700"/>
      <c r="G39" s="700"/>
      <c r="H39" s="700"/>
      <c r="I39" s="700"/>
      <c r="J39" s="701"/>
      <c r="K39" s="55"/>
      <c r="L39" s="55"/>
      <c r="M39" s="55"/>
      <c r="N39" s="55"/>
      <c r="O39" s="55"/>
      <c r="P39" s="55"/>
      <c r="Q39" s="55"/>
      <c r="R39" s="55"/>
    </row>
    <row r="40" spans="1:18" ht="30.6">
      <c r="A40" s="331"/>
      <c r="B40" s="363"/>
      <c r="C40" s="340" t="s">
        <v>407</v>
      </c>
      <c r="D40" s="340" t="s">
        <v>408</v>
      </c>
      <c r="E40" s="340" t="s">
        <v>409</v>
      </c>
      <c r="F40" s="337"/>
      <c r="G40" s="337"/>
      <c r="H40" s="337"/>
      <c r="I40" s="337"/>
      <c r="J40" s="371"/>
      <c r="K40" s="55"/>
      <c r="L40" s="55"/>
      <c r="M40" s="55"/>
      <c r="N40" s="55"/>
      <c r="O40" s="55"/>
      <c r="P40" s="55"/>
      <c r="Q40" s="55"/>
      <c r="R40" s="55"/>
    </row>
    <row r="41" spans="1:18" ht="30.6">
      <c r="A41" s="341"/>
      <c r="B41" s="363" t="str">
        <f>+B10</f>
        <v>Project Grouping 1</v>
      </c>
      <c r="C41" s="205"/>
      <c r="D41" s="205"/>
      <c r="E41" s="205"/>
      <c r="F41" s="205"/>
      <c r="G41" s="205"/>
      <c r="H41" s="205"/>
      <c r="I41" s="205"/>
      <c r="J41" s="372"/>
      <c r="K41" s="55"/>
      <c r="L41" s="55"/>
      <c r="M41" s="55"/>
      <c r="N41" s="55"/>
      <c r="O41" s="55"/>
      <c r="P41" s="55"/>
      <c r="Q41" s="55"/>
      <c r="R41" s="55"/>
    </row>
    <row r="42" spans="1:18" ht="15.6">
      <c r="A42" s="341"/>
      <c r="B42" s="349"/>
      <c r="C42" s="205"/>
      <c r="D42" s="205"/>
      <c r="E42" s="205"/>
      <c r="F42" s="205"/>
      <c r="G42" s="205"/>
      <c r="H42" s="205"/>
      <c r="I42" s="205"/>
      <c r="J42" s="372"/>
      <c r="K42" s="55"/>
      <c r="L42" s="55"/>
      <c r="M42" s="55"/>
      <c r="N42" s="55"/>
      <c r="O42" s="55"/>
      <c r="P42" s="55"/>
      <c r="Q42" s="55"/>
      <c r="R42" s="55"/>
    </row>
    <row r="43" spans="1:18" ht="15.6">
      <c r="A43" s="341"/>
      <c r="B43" s="349"/>
      <c r="C43" s="205"/>
      <c r="D43" s="205"/>
      <c r="E43" s="205"/>
      <c r="F43" s="205"/>
      <c r="G43" s="205"/>
      <c r="H43" s="205"/>
      <c r="I43" s="205"/>
      <c r="J43" s="372"/>
      <c r="K43" s="55"/>
      <c r="L43" s="55"/>
      <c r="M43" s="55"/>
      <c r="N43" s="55"/>
      <c r="O43" s="55"/>
      <c r="P43" s="55"/>
      <c r="Q43" s="55"/>
      <c r="R43" s="55"/>
    </row>
    <row r="44" spans="1:18" ht="15.6">
      <c r="A44" s="341"/>
      <c r="B44" s="349"/>
      <c r="C44" s="205"/>
      <c r="D44" s="205"/>
      <c r="E44" s="205"/>
      <c r="F44" s="205"/>
      <c r="G44" s="205"/>
      <c r="H44" s="205"/>
      <c r="I44" s="205"/>
      <c r="J44" s="372"/>
      <c r="K44" s="55"/>
      <c r="L44" s="55"/>
      <c r="M44" s="55"/>
      <c r="N44" s="55"/>
      <c r="O44" s="55"/>
      <c r="P44" s="55"/>
      <c r="Q44" s="55"/>
      <c r="R44" s="55"/>
    </row>
    <row r="45" spans="1:18" ht="15.6">
      <c r="A45" s="341"/>
      <c r="B45" s="349"/>
      <c r="C45" s="205"/>
      <c r="D45" s="205"/>
      <c r="E45" s="205"/>
      <c r="F45" s="205"/>
      <c r="G45" s="205"/>
      <c r="H45" s="205"/>
      <c r="I45" s="205"/>
      <c r="J45" s="372"/>
      <c r="K45" s="55"/>
      <c r="L45" s="55"/>
      <c r="M45" s="55"/>
      <c r="N45" s="55"/>
      <c r="O45" s="55"/>
      <c r="P45" s="55"/>
      <c r="Q45" s="55"/>
      <c r="R45" s="55"/>
    </row>
    <row r="46" spans="1:18" ht="15.6">
      <c r="A46" s="341"/>
      <c r="B46" s="349"/>
      <c r="C46" s="205"/>
      <c r="D46" s="205"/>
      <c r="E46" s="205"/>
      <c r="F46" s="205"/>
      <c r="G46" s="205"/>
      <c r="H46" s="205"/>
      <c r="I46" s="205"/>
      <c r="J46" s="372"/>
      <c r="K46" s="55"/>
      <c r="L46" s="55"/>
      <c r="M46" s="55"/>
      <c r="N46" s="55"/>
      <c r="O46" s="55"/>
      <c r="P46" s="55"/>
      <c r="Q46" s="55"/>
      <c r="R46" s="55"/>
    </row>
    <row r="47" spans="1:18" ht="15.6">
      <c r="A47" s="341"/>
      <c r="B47" s="349"/>
      <c r="C47" s="205"/>
      <c r="D47" s="205"/>
      <c r="E47" s="205"/>
      <c r="F47" s="205"/>
      <c r="G47" s="205"/>
      <c r="H47" s="205"/>
      <c r="I47" s="205"/>
      <c r="J47" s="372"/>
      <c r="K47" s="55"/>
      <c r="L47" s="55"/>
      <c r="M47" s="55"/>
      <c r="N47" s="55"/>
      <c r="O47" s="55"/>
      <c r="P47" s="55"/>
      <c r="Q47" s="55"/>
      <c r="R47" s="55"/>
    </row>
    <row r="48" spans="1:18" ht="15.6">
      <c r="A48" s="341"/>
      <c r="B48" s="349"/>
      <c r="C48" s="205"/>
      <c r="D48" s="205"/>
      <c r="E48" s="205"/>
      <c r="F48" s="205"/>
      <c r="G48" s="205"/>
      <c r="H48" s="205"/>
      <c r="I48" s="205"/>
      <c r="J48" s="372"/>
      <c r="K48" s="55"/>
      <c r="L48" s="55"/>
      <c r="M48" s="55"/>
      <c r="N48" s="55"/>
      <c r="O48" s="55"/>
      <c r="P48" s="55"/>
      <c r="Q48" s="55"/>
      <c r="R48" s="55"/>
    </row>
    <row r="49" spans="1:18" ht="15.6">
      <c r="A49" s="341"/>
      <c r="B49" s="349"/>
      <c r="C49" s="205"/>
      <c r="D49" s="205"/>
      <c r="E49" s="205"/>
      <c r="F49" s="205"/>
      <c r="G49" s="205"/>
      <c r="H49" s="205"/>
      <c r="I49" s="205"/>
      <c r="J49" s="372"/>
      <c r="K49" s="55"/>
      <c r="L49" s="55"/>
      <c r="M49" s="55"/>
      <c r="N49" s="55"/>
      <c r="O49" s="55"/>
      <c r="P49" s="55"/>
      <c r="Q49" s="55"/>
      <c r="R49" s="55"/>
    </row>
    <row r="50" spans="1:18" ht="15.6">
      <c r="A50" s="331"/>
      <c r="B50" s="349"/>
      <c r="C50" s="55"/>
      <c r="D50" s="55"/>
      <c r="E50" s="55"/>
      <c r="F50" s="55"/>
      <c r="G50" s="55"/>
      <c r="H50" s="55"/>
      <c r="I50" s="55"/>
      <c r="J50" s="366"/>
      <c r="K50" s="55"/>
      <c r="L50" s="55"/>
      <c r="M50" s="55"/>
      <c r="N50" s="55"/>
      <c r="O50" s="55"/>
      <c r="P50" s="55"/>
      <c r="Q50" s="55"/>
      <c r="R50" s="55"/>
    </row>
    <row r="51" spans="1:18" ht="15.6">
      <c r="A51" s="331"/>
      <c r="B51" s="349"/>
      <c r="C51" s="55"/>
      <c r="D51" s="55"/>
      <c r="E51" s="55"/>
      <c r="F51" s="55"/>
      <c r="G51" s="55"/>
      <c r="H51" s="55"/>
      <c r="I51" s="55"/>
      <c r="J51" s="366"/>
      <c r="K51" s="55"/>
      <c r="L51" s="55"/>
      <c r="M51" s="55"/>
      <c r="N51" s="55"/>
      <c r="O51" s="55"/>
      <c r="P51" s="55"/>
      <c r="Q51" s="55"/>
      <c r="R51" s="55"/>
    </row>
    <row r="52" spans="1:18" ht="30.6">
      <c r="A52" s="341"/>
      <c r="B52" s="363" t="str">
        <f>+B12</f>
        <v>Project Grouping 2</v>
      </c>
      <c r="C52" s="205"/>
      <c r="D52" s="205"/>
      <c r="E52" s="205"/>
      <c r="F52" s="205"/>
      <c r="G52" s="205"/>
      <c r="H52" s="205"/>
      <c r="I52" s="205"/>
      <c r="J52" s="372"/>
      <c r="K52" s="55"/>
      <c r="L52" s="55"/>
      <c r="M52" s="55"/>
      <c r="N52" s="55"/>
      <c r="O52" s="55"/>
      <c r="P52" s="55"/>
      <c r="Q52" s="55"/>
      <c r="R52" s="55"/>
    </row>
    <row r="53" spans="1:18" ht="15.6">
      <c r="A53" s="341"/>
      <c r="B53" s="349"/>
      <c r="C53" s="205"/>
      <c r="D53" s="205"/>
      <c r="E53" s="205"/>
      <c r="F53" s="205"/>
      <c r="G53" s="205"/>
      <c r="H53" s="205"/>
      <c r="I53" s="205"/>
      <c r="J53" s="372"/>
      <c r="K53" s="55"/>
      <c r="L53" s="55"/>
      <c r="M53" s="55"/>
      <c r="N53" s="55"/>
      <c r="O53" s="55"/>
      <c r="P53" s="55"/>
      <c r="Q53" s="55"/>
      <c r="R53" s="55"/>
    </row>
    <row r="54" spans="1:18" ht="15.6">
      <c r="A54" s="341"/>
      <c r="B54" s="349"/>
      <c r="C54" s="205"/>
      <c r="D54" s="205"/>
      <c r="E54" s="205"/>
      <c r="F54" s="205"/>
      <c r="G54" s="205"/>
      <c r="H54" s="205"/>
      <c r="I54" s="205"/>
      <c r="J54" s="372"/>
      <c r="K54" s="55"/>
      <c r="L54" s="55"/>
      <c r="M54" s="55"/>
      <c r="N54" s="55"/>
      <c r="O54" s="55"/>
      <c r="P54" s="55"/>
      <c r="Q54" s="55"/>
      <c r="R54" s="55"/>
    </row>
    <row r="55" spans="1:18" ht="15.6">
      <c r="A55" s="341"/>
      <c r="B55" s="349"/>
      <c r="C55" s="205"/>
      <c r="D55" s="205"/>
      <c r="E55" s="205"/>
      <c r="F55" s="205"/>
      <c r="G55" s="205"/>
      <c r="H55" s="205"/>
      <c r="I55" s="205"/>
      <c r="J55" s="372"/>
      <c r="K55" s="55"/>
      <c r="L55" s="55"/>
      <c r="M55" s="55"/>
      <c r="N55" s="55"/>
      <c r="O55" s="55"/>
      <c r="P55" s="55"/>
      <c r="Q55" s="55"/>
      <c r="R55" s="55"/>
    </row>
    <row r="56" spans="1:18" ht="15.6">
      <c r="A56" s="341"/>
      <c r="B56" s="349"/>
      <c r="C56" s="205"/>
      <c r="D56" s="205"/>
      <c r="E56" s="205"/>
      <c r="F56" s="205"/>
      <c r="G56" s="205"/>
      <c r="H56" s="205"/>
      <c r="I56" s="205"/>
      <c r="J56" s="372"/>
      <c r="K56" s="55"/>
      <c r="L56" s="55"/>
      <c r="M56" s="55"/>
      <c r="N56" s="55"/>
      <c r="O56" s="55"/>
      <c r="P56" s="55"/>
      <c r="Q56" s="55"/>
      <c r="R56" s="55"/>
    </row>
    <row r="57" spans="1:18" ht="15.6">
      <c r="A57" s="341"/>
      <c r="B57" s="349"/>
      <c r="C57" s="205"/>
      <c r="D57" s="205"/>
      <c r="E57" s="205"/>
      <c r="F57" s="205"/>
      <c r="G57" s="205"/>
      <c r="H57" s="205"/>
      <c r="I57" s="205"/>
      <c r="J57" s="372"/>
      <c r="K57" s="55"/>
      <c r="L57" s="55"/>
      <c r="M57" s="55"/>
      <c r="N57" s="55"/>
      <c r="O57" s="55"/>
      <c r="P57" s="55"/>
      <c r="Q57" s="55"/>
      <c r="R57" s="55"/>
    </row>
    <row r="58" spans="1:18" ht="15.6">
      <c r="A58" s="341"/>
      <c r="B58" s="349"/>
      <c r="C58" s="205"/>
      <c r="D58" s="205"/>
      <c r="E58" s="205"/>
      <c r="F58" s="205"/>
      <c r="G58" s="205"/>
      <c r="H58" s="205"/>
      <c r="I58" s="205"/>
      <c r="J58" s="372"/>
      <c r="K58" s="55"/>
      <c r="L58" s="55"/>
      <c r="M58" s="55"/>
      <c r="N58" s="55"/>
      <c r="O58" s="55"/>
      <c r="P58" s="55"/>
      <c r="Q58" s="55"/>
      <c r="R58" s="55"/>
    </row>
    <row r="59" spans="1:18" ht="15.6">
      <c r="A59" s="341"/>
      <c r="B59" s="349"/>
      <c r="C59" s="205"/>
      <c r="D59" s="205"/>
      <c r="E59" s="205"/>
      <c r="F59" s="205"/>
      <c r="G59" s="205"/>
      <c r="H59" s="205"/>
      <c r="I59" s="205"/>
      <c r="J59" s="372"/>
      <c r="K59" s="55"/>
      <c r="L59" s="55"/>
      <c r="M59" s="55"/>
      <c r="N59" s="55"/>
      <c r="O59" s="55"/>
      <c r="P59" s="55"/>
      <c r="Q59" s="55"/>
      <c r="R59" s="55"/>
    </row>
    <row r="60" spans="1:18" ht="15.6">
      <c r="A60" s="341"/>
      <c r="B60" s="349"/>
      <c r="C60" s="205"/>
      <c r="D60" s="205"/>
      <c r="E60" s="205"/>
      <c r="F60" s="205"/>
      <c r="G60" s="205"/>
      <c r="H60" s="205"/>
      <c r="I60" s="205"/>
      <c r="J60" s="372"/>
      <c r="K60" s="55"/>
      <c r="L60" s="55"/>
      <c r="M60" s="55"/>
      <c r="N60" s="55"/>
      <c r="O60" s="55"/>
      <c r="P60" s="55"/>
      <c r="Q60" s="55"/>
      <c r="R60" s="55"/>
    </row>
    <row r="61" spans="1:18" ht="15.6">
      <c r="A61" s="341"/>
      <c r="B61" s="349"/>
      <c r="C61" s="205"/>
      <c r="D61" s="205"/>
      <c r="E61" s="205"/>
      <c r="F61" s="205"/>
      <c r="G61" s="205"/>
      <c r="H61" s="205"/>
      <c r="I61" s="205"/>
      <c r="J61" s="372"/>
      <c r="K61" s="55"/>
      <c r="L61" s="55"/>
      <c r="M61" s="55"/>
      <c r="N61" s="55"/>
      <c r="O61" s="55"/>
      <c r="P61" s="55"/>
      <c r="Q61" s="55"/>
      <c r="R61" s="55"/>
    </row>
    <row r="62" spans="1:18" ht="15.6">
      <c r="A62" s="341"/>
      <c r="B62" s="349"/>
      <c r="C62" s="205"/>
      <c r="D62" s="205"/>
      <c r="E62" s="205"/>
      <c r="F62" s="205"/>
      <c r="G62" s="205"/>
      <c r="H62" s="205"/>
      <c r="I62" s="205"/>
      <c r="J62" s="372"/>
      <c r="K62" s="55"/>
      <c r="L62" s="55"/>
      <c r="M62" s="55"/>
      <c r="N62" s="55"/>
      <c r="O62" s="55"/>
      <c r="P62" s="55"/>
      <c r="Q62" s="55"/>
      <c r="R62" s="55"/>
    </row>
    <row r="63" spans="1:18" ht="15.6">
      <c r="A63" s="331"/>
      <c r="B63" s="349"/>
      <c r="C63" s="55"/>
      <c r="D63" s="55"/>
      <c r="E63" s="55"/>
      <c r="F63" s="55"/>
      <c r="G63" s="55"/>
      <c r="H63" s="55"/>
      <c r="I63" s="55"/>
      <c r="J63" s="366"/>
      <c r="K63" s="55"/>
      <c r="L63" s="55"/>
      <c r="M63" s="55"/>
      <c r="N63" s="55"/>
      <c r="O63" s="55"/>
      <c r="P63" s="55"/>
      <c r="Q63" s="55"/>
      <c r="R63" s="55"/>
    </row>
    <row r="64" spans="1:18" ht="15.6">
      <c r="A64" s="331"/>
      <c r="B64" s="349"/>
      <c r="C64" s="55"/>
      <c r="D64" s="55"/>
      <c r="E64" s="55"/>
      <c r="F64" s="55"/>
      <c r="G64" s="55"/>
      <c r="H64" s="55"/>
      <c r="I64" s="55"/>
      <c r="J64" s="366"/>
      <c r="K64" s="55"/>
      <c r="L64" s="55"/>
      <c r="M64" s="55"/>
      <c r="N64" s="55"/>
      <c r="O64" s="55"/>
      <c r="P64" s="55"/>
      <c r="Q64" s="55"/>
      <c r="R64" s="55"/>
    </row>
    <row r="65" spans="1:18" ht="30.6">
      <c r="A65" s="341"/>
      <c r="B65" s="363" t="str">
        <f>+B29</f>
        <v>Project Grouping 3</v>
      </c>
      <c r="C65" s="205"/>
      <c r="D65" s="205"/>
      <c r="E65" s="205"/>
      <c r="F65" s="205"/>
      <c r="G65" s="205"/>
      <c r="H65" s="205"/>
      <c r="I65" s="205"/>
      <c r="J65" s="372"/>
      <c r="K65" s="55"/>
      <c r="L65" s="55"/>
      <c r="M65" s="55"/>
      <c r="N65" s="55"/>
      <c r="O65" s="55"/>
      <c r="P65" s="55"/>
      <c r="Q65" s="55"/>
      <c r="R65" s="55"/>
    </row>
    <row r="66" spans="1:18" ht="15.6">
      <c r="A66" s="341"/>
      <c r="B66" s="349"/>
      <c r="C66" s="205"/>
      <c r="D66" s="205"/>
      <c r="E66" s="205"/>
      <c r="F66" s="205"/>
      <c r="G66" s="205"/>
      <c r="H66" s="205"/>
      <c r="I66" s="205"/>
      <c r="J66" s="372"/>
      <c r="K66" s="55"/>
      <c r="L66" s="55"/>
      <c r="M66" s="55"/>
      <c r="N66" s="55"/>
      <c r="O66" s="55"/>
      <c r="P66" s="55"/>
      <c r="Q66" s="55"/>
      <c r="R66" s="55"/>
    </row>
    <row r="67" spans="1:18" ht="15.6">
      <c r="A67" s="341"/>
      <c r="B67" s="349"/>
      <c r="C67" s="205"/>
      <c r="D67" s="205"/>
      <c r="E67" s="205"/>
      <c r="F67" s="205"/>
      <c r="G67" s="205"/>
      <c r="H67" s="205"/>
      <c r="I67" s="205"/>
      <c r="J67" s="372"/>
      <c r="K67" s="55"/>
      <c r="L67" s="55"/>
      <c r="M67" s="55"/>
      <c r="N67" s="55"/>
      <c r="O67" s="55"/>
      <c r="P67" s="55"/>
      <c r="Q67" s="55"/>
      <c r="R67" s="55"/>
    </row>
    <row r="68" spans="1:18" ht="15.6">
      <c r="A68" s="341"/>
      <c r="B68" s="349"/>
      <c r="C68" s="205"/>
      <c r="D68" s="205"/>
      <c r="E68" s="205"/>
      <c r="F68" s="205"/>
      <c r="G68" s="205"/>
      <c r="H68" s="205"/>
      <c r="I68" s="205"/>
      <c r="J68" s="372"/>
      <c r="K68" s="55"/>
      <c r="L68" s="55"/>
      <c r="M68" s="55"/>
      <c r="N68" s="55"/>
      <c r="O68" s="55"/>
      <c r="P68" s="55"/>
      <c r="Q68" s="55"/>
      <c r="R68" s="55"/>
    </row>
    <row r="69" spans="1:18" ht="15.6">
      <c r="A69" s="341"/>
      <c r="B69" s="349"/>
      <c r="C69" s="205"/>
      <c r="D69" s="205"/>
      <c r="E69" s="205"/>
      <c r="F69" s="205"/>
      <c r="G69" s="205"/>
      <c r="H69" s="205"/>
      <c r="I69" s="205"/>
      <c r="J69" s="372"/>
      <c r="K69" s="55"/>
      <c r="L69" s="55"/>
      <c r="M69" s="55"/>
      <c r="N69" s="55"/>
      <c r="O69" s="55"/>
      <c r="P69" s="55"/>
      <c r="Q69" s="55"/>
      <c r="R69" s="55"/>
    </row>
    <row r="70" spans="1:18" ht="15.6">
      <c r="A70" s="341"/>
      <c r="B70" s="349"/>
      <c r="C70" s="205"/>
      <c r="D70" s="205"/>
      <c r="E70" s="205"/>
      <c r="F70" s="205"/>
      <c r="G70" s="205"/>
      <c r="H70" s="205"/>
      <c r="I70" s="205"/>
      <c r="J70" s="372"/>
      <c r="K70" s="55"/>
      <c r="L70" s="55"/>
      <c r="M70" s="55"/>
      <c r="N70" s="55"/>
      <c r="O70" s="55"/>
      <c r="P70" s="55"/>
      <c r="Q70" s="55"/>
      <c r="R70" s="55"/>
    </row>
    <row r="71" spans="1:18" ht="15.6">
      <c r="A71" s="341"/>
      <c r="B71" s="349"/>
      <c r="C71" s="205"/>
      <c r="D71" s="205"/>
      <c r="E71" s="205"/>
      <c r="F71" s="205"/>
      <c r="G71" s="205"/>
      <c r="H71" s="205"/>
      <c r="I71" s="205"/>
      <c r="J71" s="372"/>
      <c r="K71" s="55"/>
      <c r="L71" s="55"/>
      <c r="M71" s="55"/>
      <c r="N71" s="55"/>
      <c r="O71" s="55"/>
      <c r="P71" s="55"/>
      <c r="Q71" s="55"/>
      <c r="R71" s="55"/>
    </row>
    <row r="72" spans="1:18" ht="15.6">
      <c r="A72" s="341"/>
      <c r="B72" s="349"/>
      <c r="C72" s="205"/>
      <c r="D72" s="205"/>
      <c r="E72" s="205"/>
      <c r="F72" s="205"/>
      <c r="G72" s="205"/>
      <c r="H72" s="205"/>
      <c r="I72" s="205"/>
      <c r="J72" s="372"/>
      <c r="K72" s="55"/>
      <c r="L72" s="55"/>
      <c r="M72" s="55"/>
      <c r="N72" s="55"/>
      <c r="O72" s="55"/>
      <c r="P72" s="55"/>
      <c r="Q72" s="55"/>
      <c r="R72" s="55"/>
    </row>
    <row r="73" spans="1:18" ht="15.6">
      <c r="A73" s="341"/>
      <c r="B73" s="349"/>
      <c r="C73" s="205"/>
      <c r="D73" s="205"/>
      <c r="E73" s="205"/>
      <c r="F73" s="205"/>
      <c r="G73" s="205"/>
      <c r="H73" s="205"/>
      <c r="I73" s="205"/>
      <c r="J73" s="372"/>
      <c r="K73" s="55"/>
      <c r="L73" s="55"/>
      <c r="M73" s="55"/>
      <c r="N73" s="55"/>
      <c r="O73" s="55"/>
      <c r="P73" s="55"/>
      <c r="Q73" s="55"/>
      <c r="R73" s="55"/>
    </row>
    <row r="74" spans="1:18" ht="15.6">
      <c r="A74" s="341"/>
      <c r="B74" s="349"/>
      <c r="C74" s="205"/>
      <c r="D74" s="205"/>
      <c r="E74" s="205"/>
      <c r="F74" s="205"/>
      <c r="G74" s="205"/>
      <c r="H74" s="205"/>
      <c r="I74" s="205"/>
      <c r="J74" s="372"/>
      <c r="K74" s="55"/>
      <c r="L74" s="55"/>
      <c r="M74" s="55"/>
      <c r="N74" s="55"/>
      <c r="O74" s="55"/>
      <c r="P74" s="55"/>
      <c r="Q74" s="55"/>
      <c r="R74" s="55"/>
    </row>
    <row r="75" spans="1:18" ht="15.6">
      <c r="A75" s="341"/>
      <c r="B75" s="349"/>
      <c r="C75" s="205"/>
      <c r="D75" s="205"/>
      <c r="E75" s="205"/>
      <c r="F75" s="205"/>
      <c r="G75" s="205"/>
      <c r="H75" s="205"/>
      <c r="I75" s="205"/>
      <c r="J75" s="372"/>
      <c r="K75" s="55"/>
      <c r="L75" s="55"/>
      <c r="M75" s="55"/>
      <c r="N75" s="55"/>
      <c r="O75" s="55"/>
      <c r="P75" s="55"/>
      <c r="Q75" s="55"/>
      <c r="R75" s="55"/>
    </row>
    <row r="76" spans="1:18" ht="15.6">
      <c r="A76" s="341"/>
      <c r="B76" s="349"/>
      <c r="C76" s="205"/>
      <c r="D76" s="205"/>
      <c r="E76" s="205"/>
      <c r="F76" s="205"/>
      <c r="G76" s="205"/>
      <c r="H76" s="205"/>
      <c r="I76" s="205"/>
      <c r="J76" s="372"/>
      <c r="K76" s="55"/>
      <c r="L76" s="55"/>
      <c r="M76" s="55"/>
      <c r="N76" s="55"/>
      <c r="O76" s="55"/>
      <c r="P76" s="55"/>
      <c r="Q76" s="55"/>
      <c r="R76" s="55"/>
    </row>
    <row r="77" spans="1:18" ht="15.6">
      <c r="A77" s="341"/>
      <c r="B77" s="349"/>
      <c r="C77" s="205"/>
      <c r="D77" s="205"/>
      <c r="E77" s="205"/>
      <c r="F77" s="205"/>
      <c r="G77" s="205"/>
      <c r="H77" s="205"/>
      <c r="I77" s="205"/>
      <c r="J77" s="372"/>
      <c r="K77" s="55"/>
      <c r="L77" s="55"/>
      <c r="M77" s="55"/>
      <c r="N77" s="55"/>
      <c r="O77" s="55"/>
      <c r="P77" s="55"/>
      <c r="Q77" s="55"/>
      <c r="R77" s="55"/>
    </row>
    <row r="78" spans="1:18" ht="15.6">
      <c r="A78" s="331"/>
      <c r="B78" s="349"/>
      <c r="C78" s="55"/>
      <c r="D78" s="55"/>
      <c r="E78" s="55"/>
      <c r="F78" s="55"/>
      <c r="G78" s="55"/>
      <c r="H78" s="55"/>
      <c r="I78" s="55"/>
      <c r="J78" s="366"/>
      <c r="K78" s="55"/>
      <c r="L78" s="55"/>
      <c r="M78" s="55"/>
      <c r="N78" s="55"/>
      <c r="O78" s="55"/>
      <c r="P78" s="55"/>
      <c r="Q78" s="55"/>
      <c r="R78" s="55"/>
    </row>
    <row r="79" spans="1:18" ht="15.6">
      <c r="A79" s="331"/>
      <c r="B79" s="349"/>
      <c r="C79" s="55"/>
      <c r="D79" s="55"/>
      <c r="E79" s="55"/>
      <c r="F79" s="55"/>
      <c r="G79" s="55"/>
      <c r="H79" s="55"/>
      <c r="I79" s="55"/>
      <c r="J79" s="366"/>
      <c r="K79" s="55"/>
      <c r="L79" s="55"/>
      <c r="M79" s="55"/>
      <c r="N79" s="55"/>
      <c r="O79" s="55"/>
      <c r="P79" s="55"/>
      <c r="Q79" s="55"/>
      <c r="R79" s="55"/>
    </row>
    <row r="80" spans="1:18" ht="30.6">
      <c r="A80" s="341"/>
      <c r="B80" s="363" t="str">
        <f>+B16</f>
        <v>Project Grouping 4</v>
      </c>
      <c r="C80" s="205"/>
      <c r="D80" s="205"/>
      <c r="E80" s="205"/>
      <c r="F80" s="205"/>
      <c r="G80" s="205"/>
      <c r="H80" s="205"/>
      <c r="I80" s="205"/>
      <c r="J80" s="372"/>
      <c r="K80" s="55"/>
      <c r="L80" s="55"/>
      <c r="M80" s="55"/>
      <c r="N80" s="55"/>
      <c r="O80" s="55"/>
      <c r="P80" s="55"/>
      <c r="Q80" s="55"/>
      <c r="R80" s="55"/>
    </row>
    <row r="81" spans="1:18" ht="15.6">
      <c r="A81" s="341"/>
      <c r="B81" s="349"/>
      <c r="C81" s="205"/>
      <c r="D81" s="205"/>
      <c r="E81" s="205"/>
      <c r="F81" s="205"/>
      <c r="G81" s="205"/>
      <c r="H81" s="205"/>
      <c r="I81" s="205"/>
      <c r="J81" s="372"/>
      <c r="K81" s="55"/>
      <c r="L81" s="55"/>
      <c r="M81" s="55"/>
      <c r="N81" s="55"/>
      <c r="O81" s="55"/>
      <c r="P81" s="55"/>
      <c r="Q81" s="55"/>
      <c r="R81" s="55"/>
    </row>
    <row r="82" spans="1:18" ht="15.6">
      <c r="A82" s="341"/>
      <c r="B82" s="349"/>
      <c r="C82" s="205"/>
      <c r="D82" s="205"/>
      <c r="E82" s="205"/>
      <c r="F82" s="205"/>
      <c r="G82" s="205"/>
      <c r="H82" s="205"/>
      <c r="I82" s="205"/>
      <c r="J82" s="372"/>
      <c r="K82" s="55"/>
      <c r="L82" s="55"/>
      <c r="M82" s="55"/>
      <c r="N82" s="55"/>
      <c r="O82" s="55"/>
      <c r="P82" s="55"/>
      <c r="Q82" s="55"/>
      <c r="R82" s="55"/>
    </row>
    <row r="83" spans="1:18" ht="15.6">
      <c r="A83" s="341"/>
      <c r="B83" s="349"/>
      <c r="C83" s="205"/>
      <c r="D83" s="205"/>
      <c r="E83" s="205"/>
      <c r="F83" s="205"/>
      <c r="G83" s="205"/>
      <c r="H83" s="205"/>
      <c r="I83" s="205"/>
      <c r="J83" s="372"/>
      <c r="K83" s="55"/>
      <c r="L83" s="55"/>
      <c r="M83" s="55"/>
      <c r="N83" s="55"/>
      <c r="O83" s="55"/>
      <c r="P83" s="55"/>
      <c r="Q83" s="55"/>
      <c r="R83" s="55"/>
    </row>
    <row r="84" spans="1:18" ht="15.6">
      <c r="A84" s="341"/>
      <c r="B84" s="349"/>
      <c r="C84" s="205"/>
      <c r="D84" s="205"/>
      <c r="E84" s="205"/>
      <c r="F84" s="205"/>
      <c r="G84" s="205"/>
      <c r="H84" s="205"/>
      <c r="I84" s="205"/>
      <c r="J84" s="372"/>
      <c r="K84" s="55"/>
      <c r="L84" s="55"/>
      <c r="M84" s="55"/>
      <c r="N84" s="55"/>
      <c r="O84" s="55"/>
      <c r="P84" s="55"/>
      <c r="Q84" s="55"/>
      <c r="R84" s="55"/>
    </row>
    <row r="85" spans="1:18" ht="15.6">
      <c r="A85" s="341"/>
      <c r="B85" s="349"/>
      <c r="C85" s="205"/>
      <c r="D85" s="205"/>
      <c r="E85" s="205"/>
      <c r="F85" s="205"/>
      <c r="G85" s="205"/>
      <c r="H85" s="205"/>
      <c r="I85" s="205"/>
      <c r="J85" s="372"/>
      <c r="K85" s="55"/>
      <c r="L85" s="55"/>
      <c r="M85" s="55"/>
      <c r="N85" s="55"/>
      <c r="O85" s="55"/>
      <c r="P85" s="55"/>
      <c r="Q85" s="55"/>
      <c r="R85" s="55"/>
    </row>
    <row r="86" spans="1:18" ht="15.6">
      <c r="A86" s="341"/>
      <c r="B86" s="349"/>
      <c r="C86" s="205"/>
      <c r="D86" s="205"/>
      <c r="E86" s="205"/>
      <c r="F86" s="205"/>
      <c r="G86" s="205"/>
      <c r="H86" s="205"/>
      <c r="I86" s="205"/>
      <c r="J86" s="372"/>
      <c r="K86" s="55"/>
      <c r="L86" s="55"/>
      <c r="M86" s="55"/>
      <c r="N86" s="55"/>
      <c r="O86" s="55"/>
      <c r="P86" s="55"/>
      <c r="Q86" s="55"/>
      <c r="R86" s="55"/>
    </row>
    <row r="87" spans="1:18" ht="15.6">
      <c r="A87" s="341"/>
      <c r="B87" s="349"/>
      <c r="C87" s="205"/>
      <c r="D87" s="205"/>
      <c r="E87" s="205"/>
      <c r="F87" s="205"/>
      <c r="G87" s="205"/>
      <c r="H87" s="205"/>
      <c r="I87" s="205"/>
      <c r="J87" s="372"/>
      <c r="K87" s="55"/>
      <c r="L87" s="55"/>
      <c r="M87" s="55"/>
      <c r="N87" s="55"/>
      <c r="O87" s="55"/>
      <c r="P87" s="55"/>
      <c r="Q87" s="55"/>
      <c r="R87" s="55"/>
    </row>
    <row r="88" spans="1:18" ht="15.6">
      <c r="A88" s="341"/>
      <c r="B88" s="349"/>
      <c r="C88" s="205"/>
      <c r="D88" s="205"/>
      <c r="E88" s="205"/>
      <c r="F88" s="205"/>
      <c r="G88" s="205"/>
      <c r="H88" s="205"/>
      <c r="I88" s="205"/>
      <c r="J88" s="372"/>
      <c r="K88" s="55"/>
      <c r="L88" s="55"/>
      <c r="M88" s="55"/>
      <c r="N88" s="55"/>
      <c r="O88" s="55"/>
      <c r="P88" s="55"/>
      <c r="Q88" s="55"/>
      <c r="R88" s="55"/>
    </row>
    <row r="89" spans="1:18" ht="15.6">
      <c r="A89" s="341"/>
      <c r="B89" s="349"/>
      <c r="C89" s="205"/>
      <c r="D89" s="205"/>
      <c r="E89" s="205"/>
      <c r="F89" s="205"/>
      <c r="G89" s="205"/>
      <c r="H89" s="205"/>
      <c r="I89" s="205"/>
      <c r="J89" s="372"/>
      <c r="K89" s="55"/>
      <c r="L89" s="55"/>
      <c r="M89" s="55"/>
      <c r="N89" s="55"/>
      <c r="O89" s="55"/>
      <c r="P89" s="55"/>
      <c r="Q89" s="55"/>
      <c r="R89" s="55"/>
    </row>
    <row r="90" spans="1:18" ht="15.6">
      <c r="A90" s="341"/>
      <c r="B90" s="349"/>
      <c r="C90" s="205"/>
      <c r="D90" s="205"/>
      <c r="E90" s="205"/>
      <c r="F90" s="205"/>
      <c r="G90" s="205"/>
      <c r="H90" s="205"/>
      <c r="I90" s="205"/>
      <c r="J90" s="372"/>
      <c r="K90" s="55"/>
      <c r="L90" s="55"/>
      <c r="M90" s="55"/>
      <c r="N90" s="55"/>
      <c r="O90" s="55"/>
      <c r="P90" s="55"/>
      <c r="Q90" s="55"/>
      <c r="R90" s="55"/>
    </row>
    <row r="91" spans="1:18" ht="15.6">
      <c r="A91" s="341"/>
      <c r="B91" s="349"/>
      <c r="C91" s="205"/>
      <c r="D91" s="205"/>
      <c r="E91" s="205"/>
      <c r="F91" s="205"/>
      <c r="G91" s="205"/>
      <c r="H91" s="205"/>
      <c r="I91" s="205"/>
      <c r="J91" s="372"/>
      <c r="K91" s="55"/>
      <c r="L91" s="55"/>
      <c r="M91" s="55"/>
      <c r="N91" s="55"/>
      <c r="O91" s="55"/>
      <c r="P91" s="55"/>
      <c r="Q91" s="55"/>
      <c r="R91" s="55"/>
    </row>
    <row r="92" spans="1:18" ht="15.6">
      <c r="A92" s="341"/>
      <c r="B92" s="349"/>
      <c r="C92" s="205"/>
      <c r="D92" s="205"/>
      <c r="E92" s="205"/>
      <c r="F92" s="205"/>
      <c r="G92" s="205"/>
      <c r="H92" s="205"/>
      <c r="I92" s="205"/>
      <c r="J92" s="372"/>
      <c r="K92" s="55"/>
      <c r="L92" s="55"/>
      <c r="M92" s="55"/>
      <c r="N92" s="55"/>
      <c r="O92" s="55"/>
      <c r="P92" s="55"/>
      <c r="Q92" s="55"/>
      <c r="R92" s="55"/>
    </row>
    <row r="93" spans="1:18" ht="15.6">
      <c r="A93" s="331"/>
      <c r="B93" s="349"/>
      <c r="C93" s="55"/>
      <c r="D93" s="55"/>
      <c r="E93" s="55"/>
      <c r="F93" s="55"/>
      <c r="G93" s="55"/>
      <c r="H93" s="55"/>
      <c r="I93" s="55"/>
      <c r="J93" s="366"/>
      <c r="K93" s="55"/>
      <c r="L93" s="55"/>
      <c r="M93" s="55"/>
      <c r="N93" s="55"/>
      <c r="O93" s="55"/>
      <c r="P93" s="55"/>
      <c r="Q93" s="55"/>
      <c r="R93" s="55"/>
    </row>
    <row r="94" spans="1:18" ht="15.6">
      <c r="A94" s="331"/>
      <c r="B94" s="349"/>
      <c r="C94" s="55"/>
      <c r="D94" s="55"/>
      <c r="E94" s="55"/>
      <c r="F94" s="55"/>
      <c r="G94" s="55"/>
      <c r="H94" s="55"/>
      <c r="I94" s="55"/>
      <c r="J94" s="366"/>
      <c r="K94" s="55"/>
      <c r="L94" s="55"/>
      <c r="M94" s="55"/>
      <c r="N94" s="55"/>
      <c r="O94" s="55"/>
      <c r="P94" s="55"/>
      <c r="Q94" s="55"/>
      <c r="R94" s="55"/>
    </row>
    <row r="95" spans="1:18" ht="15.6">
      <c r="A95" s="341"/>
      <c r="B95" s="367"/>
      <c r="C95" s="205"/>
      <c r="D95" s="205"/>
      <c r="E95" s="205"/>
      <c r="F95" s="205"/>
      <c r="G95" s="205"/>
      <c r="H95" s="205"/>
      <c r="I95" s="205"/>
      <c r="J95" s="372"/>
      <c r="K95" s="55"/>
      <c r="L95" s="55"/>
      <c r="M95" s="55"/>
      <c r="N95" s="55"/>
      <c r="O95" s="55"/>
      <c r="P95" s="55"/>
      <c r="Q95" s="55"/>
      <c r="R95" s="55"/>
    </row>
    <row r="96" spans="1:18" ht="15.6">
      <c r="A96" s="341"/>
      <c r="B96" s="349"/>
      <c r="C96" s="205"/>
      <c r="D96" s="205"/>
      <c r="E96" s="205"/>
      <c r="F96" s="205"/>
      <c r="G96" s="205"/>
      <c r="H96" s="205"/>
      <c r="I96" s="205"/>
      <c r="J96" s="372"/>
      <c r="K96" s="55"/>
      <c r="L96" s="55"/>
      <c r="M96" s="55"/>
      <c r="N96" s="55"/>
      <c r="O96" s="55"/>
      <c r="P96" s="55"/>
      <c r="Q96" s="55"/>
      <c r="R96" s="55"/>
    </row>
    <row r="97" spans="1:18" ht="15.6">
      <c r="A97" s="341"/>
      <c r="B97" s="349"/>
      <c r="C97" s="205"/>
      <c r="D97" s="205"/>
      <c r="E97" s="205"/>
      <c r="F97" s="205"/>
      <c r="G97" s="205"/>
      <c r="H97" s="205"/>
      <c r="I97" s="205"/>
      <c r="J97" s="372"/>
      <c r="K97" s="55"/>
      <c r="L97" s="55"/>
      <c r="M97" s="55"/>
      <c r="N97" s="55"/>
      <c r="O97" s="55"/>
      <c r="P97" s="55"/>
      <c r="Q97" s="55"/>
      <c r="R97" s="55"/>
    </row>
    <row r="98" spans="1:18" ht="15.6">
      <c r="A98" s="341"/>
      <c r="B98" s="349"/>
      <c r="C98" s="205"/>
      <c r="D98" s="205"/>
      <c r="E98" s="205"/>
      <c r="F98" s="205"/>
      <c r="G98" s="205"/>
      <c r="H98" s="205"/>
      <c r="I98" s="205"/>
      <c r="J98" s="372"/>
      <c r="K98" s="55"/>
      <c r="L98" s="55"/>
      <c r="M98" s="55"/>
      <c r="N98" s="55"/>
      <c r="O98" s="55"/>
      <c r="P98" s="55"/>
      <c r="Q98" s="55"/>
      <c r="R98" s="55"/>
    </row>
    <row r="99" spans="1:18" ht="15.6">
      <c r="A99" s="341"/>
      <c r="B99" s="349"/>
      <c r="C99" s="205"/>
      <c r="D99" s="205"/>
      <c r="E99" s="205"/>
      <c r="F99" s="205"/>
      <c r="G99" s="205"/>
      <c r="H99" s="205"/>
      <c r="I99" s="205"/>
      <c r="J99" s="372"/>
      <c r="K99" s="55"/>
      <c r="L99" s="55"/>
      <c r="M99" s="55"/>
      <c r="N99" s="55"/>
      <c r="O99" s="55"/>
      <c r="P99" s="55"/>
      <c r="Q99" s="55"/>
      <c r="R99" s="55"/>
    </row>
    <row r="100" spans="1:18" ht="15.6">
      <c r="A100" s="341"/>
      <c r="B100" s="349"/>
      <c r="C100" s="205"/>
      <c r="D100" s="205"/>
      <c r="E100" s="205"/>
      <c r="F100" s="205"/>
      <c r="G100" s="205"/>
      <c r="H100" s="205"/>
      <c r="I100" s="205"/>
      <c r="J100" s="372"/>
      <c r="K100" s="55"/>
      <c r="L100" s="55"/>
      <c r="M100" s="55"/>
      <c r="N100" s="55"/>
      <c r="O100" s="55"/>
      <c r="P100" s="55"/>
      <c r="Q100" s="55"/>
      <c r="R100" s="55"/>
    </row>
    <row r="101" spans="1:18" ht="15.6">
      <c r="A101" s="341"/>
      <c r="B101" s="349"/>
      <c r="C101" s="205"/>
      <c r="D101" s="205"/>
      <c r="E101" s="205"/>
      <c r="F101" s="205"/>
      <c r="G101" s="205"/>
      <c r="H101" s="205"/>
      <c r="I101" s="205"/>
      <c r="J101" s="372"/>
      <c r="K101" s="55"/>
      <c r="L101" s="55"/>
      <c r="M101" s="55"/>
      <c r="N101" s="55"/>
      <c r="O101" s="55"/>
      <c r="P101" s="55"/>
      <c r="Q101" s="55"/>
      <c r="R101" s="55"/>
    </row>
    <row r="102" spans="1:18" ht="15.6">
      <c r="A102" s="341"/>
      <c r="B102" s="349"/>
      <c r="C102" s="205"/>
      <c r="D102" s="205"/>
      <c r="E102" s="205"/>
      <c r="F102" s="205"/>
      <c r="G102" s="205"/>
      <c r="H102" s="205"/>
      <c r="I102" s="205"/>
      <c r="J102" s="372"/>
      <c r="K102" s="55"/>
      <c r="L102" s="55"/>
      <c r="M102" s="55"/>
      <c r="N102" s="55"/>
      <c r="O102" s="55"/>
      <c r="P102" s="55"/>
      <c r="Q102" s="55"/>
      <c r="R102" s="55"/>
    </row>
    <row r="103" spans="1:18" ht="15.6">
      <c r="A103" s="341"/>
      <c r="B103" s="349"/>
      <c r="C103" s="205"/>
      <c r="D103" s="205"/>
      <c r="E103" s="205"/>
      <c r="F103" s="205"/>
      <c r="G103" s="205"/>
      <c r="H103" s="205"/>
      <c r="I103" s="205"/>
      <c r="J103" s="372"/>
      <c r="K103" s="55"/>
      <c r="L103" s="55"/>
      <c r="M103" s="55"/>
      <c r="N103" s="55"/>
      <c r="O103" s="55"/>
      <c r="P103" s="55"/>
      <c r="Q103" s="55"/>
      <c r="R103" s="55"/>
    </row>
    <row r="104" spans="1:18" ht="15.6">
      <c r="A104" s="341"/>
      <c r="B104" s="349"/>
      <c r="C104" s="205"/>
      <c r="D104" s="205"/>
      <c r="E104" s="205"/>
      <c r="F104" s="205"/>
      <c r="G104" s="205"/>
      <c r="H104" s="205"/>
      <c r="I104" s="205"/>
      <c r="J104" s="372"/>
      <c r="K104" s="55"/>
      <c r="L104" s="55"/>
      <c r="M104" s="55"/>
      <c r="N104" s="55"/>
      <c r="O104" s="55"/>
      <c r="P104" s="55"/>
      <c r="Q104" s="55"/>
      <c r="R104" s="55"/>
    </row>
    <row r="105" spans="1:18" ht="15.6">
      <c r="A105" s="341"/>
      <c r="B105" s="349"/>
      <c r="C105" s="205"/>
      <c r="D105" s="205"/>
      <c r="E105" s="205"/>
      <c r="F105" s="205"/>
      <c r="G105" s="205"/>
      <c r="H105" s="205"/>
      <c r="I105" s="205"/>
      <c r="J105" s="372"/>
      <c r="K105" s="55"/>
      <c r="L105" s="55"/>
      <c r="M105" s="55"/>
      <c r="N105" s="55"/>
      <c r="O105" s="55"/>
      <c r="P105" s="55"/>
      <c r="Q105" s="55"/>
      <c r="R105" s="55"/>
    </row>
    <row r="106" spans="1:18" ht="16.2" thickBot="1">
      <c r="A106" s="341"/>
      <c r="B106" s="355"/>
      <c r="C106" s="373"/>
      <c r="D106" s="373"/>
      <c r="E106" s="373"/>
      <c r="F106" s="373"/>
      <c r="G106" s="373"/>
      <c r="H106" s="373"/>
      <c r="I106" s="373"/>
      <c r="J106" s="374"/>
      <c r="K106" s="55"/>
      <c r="L106" s="55"/>
      <c r="M106" s="55"/>
      <c r="N106" s="55"/>
      <c r="O106" s="55"/>
      <c r="P106" s="55"/>
      <c r="Q106" s="55"/>
      <c r="R106" s="55"/>
    </row>
    <row r="107" spans="1:18" ht="15.6">
      <c r="A107" s="331"/>
      <c r="B107" s="55"/>
      <c r="C107" s="55"/>
      <c r="D107" s="55"/>
      <c r="E107" s="55"/>
      <c r="F107" s="55"/>
      <c r="G107" s="55"/>
      <c r="H107" s="55"/>
      <c r="I107" s="55"/>
      <c r="J107" s="55"/>
      <c r="K107" s="55"/>
      <c r="L107" s="55"/>
      <c r="M107" s="55"/>
      <c r="N107" s="55"/>
      <c r="O107" s="55"/>
      <c r="P107" s="55"/>
      <c r="Q107" s="55"/>
      <c r="R107" s="55"/>
    </row>
    <row r="108" spans="1:18" ht="15.6">
      <c r="A108" s="331"/>
      <c r="B108" s="55"/>
      <c r="C108" s="55"/>
      <c r="D108" s="55"/>
      <c r="E108" s="55"/>
      <c r="F108" s="55"/>
      <c r="G108" s="55"/>
      <c r="H108" s="55"/>
      <c r="I108" s="55"/>
      <c r="J108" s="55"/>
      <c r="K108" s="55"/>
      <c r="L108" s="55"/>
      <c r="M108" s="55"/>
      <c r="N108" s="55"/>
      <c r="O108" s="55"/>
      <c r="P108" s="55"/>
      <c r="Q108" s="55"/>
      <c r="R108" s="55"/>
    </row>
    <row r="109" spans="1:18" ht="15.6">
      <c r="A109" s="331"/>
      <c r="B109" s="55"/>
      <c r="C109" s="55"/>
      <c r="D109" s="55"/>
      <c r="E109" s="55"/>
      <c r="F109" s="55"/>
      <c r="G109" s="55"/>
      <c r="H109" s="55"/>
      <c r="I109" s="55"/>
      <c r="J109" s="55"/>
      <c r="K109" s="55"/>
      <c r="L109" s="55"/>
      <c r="M109" s="55"/>
      <c r="N109" s="55"/>
      <c r="O109" s="55"/>
      <c r="P109" s="55"/>
      <c r="Q109" s="55"/>
      <c r="R109" s="55"/>
    </row>
    <row r="110" spans="1:18" ht="15.6">
      <c r="A110" s="331"/>
      <c r="B110" s="55"/>
      <c r="C110" s="55"/>
      <c r="D110" s="55"/>
      <c r="E110" s="55"/>
      <c r="F110" s="55"/>
      <c r="G110" s="55"/>
      <c r="H110" s="55"/>
      <c r="I110" s="55"/>
      <c r="J110" s="55"/>
      <c r="K110" s="55"/>
      <c r="L110" s="55"/>
      <c r="M110" s="55"/>
      <c r="N110" s="55"/>
      <c r="O110" s="55"/>
      <c r="P110" s="55"/>
      <c r="Q110" s="55"/>
      <c r="R110" s="55"/>
    </row>
    <row r="111" spans="1:18" ht="15.6">
      <c r="A111" s="331"/>
      <c r="B111" s="55"/>
      <c r="C111" s="55"/>
      <c r="D111" s="55"/>
      <c r="E111" s="55"/>
      <c r="F111" s="55"/>
      <c r="G111" s="55"/>
      <c r="H111" s="55"/>
      <c r="I111" s="55"/>
      <c r="J111" s="55"/>
      <c r="K111" s="55"/>
      <c r="L111" s="55"/>
      <c r="M111" s="55"/>
      <c r="N111" s="55"/>
      <c r="O111" s="55"/>
      <c r="P111" s="55"/>
      <c r="Q111" s="55"/>
      <c r="R111" s="55"/>
    </row>
    <row r="112" spans="1:18" ht="15.6">
      <c r="A112" s="331"/>
      <c r="B112" s="55"/>
      <c r="C112" s="55"/>
      <c r="D112" s="55"/>
      <c r="E112" s="55"/>
      <c r="F112" s="55"/>
      <c r="G112" s="55"/>
      <c r="H112" s="55"/>
      <c r="I112" s="55"/>
      <c r="J112" s="55"/>
      <c r="K112" s="55"/>
      <c r="L112" s="55"/>
      <c r="M112" s="55"/>
      <c r="N112" s="55"/>
      <c r="O112" s="55"/>
      <c r="P112" s="55"/>
      <c r="Q112" s="55"/>
      <c r="R112" s="55"/>
    </row>
    <row r="113" spans="1:18" ht="15.6">
      <c r="A113" s="331"/>
      <c r="B113" s="55"/>
      <c r="C113" s="55"/>
      <c r="D113" s="55"/>
      <c r="E113" s="55"/>
      <c r="F113" s="55"/>
      <c r="G113" s="55"/>
      <c r="H113" s="55"/>
      <c r="I113" s="55"/>
      <c r="J113" s="55"/>
      <c r="K113" s="55"/>
      <c r="L113" s="55"/>
      <c r="M113" s="55"/>
      <c r="N113" s="55"/>
      <c r="O113" s="55"/>
      <c r="P113" s="55"/>
      <c r="Q113" s="55"/>
      <c r="R113" s="55"/>
    </row>
    <row r="114" spans="1:18" ht="15.6">
      <c r="A114" s="331"/>
      <c r="B114" s="55"/>
      <c r="C114" s="55"/>
      <c r="D114" s="55"/>
      <c r="E114" s="55"/>
      <c r="F114" s="55"/>
      <c r="G114" s="55"/>
      <c r="H114" s="55"/>
      <c r="I114" s="55"/>
      <c r="J114" s="55"/>
      <c r="K114" s="55"/>
      <c r="L114" s="55"/>
      <c r="M114" s="55"/>
      <c r="N114" s="55"/>
      <c r="O114" s="55"/>
      <c r="P114" s="55"/>
      <c r="Q114" s="55"/>
      <c r="R114" s="55"/>
    </row>
    <row r="115" spans="1:18" ht="15.6">
      <c r="A115" s="331"/>
      <c r="B115" s="55"/>
      <c r="C115" s="55"/>
      <c r="D115" s="55"/>
      <c r="E115" s="55"/>
      <c r="F115" s="55"/>
      <c r="G115" s="55"/>
      <c r="H115" s="55"/>
      <c r="I115" s="55"/>
      <c r="J115" s="55"/>
      <c r="K115" s="55"/>
      <c r="L115" s="55"/>
      <c r="M115" s="55"/>
      <c r="N115" s="55"/>
      <c r="O115" s="55"/>
      <c r="P115" s="55"/>
      <c r="Q115" s="55"/>
      <c r="R115" s="55"/>
    </row>
    <row r="116" spans="1:18" ht="15.6">
      <c r="A116" s="331"/>
      <c r="B116" s="55"/>
      <c r="C116" s="55"/>
      <c r="D116" s="55"/>
      <c r="E116" s="55"/>
      <c r="F116" s="55"/>
      <c r="G116" s="55"/>
      <c r="H116" s="55"/>
      <c r="I116" s="55"/>
      <c r="J116" s="55"/>
      <c r="K116" s="55"/>
      <c r="L116" s="55"/>
      <c r="M116" s="55"/>
      <c r="N116" s="55"/>
      <c r="O116" s="55"/>
      <c r="P116" s="55"/>
      <c r="Q116" s="55"/>
      <c r="R116" s="55"/>
    </row>
    <row r="117" spans="1:18" ht="15.6">
      <c r="A117" s="331"/>
      <c r="B117" s="55"/>
      <c r="C117" s="55"/>
      <c r="D117" s="55"/>
      <c r="E117" s="55"/>
      <c r="F117" s="55"/>
      <c r="G117" s="55"/>
      <c r="H117" s="55"/>
      <c r="I117" s="55"/>
      <c r="J117" s="55"/>
      <c r="K117" s="55"/>
      <c r="L117" s="55"/>
      <c r="M117" s="55"/>
      <c r="N117" s="55"/>
      <c r="O117" s="55"/>
      <c r="P117" s="55"/>
      <c r="Q117" s="55"/>
      <c r="R117" s="55"/>
    </row>
    <row r="118" spans="1:18" ht="15.6">
      <c r="A118" s="331"/>
      <c r="B118" s="55"/>
      <c r="C118" s="55"/>
      <c r="D118" s="55"/>
      <c r="E118" s="55"/>
      <c r="F118" s="55"/>
      <c r="G118" s="55"/>
      <c r="H118" s="55"/>
      <c r="I118" s="55"/>
      <c r="J118" s="55"/>
      <c r="K118" s="55"/>
      <c r="L118" s="55"/>
      <c r="M118" s="55"/>
      <c r="N118" s="55"/>
      <c r="O118" s="55"/>
      <c r="P118" s="55"/>
      <c r="Q118" s="55"/>
      <c r="R118" s="55"/>
    </row>
    <row r="119" spans="1:18" ht="15.6">
      <c r="A119" s="331"/>
      <c r="B119" s="55"/>
      <c r="C119" s="55"/>
      <c r="D119" s="55"/>
      <c r="E119" s="55"/>
      <c r="F119" s="55"/>
      <c r="G119" s="55"/>
      <c r="H119" s="55"/>
      <c r="I119" s="55"/>
      <c r="J119" s="55"/>
      <c r="K119" s="55"/>
      <c r="L119" s="55"/>
      <c r="M119" s="55"/>
      <c r="N119" s="55"/>
      <c r="O119" s="55"/>
      <c r="P119" s="55"/>
      <c r="Q119" s="55"/>
      <c r="R119" s="55"/>
    </row>
    <row r="120" spans="1:18" ht="15.6">
      <c r="A120" s="331"/>
      <c r="B120" s="55"/>
      <c r="C120" s="55"/>
      <c r="D120" s="55"/>
      <c r="E120" s="55"/>
      <c r="F120" s="55"/>
      <c r="G120" s="55"/>
      <c r="H120" s="55"/>
      <c r="I120" s="55"/>
      <c r="J120" s="55"/>
      <c r="K120" s="55"/>
      <c r="L120" s="55"/>
      <c r="M120" s="55"/>
      <c r="N120" s="55"/>
      <c r="O120" s="55"/>
      <c r="P120" s="55"/>
      <c r="Q120" s="55"/>
      <c r="R120" s="55"/>
    </row>
    <row r="121" spans="1:18" ht="15.6">
      <c r="A121" s="331"/>
      <c r="B121" s="55"/>
      <c r="C121" s="55"/>
      <c r="D121" s="55"/>
      <c r="E121" s="55"/>
      <c r="F121" s="55"/>
      <c r="G121" s="55"/>
      <c r="H121" s="55"/>
      <c r="I121" s="55"/>
      <c r="J121" s="55"/>
      <c r="K121" s="55"/>
      <c r="L121" s="55"/>
      <c r="M121" s="55"/>
      <c r="N121" s="55"/>
      <c r="O121" s="55"/>
      <c r="P121" s="55"/>
      <c r="Q121" s="55"/>
      <c r="R121" s="55"/>
    </row>
    <row r="122" spans="1:18" ht="15.6">
      <c r="A122" s="331"/>
      <c r="B122" s="55"/>
      <c r="C122" s="55"/>
      <c r="D122" s="55"/>
      <c r="E122" s="55"/>
      <c r="F122" s="55"/>
      <c r="G122" s="55"/>
      <c r="H122" s="55"/>
      <c r="I122" s="55"/>
      <c r="J122" s="55"/>
      <c r="K122" s="55"/>
      <c r="L122" s="55"/>
      <c r="M122" s="55"/>
      <c r="N122" s="55"/>
      <c r="O122" s="55"/>
      <c r="P122" s="55"/>
      <c r="Q122" s="55"/>
      <c r="R122" s="55"/>
    </row>
    <row r="123" spans="1:18" ht="15.6">
      <c r="A123" s="331"/>
      <c r="B123" s="55"/>
      <c r="C123" s="55"/>
      <c r="D123" s="55"/>
      <c r="E123" s="55"/>
      <c r="F123" s="55"/>
      <c r="G123" s="55"/>
      <c r="H123" s="55"/>
      <c r="I123" s="55"/>
      <c r="J123" s="55"/>
      <c r="K123" s="55"/>
      <c r="L123" s="55"/>
      <c r="M123" s="55"/>
      <c r="N123" s="55"/>
      <c r="O123" s="55"/>
      <c r="P123" s="55"/>
      <c r="Q123" s="55"/>
      <c r="R123" s="55"/>
    </row>
  </sheetData>
  <mergeCells count="6">
    <mergeCell ref="B39:J39"/>
    <mergeCell ref="D7:H7"/>
    <mergeCell ref="B1:R1"/>
    <mergeCell ref="B2:R2"/>
    <mergeCell ref="B3:R3"/>
    <mergeCell ref="J7:Q7"/>
  </mergeCells>
  <pageMargins left="0.7" right="0.7" top="0.75" bottom="0.75" header="0.3" footer="0.3"/>
  <pageSetup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104"/>
  <sheetViews>
    <sheetView zoomScale="90" zoomScaleNormal="90" zoomScaleSheetLayoutView="100" zoomScalePageLayoutView="80" workbookViewId="0">
      <selection activeCell="J44" sqref="J44"/>
    </sheetView>
  </sheetViews>
  <sheetFormatPr defaultColWidth="9.109375" defaultRowHeight="15"/>
  <cols>
    <col min="1" max="1" width="6.33203125" style="52" customWidth="1"/>
    <col min="2" max="2" width="30.44140625" style="47" customWidth="1"/>
    <col min="3" max="4" width="17.88671875" style="47" customWidth="1"/>
    <col min="5" max="5" width="19.33203125" style="52" customWidth="1"/>
    <col min="6" max="6" width="17.88671875" style="47" customWidth="1"/>
    <col min="7" max="7" width="9.6640625" style="47" customWidth="1"/>
    <col min="8" max="8" width="18.33203125" style="47" customWidth="1"/>
    <col min="9" max="9" width="17.33203125" style="47" customWidth="1"/>
    <col min="10" max="10" width="18.44140625" style="47" bestFit="1" customWidth="1"/>
    <col min="11" max="11" width="20" style="47" customWidth="1"/>
    <col min="12" max="12" width="28.88671875" style="47" customWidth="1"/>
    <col min="13" max="13" width="10" style="47" customWidth="1"/>
    <col min="14" max="14" width="16.33203125" style="47" customWidth="1"/>
    <col min="15" max="15" width="33.5546875" style="47" bestFit="1" customWidth="1"/>
    <col min="16" max="16384" width="9.109375" style="47"/>
  </cols>
  <sheetData>
    <row r="1" spans="1:17" ht="17.399999999999999">
      <c r="A1" s="706" t="s">
        <v>577</v>
      </c>
      <c r="B1" s="706"/>
      <c r="C1" s="706"/>
      <c r="D1" s="706"/>
      <c r="E1" s="706"/>
      <c r="F1" s="706"/>
      <c r="G1" s="706"/>
      <c r="H1" s="706"/>
      <c r="I1" s="706"/>
      <c r="J1" s="706"/>
      <c r="K1" s="706"/>
      <c r="L1" s="706"/>
      <c r="M1" s="706"/>
      <c r="N1" s="606"/>
      <c r="O1" s="606"/>
      <c r="P1" s="606"/>
      <c r="Q1" s="606"/>
    </row>
    <row r="2" spans="1:17" ht="15.6">
      <c r="A2" s="706" t="s">
        <v>550</v>
      </c>
      <c r="B2" s="706"/>
      <c r="C2" s="706"/>
      <c r="D2" s="706"/>
      <c r="E2" s="706"/>
      <c r="F2" s="706"/>
      <c r="G2" s="706"/>
      <c r="H2" s="706"/>
      <c r="I2" s="706"/>
      <c r="J2" s="706"/>
      <c r="K2" s="706"/>
      <c r="L2" s="706"/>
      <c r="M2" s="706"/>
    </row>
    <row r="3" spans="1:17" ht="15.6">
      <c r="A3" s="707" t="str">
        <f>+'Appendix A'!H3</f>
        <v>Projected ATRR or Actual ATRR for the 12 Months Ended 12/31/XXXX</v>
      </c>
      <c r="B3" s="707"/>
      <c r="C3" s="707"/>
      <c r="D3" s="707"/>
      <c r="E3" s="707"/>
      <c r="F3" s="707"/>
      <c r="G3" s="707"/>
      <c r="H3" s="707"/>
      <c r="I3" s="707"/>
      <c r="J3" s="707"/>
      <c r="K3" s="707"/>
      <c r="L3" s="707"/>
      <c r="M3" s="707"/>
    </row>
    <row r="4" spans="1:17" ht="15.6">
      <c r="A4" s="411"/>
      <c r="B4" s="46"/>
      <c r="C4" s="46"/>
      <c r="D4" s="46"/>
      <c r="E4" s="46"/>
      <c r="F4" s="46"/>
      <c r="G4" s="46"/>
      <c r="H4" s="46"/>
      <c r="I4" s="46"/>
      <c r="J4" s="46"/>
      <c r="K4" s="46"/>
      <c r="L4" s="46"/>
    </row>
    <row r="5" spans="1:17" ht="15.6">
      <c r="A5" s="411"/>
      <c r="B5" s="46"/>
      <c r="C5" s="46" t="s">
        <v>68</v>
      </c>
      <c r="D5" s="46" t="s">
        <v>69</v>
      </c>
      <c r="E5" s="46" t="s">
        <v>70</v>
      </c>
      <c r="F5" s="46" t="s">
        <v>71</v>
      </c>
      <c r="G5" s="46" t="s">
        <v>72</v>
      </c>
      <c r="H5" s="412" t="s">
        <v>73</v>
      </c>
      <c r="I5" s="412" t="s">
        <v>74</v>
      </c>
      <c r="J5" s="412" t="s">
        <v>75</v>
      </c>
      <c r="K5" s="412" t="s">
        <v>92</v>
      </c>
      <c r="L5" s="412" t="s">
        <v>93</v>
      </c>
      <c r="M5" s="412" t="s">
        <v>97</v>
      </c>
    </row>
    <row r="6" spans="1:17" ht="16.2" thickBot="1">
      <c r="A6" s="49" t="s">
        <v>122</v>
      </c>
      <c r="B6" s="602" t="s">
        <v>368</v>
      </c>
      <c r="C6" s="46"/>
      <c r="E6" s="46" t="s">
        <v>610</v>
      </c>
      <c r="F6" s="46"/>
      <c r="G6" s="46"/>
      <c r="H6" s="46"/>
      <c r="I6" s="46"/>
      <c r="J6" s="46"/>
      <c r="K6" s="46"/>
      <c r="L6" s="46"/>
    </row>
    <row r="7" spans="1:17" ht="15.6">
      <c r="A7" s="411"/>
      <c r="B7" s="306"/>
      <c r="C7" s="307"/>
      <c r="D7" s="307" t="s">
        <v>369</v>
      </c>
      <c r="E7" s="307" t="s">
        <v>370</v>
      </c>
      <c r="F7" s="307" t="s">
        <v>371</v>
      </c>
      <c r="G7" s="307" t="s">
        <v>372</v>
      </c>
      <c r="H7" s="307"/>
      <c r="I7" s="307"/>
      <c r="J7" s="307"/>
      <c r="K7" s="307"/>
      <c r="L7" s="307"/>
      <c r="M7" s="413"/>
    </row>
    <row r="8" spans="1:17">
      <c r="A8" s="411">
        <v>1</v>
      </c>
      <c r="B8" s="381" t="s">
        <v>144</v>
      </c>
      <c r="C8" s="414" t="str">
        <f>"Line "&amp;A$58&amp;", Col. "&amp;K$5&amp;""</f>
        <v>Line 30, Col. (i)</v>
      </c>
      <c r="D8" s="383">
        <f>+L58</f>
        <v>0</v>
      </c>
      <c r="E8" s="631">
        <v>0</v>
      </c>
      <c r="F8" s="384" t="e">
        <f>+D64</f>
        <v>#DIV/0!</v>
      </c>
      <c r="G8" s="385" t="e">
        <f>E8*F8</f>
        <v>#DIV/0!</v>
      </c>
      <c r="H8" s="386"/>
      <c r="I8" s="600" t="s">
        <v>631</v>
      </c>
      <c r="J8" s="600"/>
      <c r="K8" s="600"/>
      <c r="L8" s="600"/>
      <c r="M8" s="601">
        <v>0</v>
      </c>
    </row>
    <row r="9" spans="1:17">
      <c r="A9" s="411">
        <f>+A8+1</f>
        <v>2</v>
      </c>
      <c r="B9" s="381" t="s">
        <v>145</v>
      </c>
      <c r="C9" s="414" t="str">
        <f>"Line "&amp;A$58&amp;", Col. "&amp;D$5&amp;""</f>
        <v>Line 30, Col. (b)</v>
      </c>
      <c r="D9" s="388">
        <f>+D58</f>
        <v>0</v>
      </c>
      <c r="E9" s="631">
        <v>0</v>
      </c>
      <c r="F9" s="389">
        <f>+D68</f>
        <v>0</v>
      </c>
      <c r="G9" s="385">
        <f>E9*F9</f>
        <v>0</v>
      </c>
      <c r="H9" s="386"/>
      <c r="I9" s="386" t="s">
        <v>624</v>
      </c>
      <c r="J9" s="386"/>
      <c r="K9" s="386"/>
      <c r="L9" s="386"/>
      <c r="M9" s="387">
        <v>0.11269999999999999</v>
      </c>
    </row>
    <row r="10" spans="1:17">
      <c r="A10" s="411">
        <f t="shared" ref="A10:A11" si="0">+A9+1</f>
        <v>3</v>
      </c>
      <c r="B10" s="381" t="s">
        <v>146</v>
      </c>
      <c r="C10" s="414" t="str">
        <f>"Line "&amp;A$58&amp;", Col. "&amp;F$5&amp;""</f>
        <v>Line 30, Col. (d)</v>
      </c>
      <c r="D10" s="390">
        <f>+F58</f>
        <v>0</v>
      </c>
      <c r="E10" s="632">
        <v>0</v>
      </c>
      <c r="F10" s="391">
        <f>+IF(M8&gt;M9,M9,M8)</f>
        <v>0</v>
      </c>
      <c r="G10" s="392">
        <f>E10*F10</f>
        <v>0</v>
      </c>
      <c r="H10" s="386"/>
      <c r="I10" s="386"/>
      <c r="J10" s="386"/>
      <c r="K10" s="386"/>
      <c r="L10" s="386"/>
      <c r="M10" s="387"/>
    </row>
    <row r="11" spans="1:17" ht="45.6" thickBot="1">
      <c r="A11" s="411">
        <f t="shared" si="0"/>
        <v>4</v>
      </c>
      <c r="B11" s="393" t="s">
        <v>147</v>
      </c>
      <c r="C11" s="394"/>
      <c r="D11" s="395">
        <f>SUM(D8:D10)</f>
        <v>0</v>
      </c>
      <c r="E11" s="396">
        <f>+SUM(E8:E10)</f>
        <v>0</v>
      </c>
      <c r="F11" s="375" t="str">
        <f>"(Line "&amp;$A$64&amp;", Col. "&amp;$D$5&amp;" or Lines "&amp;A8&amp;" or "&amp;A9&amp;", Col. "&amp;$M$5&amp;")"</f>
        <v>(Line 33, Col. (b) or Lines 1 or 2, Col. (k))</v>
      </c>
      <c r="G11" s="397" t="e">
        <f>SUM(G8:G10)</f>
        <v>#DIV/0!</v>
      </c>
      <c r="H11" s="398"/>
      <c r="I11" s="398"/>
      <c r="J11" s="398"/>
      <c r="K11" s="398"/>
      <c r="L11" s="398"/>
      <c r="M11" s="399"/>
    </row>
    <row r="12" spans="1:17" ht="15.6">
      <c r="A12" s="411"/>
      <c r="B12" s="46"/>
      <c r="C12" s="46"/>
      <c r="D12" s="46"/>
      <c r="E12" s="46"/>
      <c r="F12" s="46"/>
      <c r="G12" s="46"/>
      <c r="H12" s="46"/>
      <c r="I12" s="46"/>
      <c r="J12" s="46"/>
      <c r="K12" s="46"/>
      <c r="L12" s="46"/>
    </row>
    <row r="13" spans="1:17" ht="15.6">
      <c r="A13" s="411"/>
      <c r="B13" s="46"/>
      <c r="C13" s="46"/>
      <c r="D13" s="46"/>
      <c r="E13" s="46"/>
      <c r="F13" s="46"/>
      <c r="G13" s="46"/>
      <c r="H13" s="46"/>
      <c r="I13" s="46"/>
      <c r="J13" s="46"/>
      <c r="K13" s="46"/>
      <c r="L13" s="46"/>
    </row>
    <row r="14" spans="1:17" ht="15.6">
      <c r="A14" s="411"/>
      <c r="B14" s="46"/>
      <c r="C14" s="46"/>
      <c r="D14" s="46"/>
      <c r="E14" s="46"/>
      <c r="F14" s="46"/>
      <c r="G14" s="46"/>
      <c r="H14" s="46"/>
      <c r="I14" s="46"/>
      <c r="J14" s="46"/>
      <c r="K14" s="46"/>
      <c r="L14" s="46"/>
    </row>
    <row r="15" spans="1:17" ht="16.2" thickBot="1">
      <c r="A15" s="411"/>
      <c r="B15" s="602" t="s">
        <v>373</v>
      </c>
      <c r="C15" s="46"/>
      <c r="E15" s="46"/>
      <c r="F15" s="46"/>
      <c r="G15" s="46"/>
      <c r="H15" s="46"/>
      <c r="I15" s="46"/>
      <c r="J15" s="46"/>
      <c r="K15" s="46"/>
      <c r="L15" s="46"/>
    </row>
    <row r="16" spans="1:17" ht="15.6">
      <c r="A16" s="411"/>
      <c r="B16" s="306"/>
      <c r="C16" s="307"/>
      <c r="D16" s="307" t="s">
        <v>369</v>
      </c>
      <c r="E16" s="307" t="s">
        <v>370</v>
      </c>
      <c r="F16" s="307" t="s">
        <v>371</v>
      </c>
      <c r="G16" s="307" t="s">
        <v>372</v>
      </c>
      <c r="H16" s="307"/>
      <c r="I16" s="307"/>
      <c r="J16" s="307"/>
      <c r="K16" s="307"/>
      <c r="L16" s="307"/>
      <c r="M16" s="413"/>
    </row>
    <row r="17" spans="1:13">
      <c r="A17" s="411">
        <f>+A11+1</f>
        <v>5</v>
      </c>
      <c r="B17" s="381" t="s">
        <v>144</v>
      </c>
      <c r="C17" s="414" t="str">
        <f>"Line "&amp;A$58&amp;", Col. "&amp;K$5&amp;""</f>
        <v>Line 30, Col. (i)</v>
      </c>
      <c r="D17" s="383">
        <f>+L58</f>
        <v>0</v>
      </c>
      <c r="E17" s="631">
        <v>0</v>
      </c>
      <c r="F17" s="384" t="e">
        <f>+D64</f>
        <v>#DIV/0!</v>
      </c>
      <c r="G17" s="385" t="e">
        <f>E17*F17</f>
        <v>#DIV/0!</v>
      </c>
      <c r="H17" s="386"/>
      <c r="I17" s="600" t="s">
        <v>631</v>
      </c>
      <c r="J17" s="600"/>
      <c r="K17" s="600"/>
      <c r="L17" s="600"/>
      <c r="M17" s="601">
        <v>0</v>
      </c>
    </row>
    <row r="18" spans="1:13">
      <c r="A18" s="411">
        <f>+A17+1</f>
        <v>6</v>
      </c>
      <c r="B18" s="381" t="s">
        <v>145</v>
      </c>
      <c r="C18" s="414" t="str">
        <f>"Line "&amp;A$58&amp;", Col. "&amp;D$5&amp;""</f>
        <v>Line 30, Col. (b)</v>
      </c>
      <c r="D18" s="388">
        <f>+D58</f>
        <v>0</v>
      </c>
      <c r="E18" s="631">
        <v>0</v>
      </c>
      <c r="F18" s="389">
        <f>+D68</f>
        <v>0</v>
      </c>
      <c r="G18" s="385">
        <f>E18*F18</f>
        <v>0</v>
      </c>
      <c r="H18" s="386"/>
      <c r="I18" s="386" t="s">
        <v>624</v>
      </c>
      <c r="J18" s="386"/>
      <c r="K18" s="386"/>
      <c r="L18" s="386"/>
      <c r="M18" s="387">
        <f>+M9</f>
        <v>0.11269999999999999</v>
      </c>
    </row>
    <row r="19" spans="1:13">
      <c r="A19" s="411">
        <f t="shared" ref="A19:A20" si="1">+A18+1</f>
        <v>7</v>
      </c>
      <c r="B19" s="381" t="s">
        <v>146</v>
      </c>
      <c r="C19" s="414" t="str">
        <f>"Line "&amp;A$58&amp;", Col. "&amp;F$5&amp;""</f>
        <v>Line 30, Col. (d)</v>
      </c>
      <c r="D19" s="390">
        <f>+F58</f>
        <v>0</v>
      </c>
      <c r="E19" s="632">
        <v>0</v>
      </c>
      <c r="F19" s="391">
        <f>+IF(M17&gt;M18,M18,M17)</f>
        <v>0</v>
      </c>
      <c r="G19" s="392">
        <f>E19*F19</f>
        <v>0</v>
      </c>
      <c r="H19" s="386"/>
      <c r="I19" s="386"/>
      <c r="J19" s="386"/>
      <c r="K19" s="386"/>
      <c r="L19" s="386"/>
      <c r="M19" s="387"/>
    </row>
    <row r="20" spans="1:13" ht="45.6" thickBot="1">
      <c r="A20" s="411">
        <f t="shared" si="1"/>
        <v>8</v>
      </c>
      <c r="B20" s="393" t="s">
        <v>147</v>
      </c>
      <c r="C20" s="394"/>
      <c r="D20" s="395">
        <f>SUM(D17:D19)</f>
        <v>0</v>
      </c>
      <c r="E20" s="396">
        <f>+SUM(E17:E19)</f>
        <v>0</v>
      </c>
      <c r="F20" s="375" t="str">
        <f>"(Line "&amp;$A$64&amp;", Col. "&amp;$D$5&amp;" or Lines "&amp;A17&amp;" or "&amp;A18&amp;", Col. "&amp;$M$5&amp;")"</f>
        <v>(Line 33, Col. (b) or Lines 5 or 6, Col. (k))</v>
      </c>
      <c r="G20" s="397" t="e">
        <f>SUM(G17:G19)</f>
        <v>#DIV/0!</v>
      </c>
      <c r="H20" s="398"/>
      <c r="I20" s="398"/>
      <c r="J20" s="398"/>
      <c r="K20" s="398"/>
      <c r="L20" s="398"/>
      <c r="M20" s="399"/>
    </row>
    <row r="21" spans="1:13" ht="15.6">
      <c r="A21" s="411"/>
      <c r="B21" s="46"/>
      <c r="C21" s="46"/>
      <c r="D21" s="46"/>
      <c r="E21" s="46"/>
      <c r="F21" s="46"/>
      <c r="G21" s="46"/>
      <c r="H21" s="46"/>
      <c r="I21" s="46"/>
      <c r="J21" s="46"/>
      <c r="K21" s="46"/>
      <c r="L21" s="46"/>
    </row>
    <row r="22" spans="1:13" ht="15.6">
      <c r="A22" s="411"/>
      <c r="B22" s="46"/>
      <c r="C22" s="46"/>
      <c r="D22" s="46"/>
      <c r="E22" s="46"/>
      <c r="F22" s="46"/>
      <c r="G22" s="46"/>
      <c r="H22" s="46"/>
      <c r="I22" s="46"/>
      <c r="J22" s="46"/>
      <c r="K22" s="46"/>
      <c r="L22" s="46"/>
    </row>
    <row r="23" spans="1:13" ht="15.6">
      <c r="A23" s="411"/>
      <c r="B23" s="46"/>
      <c r="C23" s="46"/>
      <c r="D23" s="46"/>
      <c r="E23" s="46"/>
      <c r="F23" s="46"/>
      <c r="G23" s="46"/>
      <c r="H23" s="46"/>
      <c r="I23" s="46"/>
      <c r="J23" s="46"/>
      <c r="K23" s="46"/>
      <c r="L23" s="46"/>
    </row>
    <row r="24" spans="1:13" ht="16.2" thickBot="1">
      <c r="A24" s="411"/>
      <c r="B24" s="602" t="s">
        <v>374</v>
      </c>
      <c r="C24" s="46"/>
      <c r="E24" s="46"/>
      <c r="F24" s="46"/>
      <c r="G24" s="46"/>
      <c r="H24" s="46"/>
      <c r="I24" s="46"/>
      <c r="J24" s="46"/>
      <c r="K24" s="46"/>
      <c r="L24" s="46"/>
    </row>
    <row r="25" spans="1:13" ht="15.6">
      <c r="A25" s="411"/>
      <c r="B25" s="306"/>
      <c r="C25" s="307"/>
      <c r="D25" s="307" t="s">
        <v>369</v>
      </c>
      <c r="E25" s="307" t="s">
        <v>370</v>
      </c>
      <c r="F25" s="307" t="s">
        <v>371</v>
      </c>
      <c r="G25" s="307" t="s">
        <v>372</v>
      </c>
      <c r="H25" s="307"/>
      <c r="I25" s="307"/>
      <c r="J25" s="307"/>
      <c r="K25" s="307"/>
      <c r="L25" s="307"/>
      <c r="M25" s="413"/>
    </row>
    <row r="26" spans="1:13">
      <c r="A26" s="411">
        <f>+A20+1</f>
        <v>9</v>
      </c>
      <c r="B26" s="381" t="s">
        <v>144</v>
      </c>
      <c r="C26" s="414" t="str">
        <f>"Line "&amp;A$58&amp;", Col. "&amp;K$5&amp;""</f>
        <v>Line 30, Col. (i)</v>
      </c>
      <c r="D26" s="383">
        <f>+L58</f>
        <v>0</v>
      </c>
      <c r="E26" s="631">
        <v>0</v>
      </c>
      <c r="F26" s="384" t="e">
        <f>+D64</f>
        <v>#DIV/0!</v>
      </c>
      <c r="G26" s="385" t="e">
        <f>E26*F26</f>
        <v>#DIV/0!</v>
      </c>
      <c r="H26" s="386"/>
      <c r="I26" s="600" t="s">
        <v>631</v>
      </c>
      <c r="J26" s="600"/>
      <c r="K26" s="600"/>
      <c r="L26" s="600"/>
      <c r="M26" s="601">
        <v>0</v>
      </c>
    </row>
    <row r="27" spans="1:13">
      <c r="A27" s="411">
        <f>+A26+1</f>
        <v>10</v>
      </c>
      <c r="B27" s="381" t="s">
        <v>145</v>
      </c>
      <c r="C27" s="414" t="str">
        <f>"Line "&amp;A$58&amp;", Col. "&amp;D$5&amp;""</f>
        <v>Line 30, Col. (b)</v>
      </c>
      <c r="D27" s="388">
        <f>+D58</f>
        <v>0</v>
      </c>
      <c r="E27" s="631">
        <v>0</v>
      </c>
      <c r="F27" s="389">
        <f>+D68</f>
        <v>0</v>
      </c>
      <c r="G27" s="385">
        <f>E27*F27</f>
        <v>0</v>
      </c>
      <c r="H27" s="386"/>
      <c r="I27" s="386" t="s">
        <v>624</v>
      </c>
      <c r="J27" s="386"/>
      <c r="K27" s="386"/>
      <c r="L27" s="386"/>
      <c r="M27" s="387">
        <f>+M9</f>
        <v>0.11269999999999999</v>
      </c>
    </row>
    <row r="28" spans="1:13">
      <c r="A28" s="411">
        <f t="shared" ref="A28:A29" si="2">+A27+1</f>
        <v>11</v>
      </c>
      <c r="B28" s="381" t="s">
        <v>146</v>
      </c>
      <c r="C28" s="414" t="str">
        <f>"Line "&amp;A$58&amp;", Col. "&amp;F$5&amp;""</f>
        <v>Line 30, Col. (d)</v>
      </c>
      <c r="D28" s="390">
        <f>+F58</f>
        <v>0</v>
      </c>
      <c r="E28" s="632">
        <v>0</v>
      </c>
      <c r="F28" s="391">
        <f>+IF(M26&gt;M27,M27,M26)</f>
        <v>0</v>
      </c>
      <c r="G28" s="392">
        <f>E28*F28</f>
        <v>0</v>
      </c>
      <c r="H28" s="386"/>
      <c r="I28" s="386"/>
      <c r="J28" s="386"/>
      <c r="K28" s="386"/>
      <c r="L28" s="386"/>
      <c r="M28" s="387"/>
    </row>
    <row r="29" spans="1:13" ht="45.6" thickBot="1">
      <c r="A29" s="411">
        <f t="shared" si="2"/>
        <v>12</v>
      </c>
      <c r="B29" s="393" t="s">
        <v>147</v>
      </c>
      <c r="C29" s="394"/>
      <c r="D29" s="395">
        <f>SUM(D26:D28)</f>
        <v>0</v>
      </c>
      <c r="E29" s="396">
        <f>+SUM(E26:E28)</f>
        <v>0</v>
      </c>
      <c r="F29" s="375" t="str">
        <f>"(Line "&amp;$A$64&amp;", Col. "&amp;$D$5&amp;" or Lines "&amp;A26&amp;" or "&amp;A27&amp;", Col. "&amp;$M$5&amp;")"</f>
        <v>(Line 33, Col. (b) or Lines 9 or 10, Col. (k))</v>
      </c>
      <c r="G29" s="397" t="e">
        <f>SUM(G26:G28)</f>
        <v>#DIV/0!</v>
      </c>
      <c r="H29" s="398"/>
      <c r="I29" s="398"/>
      <c r="J29" s="398"/>
      <c r="K29" s="398"/>
      <c r="L29" s="398"/>
      <c r="M29" s="399"/>
    </row>
    <row r="30" spans="1:13" ht="15.6">
      <c r="A30" s="411"/>
      <c r="B30" s="46"/>
      <c r="C30" s="46"/>
      <c r="D30" s="46"/>
      <c r="E30" s="46"/>
      <c r="F30" s="46"/>
      <c r="G30" s="46"/>
      <c r="H30" s="46"/>
      <c r="I30" s="46"/>
      <c r="J30" s="46"/>
      <c r="K30" s="46"/>
      <c r="L30" s="46"/>
    </row>
    <row r="31" spans="1:13" ht="15.6">
      <c r="A31" s="411"/>
      <c r="B31" s="46"/>
      <c r="C31" s="46"/>
      <c r="D31" s="46"/>
      <c r="E31" s="46"/>
      <c r="F31" s="46"/>
      <c r="G31" s="46"/>
      <c r="H31" s="46"/>
      <c r="I31" s="46"/>
      <c r="J31" s="46"/>
      <c r="K31" s="46"/>
      <c r="L31" s="46"/>
    </row>
    <row r="32" spans="1:13" ht="15.6">
      <c r="A32" s="411"/>
      <c r="B32" s="46"/>
      <c r="C32" s="46"/>
      <c r="D32" s="46"/>
      <c r="E32" s="46"/>
      <c r="F32" s="46"/>
      <c r="G32" s="46"/>
      <c r="H32" s="46"/>
      <c r="I32" s="46"/>
      <c r="J32" s="46"/>
      <c r="K32" s="46"/>
      <c r="L32" s="46"/>
    </row>
    <row r="33" spans="1:23" ht="16.2" thickBot="1">
      <c r="A33" s="411"/>
      <c r="B33" s="602" t="s">
        <v>375</v>
      </c>
      <c r="C33" s="46"/>
      <c r="E33" s="46"/>
      <c r="F33" s="46"/>
      <c r="G33" s="46"/>
      <c r="H33" s="46"/>
      <c r="I33" s="46"/>
      <c r="J33" s="46"/>
      <c r="K33" s="46"/>
      <c r="L33" s="46"/>
    </row>
    <row r="34" spans="1:23" ht="15.6">
      <c r="A34" s="411"/>
      <c r="B34" s="306"/>
      <c r="C34" s="307"/>
      <c r="D34" s="307" t="s">
        <v>369</v>
      </c>
      <c r="E34" s="307" t="s">
        <v>370</v>
      </c>
      <c r="F34" s="307" t="s">
        <v>371</v>
      </c>
      <c r="G34" s="307" t="s">
        <v>372</v>
      </c>
      <c r="H34" s="307"/>
      <c r="I34" s="307"/>
      <c r="J34" s="307"/>
      <c r="K34" s="307"/>
      <c r="L34" s="307"/>
      <c r="M34" s="413"/>
    </row>
    <row r="35" spans="1:23">
      <c r="A35" s="411">
        <f>+A29+1</f>
        <v>13</v>
      </c>
      <c r="B35" s="381" t="s">
        <v>144</v>
      </c>
      <c r="C35" s="414" t="str">
        <f>"Line "&amp;A$58&amp;", Col. "&amp;K$5&amp;""</f>
        <v>Line 30, Col. (i)</v>
      </c>
      <c r="D35" s="383">
        <f>+L58</f>
        <v>0</v>
      </c>
      <c r="E35" s="631">
        <v>0</v>
      </c>
      <c r="F35" s="384" t="e">
        <f>+D64</f>
        <v>#DIV/0!</v>
      </c>
      <c r="G35" s="385" t="e">
        <f>E35*F35</f>
        <v>#DIV/0!</v>
      </c>
      <c r="H35" s="386"/>
      <c r="I35" s="600" t="s">
        <v>631</v>
      </c>
      <c r="J35" s="600"/>
      <c r="K35" s="600"/>
      <c r="L35" s="600"/>
      <c r="M35" s="601">
        <v>0</v>
      </c>
    </row>
    <row r="36" spans="1:23">
      <c r="A36" s="411">
        <f>+A35+1</f>
        <v>14</v>
      </c>
      <c r="B36" s="381" t="s">
        <v>145</v>
      </c>
      <c r="C36" s="414" t="str">
        <f>"Line "&amp;A$58&amp;", Col. "&amp;D$5&amp;""</f>
        <v>Line 30, Col. (b)</v>
      </c>
      <c r="D36" s="388">
        <f>+D58</f>
        <v>0</v>
      </c>
      <c r="E36" s="631">
        <v>0</v>
      </c>
      <c r="F36" s="389">
        <f>+D68</f>
        <v>0</v>
      </c>
      <c r="G36" s="385">
        <f>E36*F36</f>
        <v>0</v>
      </c>
      <c r="H36" s="386"/>
      <c r="I36" s="386" t="s">
        <v>624</v>
      </c>
      <c r="J36" s="386"/>
      <c r="K36" s="386"/>
      <c r="L36" s="386"/>
      <c r="M36" s="387">
        <f>+M9</f>
        <v>0.11269999999999999</v>
      </c>
    </row>
    <row r="37" spans="1:23">
      <c r="A37" s="411">
        <f t="shared" ref="A37:A38" si="3">+A36+1</f>
        <v>15</v>
      </c>
      <c r="B37" s="381" t="s">
        <v>146</v>
      </c>
      <c r="C37" s="414" t="str">
        <f>"Line "&amp;A$58&amp;", Col. "&amp;F$5&amp;""</f>
        <v>Line 30, Col. (d)</v>
      </c>
      <c r="D37" s="383">
        <f>+F58</f>
        <v>0</v>
      </c>
      <c r="E37" s="632">
        <v>0</v>
      </c>
      <c r="F37" s="391">
        <f>+IF(M35&gt;M36,M36,M35)</f>
        <v>0</v>
      </c>
      <c r="G37" s="392">
        <f>E37*F37</f>
        <v>0</v>
      </c>
      <c r="H37" s="386"/>
      <c r="I37" s="386"/>
      <c r="J37" s="386"/>
      <c r="K37" s="386"/>
      <c r="L37" s="386"/>
      <c r="M37" s="387"/>
    </row>
    <row r="38" spans="1:23" ht="45.6" thickBot="1">
      <c r="A38" s="411">
        <f t="shared" si="3"/>
        <v>16</v>
      </c>
      <c r="B38" s="393" t="s">
        <v>147</v>
      </c>
      <c r="C38" s="394"/>
      <c r="D38" s="395">
        <f>SUM(D35:D37)</f>
        <v>0</v>
      </c>
      <c r="E38" s="396">
        <f>+SUM(E35:E37)</f>
        <v>0</v>
      </c>
      <c r="F38" s="375" t="str">
        <f>"(Line "&amp;$A$64&amp;", Col. "&amp;$D$5&amp;" or Lines "&amp;A35&amp;" or "&amp;A36&amp;", Col. "&amp;$M$5&amp;")"</f>
        <v>(Line 33, Col. (b) or Lines 13 or 14, Col. (k))</v>
      </c>
      <c r="G38" s="397" t="e">
        <f>SUM(G35:G37)</f>
        <v>#DIV/0!</v>
      </c>
      <c r="H38" s="398"/>
      <c r="I38" s="398"/>
      <c r="J38" s="398"/>
      <c r="K38" s="398"/>
      <c r="L38" s="398"/>
      <c r="M38" s="399"/>
    </row>
    <row r="39" spans="1:23" ht="15.6">
      <c r="A39" s="411"/>
      <c r="B39" s="46"/>
      <c r="C39" s="46"/>
      <c r="D39" s="46"/>
      <c r="E39" s="46"/>
      <c r="F39" s="46"/>
      <c r="G39" s="46"/>
      <c r="H39" s="46"/>
      <c r="I39" s="46"/>
      <c r="J39" s="46"/>
      <c r="K39" s="46"/>
      <c r="L39" s="46"/>
    </row>
    <row r="40" spans="1:23" ht="15.6">
      <c r="A40" s="603"/>
      <c r="B40" s="602"/>
      <c r="C40" s="602"/>
      <c r="D40" s="602"/>
      <c r="E40" s="602"/>
      <c r="F40" s="602"/>
      <c r="G40" s="602"/>
      <c r="H40" s="602"/>
      <c r="I40" s="602"/>
      <c r="J40" s="602"/>
      <c r="K40" s="602"/>
      <c r="L40" s="602"/>
      <c r="M40" s="64"/>
    </row>
    <row r="41" spans="1:23" ht="16.2" thickBot="1">
      <c r="A41" s="411"/>
      <c r="B41" s="46"/>
      <c r="C41" s="46"/>
      <c r="D41" s="46"/>
      <c r="E41" s="46"/>
      <c r="F41" s="46"/>
      <c r="G41" s="46"/>
      <c r="H41" s="46"/>
      <c r="I41" s="46"/>
      <c r="J41" s="46"/>
      <c r="K41" s="46"/>
      <c r="L41" s="46"/>
    </row>
    <row r="42" spans="1:23" ht="15.6">
      <c r="A42" s="411"/>
      <c r="B42" s="418"/>
      <c r="C42" s="708" t="s">
        <v>123</v>
      </c>
      <c r="D42" s="708"/>
      <c r="E42" s="708"/>
      <c r="F42" s="708"/>
      <c r="G42" s="419"/>
      <c r="H42" s="708" t="s">
        <v>131</v>
      </c>
      <c r="I42" s="708"/>
      <c r="J42" s="708"/>
      <c r="K42" s="708"/>
      <c r="L42" s="710"/>
      <c r="M42" s="45"/>
      <c r="N42" s="45"/>
      <c r="O42" s="45"/>
      <c r="P42" s="45"/>
      <c r="Q42" s="45"/>
      <c r="R42" s="45"/>
      <c r="S42" s="45"/>
      <c r="T42" s="45"/>
      <c r="U42" s="45"/>
      <c r="V42" s="45"/>
      <c r="W42" s="45"/>
    </row>
    <row r="43" spans="1:23" ht="78">
      <c r="A43" s="415"/>
      <c r="B43" s="420"/>
      <c r="C43" s="48" t="s">
        <v>9</v>
      </c>
      <c r="D43" s="59" t="s">
        <v>137</v>
      </c>
      <c r="E43" s="58" t="s">
        <v>129</v>
      </c>
      <c r="F43" s="59" t="s">
        <v>130</v>
      </c>
      <c r="G43" s="59"/>
      <c r="H43" s="59" t="s">
        <v>9</v>
      </c>
      <c r="I43" s="60" t="s">
        <v>132</v>
      </c>
      <c r="J43" s="59" t="s">
        <v>133</v>
      </c>
      <c r="K43" s="63" t="s">
        <v>134</v>
      </c>
      <c r="L43" s="421" t="s">
        <v>135</v>
      </c>
      <c r="M43" s="45"/>
      <c r="N43" s="63"/>
      <c r="O43" s="45"/>
      <c r="P43" s="45"/>
      <c r="Q43" s="45"/>
      <c r="R43" s="45"/>
      <c r="S43" s="45"/>
      <c r="T43" s="45"/>
      <c r="U43" s="45"/>
      <c r="V43" s="45"/>
      <c r="W43" s="45"/>
    </row>
    <row r="44" spans="1:23" ht="30">
      <c r="B44" s="422" t="s">
        <v>50</v>
      </c>
      <c r="C44" s="611" t="s">
        <v>458</v>
      </c>
      <c r="D44" s="611" t="s">
        <v>459</v>
      </c>
      <c r="E44" s="612" t="s">
        <v>460</v>
      </c>
      <c r="F44" s="613" t="str">
        <f>"Col. "&amp;C5&amp;" - Col. "&amp;D5&amp;" - Col. "&amp;E5&amp;""</f>
        <v>Col. (a) - Col. (b) - Col. (c)</v>
      </c>
      <c r="G44" s="50"/>
      <c r="H44" s="611" t="s">
        <v>461</v>
      </c>
      <c r="I44" s="614" t="s">
        <v>462</v>
      </c>
      <c r="J44" s="615" t="s">
        <v>657</v>
      </c>
      <c r="K44" s="616" t="s">
        <v>658</v>
      </c>
      <c r="L44" s="617" t="str">
        <f>"Col. "&amp;H5&amp;" + Col. "&amp;I5&amp;" - Col. "&amp;J5&amp;" - "&amp;K5&amp;""</f>
        <v>Col. (f) + Col. (g) - Col. (h) - (i)</v>
      </c>
      <c r="M44" s="51"/>
      <c r="N44" s="51"/>
      <c r="O44" s="51"/>
      <c r="P44" s="51"/>
      <c r="Q44" s="51"/>
      <c r="R44" s="51"/>
      <c r="S44" s="51"/>
      <c r="T44" s="51"/>
      <c r="U44" s="51"/>
      <c r="V44" s="51"/>
      <c r="W44" s="51"/>
    </row>
    <row r="45" spans="1:23">
      <c r="A45" s="52">
        <f>+A38+1</f>
        <v>17</v>
      </c>
      <c r="B45" s="423" t="s">
        <v>138</v>
      </c>
      <c r="C45" s="625">
        <v>0</v>
      </c>
      <c r="D45" s="65">
        <v>0</v>
      </c>
      <c r="E45" s="66">
        <v>0</v>
      </c>
      <c r="F45" s="47">
        <f>+C45-D45-E45</f>
        <v>0</v>
      </c>
      <c r="H45" s="624">
        <v>0</v>
      </c>
      <c r="I45" s="65">
        <v>0</v>
      </c>
      <c r="J45" s="65">
        <v>0</v>
      </c>
      <c r="K45" s="65">
        <v>0</v>
      </c>
      <c r="L45" s="351">
        <f>+H45+I45-J45-K45</f>
        <v>0</v>
      </c>
      <c r="M45" s="51"/>
      <c r="N45" s="51"/>
      <c r="O45" s="51"/>
      <c r="P45" s="51"/>
      <c r="Q45" s="51"/>
      <c r="R45" s="51"/>
      <c r="S45" s="51"/>
      <c r="T45" s="51"/>
      <c r="U45" s="51"/>
      <c r="V45" s="51"/>
      <c r="W45" s="51"/>
    </row>
    <row r="46" spans="1:23">
      <c r="A46" s="52">
        <f>+A45+1</f>
        <v>18</v>
      </c>
      <c r="B46" s="424" t="s">
        <v>124</v>
      </c>
      <c r="C46" s="625">
        <v>0</v>
      </c>
      <c r="D46" s="65">
        <v>0</v>
      </c>
      <c r="E46" s="66">
        <v>0</v>
      </c>
      <c r="F46" s="47">
        <f>+C46-D46-E46</f>
        <v>0</v>
      </c>
      <c r="H46" s="624">
        <v>0</v>
      </c>
      <c r="I46" s="65">
        <v>0</v>
      </c>
      <c r="J46" s="65">
        <v>0</v>
      </c>
      <c r="K46" s="65">
        <v>0</v>
      </c>
      <c r="L46" s="351">
        <f t="shared" ref="L46:L57" si="4">+H46+I46-J46-K46</f>
        <v>0</v>
      </c>
    </row>
    <row r="47" spans="1:23">
      <c r="A47" s="52">
        <f t="shared" ref="A47:A58" si="5">+A46+1</f>
        <v>19</v>
      </c>
      <c r="B47" s="424" t="s">
        <v>52</v>
      </c>
      <c r="C47" s="625">
        <v>0</v>
      </c>
      <c r="D47" s="65">
        <v>0</v>
      </c>
      <c r="E47" s="66">
        <v>0</v>
      </c>
      <c r="F47" s="47">
        <f t="shared" ref="F47:F57" si="6">+C47-D47-E47</f>
        <v>0</v>
      </c>
      <c r="H47" s="624">
        <v>0</v>
      </c>
      <c r="I47" s="65">
        <v>0</v>
      </c>
      <c r="J47" s="65">
        <v>0</v>
      </c>
      <c r="K47" s="65">
        <v>0</v>
      </c>
      <c r="L47" s="351">
        <f t="shared" si="4"/>
        <v>0</v>
      </c>
    </row>
    <row r="48" spans="1:23">
      <c r="A48" s="52">
        <f t="shared" si="5"/>
        <v>20</v>
      </c>
      <c r="B48" s="424" t="s">
        <v>125</v>
      </c>
      <c r="C48" s="625">
        <v>0</v>
      </c>
      <c r="D48" s="65">
        <v>0</v>
      </c>
      <c r="E48" s="66">
        <v>0</v>
      </c>
      <c r="F48" s="47">
        <f t="shared" si="6"/>
        <v>0</v>
      </c>
      <c r="G48" s="53"/>
      <c r="H48" s="624">
        <v>0</v>
      </c>
      <c r="I48" s="65">
        <v>0</v>
      </c>
      <c r="J48" s="65">
        <v>0</v>
      </c>
      <c r="K48" s="65">
        <v>0</v>
      </c>
      <c r="L48" s="351">
        <f t="shared" si="4"/>
        <v>0</v>
      </c>
      <c r="O48" s="55"/>
      <c r="P48" s="55"/>
      <c r="Q48" s="54"/>
    </row>
    <row r="49" spans="1:17">
      <c r="A49" s="52">
        <f t="shared" si="5"/>
        <v>21</v>
      </c>
      <c r="B49" s="424" t="s">
        <v>126</v>
      </c>
      <c r="C49" s="625">
        <v>0</v>
      </c>
      <c r="D49" s="65">
        <v>0</v>
      </c>
      <c r="E49" s="66">
        <v>0</v>
      </c>
      <c r="F49" s="47">
        <f t="shared" si="6"/>
        <v>0</v>
      </c>
      <c r="G49" s="53"/>
      <c r="H49" s="624">
        <v>0</v>
      </c>
      <c r="I49" s="65">
        <v>0</v>
      </c>
      <c r="J49" s="65">
        <v>0</v>
      </c>
      <c r="K49" s="65">
        <v>0</v>
      </c>
      <c r="L49" s="351">
        <f t="shared" si="4"/>
        <v>0</v>
      </c>
      <c r="O49" s="55"/>
      <c r="P49" s="55"/>
      <c r="Q49" s="54"/>
    </row>
    <row r="50" spans="1:17">
      <c r="A50" s="52">
        <f t="shared" si="5"/>
        <v>22</v>
      </c>
      <c r="B50" s="424" t="s">
        <v>51</v>
      </c>
      <c r="C50" s="625">
        <v>0</v>
      </c>
      <c r="D50" s="65">
        <v>0</v>
      </c>
      <c r="E50" s="66">
        <v>0</v>
      </c>
      <c r="F50" s="47">
        <f t="shared" si="6"/>
        <v>0</v>
      </c>
      <c r="G50" s="53"/>
      <c r="H50" s="624">
        <v>0</v>
      </c>
      <c r="I50" s="65">
        <v>0</v>
      </c>
      <c r="J50" s="65">
        <v>0</v>
      </c>
      <c r="K50" s="65">
        <v>0</v>
      </c>
      <c r="L50" s="351">
        <f t="shared" si="4"/>
        <v>0</v>
      </c>
      <c r="O50" s="55"/>
      <c r="P50" s="55"/>
      <c r="Q50" s="54"/>
    </row>
    <row r="51" spans="1:17">
      <c r="A51" s="52">
        <f t="shared" si="5"/>
        <v>23</v>
      </c>
      <c r="B51" s="424" t="s">
        <v>55</v>
      </c>
      <c r="C51" s="625">
        <v>0</v>
      </c>
      <c r="D51" s="65">
        <v>0</v>
      </c>
      <c r="E51" s="66">
        <v>0</v>
      </c>
      <c r="F51" s="47">
        <f t="shared" si="6"/>
        <v>0</v>
      </c>
      <c r="G51" s="53"/>
      <c r="H51" s="624">
        <v>0</v>
      </c>
      <c r="I51" s="65">
        <v>0</v>
      </c>
      <c r="J51" s="65">
        <v>0</v>
      </c>
      <c r="K51" s="65">
        <v>0</v>
      </c>
      <c r="L51" s="351">
        <f t="shared" si="4"/>
        <v>0</v>
      </c>
      <c r="O51" s="55"/>
      <c r="P51" s="55"/>
      <c r="Q51" s="54"/>
    </row>
    <row r="52" spans="1:17">
      <c r="A52" s="52">
        <f t="shared" si="5"/>
        <v>24</v>
      </c>
      <c r="B52" s="424" t="s">
        <v>56</v>
      </c>
      <c r="C52" s="625">
        <v>0</v>
      </c>
      <c r="D52" s="65">
        <v>0</v>
      </c>
      <c r="E52" s="66">
        <v>0</v>
      </c>
      <c r="F52" s="47">
        <f t="shared" si="6"/>
        <v>0</v>
      </c>
      <c r="G52" s="53"/>
      <c r="H52" s="624">
        <v>0</v>
      </c>
      <c r="I52" s="65">
        <v>0</v>
      </c>
      <c r="J52" s="65">
        <v>0</v>
      </c>
      <c r="K52" s="65">
        <v>0</v>
      </c>
      <c r="L52" s="351">
        <f t="shared" si="4"/>
        <v>0</v>
      </c>
      <c r="O52" s="55"/>
      <c r="P52" s="55"/>
      <c r="Q52" s="54"/>
    </row>
    <row r="53" spans="1:17">
      <c r="A53" s="52">
        <f t="shared" si="5"/>
        <v>25</v>
      </c>
      <c r="B53" s="424" t="s">
        <v>127</v>
      </c>
      <c r="C53" s="625">
        <v>0</v>
      </c>
      <c r="D53" s="65">
        <v>0</v>
      </c>
      <c r="E53" s="66">
        <v>0</v>
      </c>
      <c r="F53" s="47">
        <f t="shared" si="6"/>
        <v>0</v>
      </c>
      <c r="G53" s="53"/>
      <c r="H53" s="624">
        <v>0</v>
      </c>
      <c r="I53" s="65">
        <v>0</v>
      </c>
      <c r="J53" s="65">
        <v>0</v>
      </c>
      <c r="K53" s="65">
        <v>0</v>
      </c>
      <c r="L53" s="351">
        <f t="shared" si="4"/>
        <v>0</v>
      </c>
      <c r="O53" s="55"/>
      <c r="P53" s="55"/>
      <c r="Q53" s="54"/>
    </row>
    <row r="54" spans="1:17">
      <c r="A54" s="52">
        <f t="shared" si="5"/>
        <v>26</v>
      </c>
      <c r="B54" s="424" t="s">
        <v>58</v>
      </c>
      <c r="C54" s="625">
        <v>0</v>
      </c>
      <c r="D54" s="65">
        <v>0</v>
      </c>
      <c r="E54" s="66">
        <v>0</v>
      </c>
      <c r="F54" s="47">
        <f t="shared" si="6"/>
        <v>0</v>
      </c>
      <c r="G54" s="53"/>
      <c r="H54" s="624">
        <v>0</v>
      </c>
      <c r="I54" s="65">
        <v>0</v>
      </c>
      <c r="J54" s="65">
        <v>0</v>
      </c>
      <c r="K54" s="65">
        <v>0</v>
      </c>
      <c r="L54" s="351">
        <f t="shared" si="4"/>
        <v>0</v>
      </c>
      <c r="O54" s="55"/>
      <c r="P54" s="55"/>
      <c r="Q54" s="54"/>
    </row>
    <row r="55" spans="1:17">
      <c r="A55" s="52">
        <f>+A54+1</f>
        <v>27</v>
      </c>
      <c r="B55" s="424" t="s">
        <v>59</v>
      </c>
      <c r="C55" s="625">
        <v>0</v>
      </c>
      <c r="D55" s="65">
        <v>0</v>
      </c>
      <c r="E55" s="66">
        <v>0</v>
      </c>
      <c r="F55" s="47">
        <f t="shared" si="6"/>
        <v>0</v>
      </c>
      <c r="G55" s="53"/>
      <c r="H55" s="624">
        <v>0</v>
      </c>
      <c r="I55" s="65">
        <v>0</v>
      </c>
      <c r="J55" s="65">
        <v>0</v>
      </c>
      <c r="K55" s="65">
        <v>0</v>
      </c>
      <c r="L55" s="351">
        <f t="shared" si="4"/>
        <v>0</v>
      </c>
      <c r="O55" s="55"/>
      <c r="P55" s="55"/>
      <c r="Q55" s="54"/>
    </row>
    <row r="56" spans="1:17">
      <c r="A56" s="52">
        <f t="shared" si="5"/>
        <v>28</v>
      </c>
      <c r="B56" s="424" t="s">
        <v>60</v>
      </c>
      <c r="C56" s="625">
        <v>0</v>
      </c>
      <c r="D56" s="65">
        <v>0</v>
      </c>
      <c r="E56" s="66">
        <v>0</v>
      </c>
      <c r="F56" s="47">
        <f t="shared" si="6"/>
        <v>0</v>
      </c>
      <c r="G56" s="53"/>
      <c r="H56" s="624">
        <v>0</v>
      </c>
      <c r="I56" s="65">
        <v>0</v>
      </c>
      <c r="J56" s="65">
        <v>0</v>
      </c>
      <c r="K56" s="65">
        <v>0</v>
      </c>
      <c r="L56" s="351">
        <f t="shared" si="4"/>
        <v>0</v>
      </c>
      <c r="O56" s="55"/>
      <c r="P56" s="55"/>
      <c r="Q56" s="54"/>
    </row>
    <row r="57" spans="1:17">
      <c r="A57" s="52">
        <f t="shared" si="5"/>
        <v>29</v>
      </c>
      <c r="B57" s="424" t="s">
        <v>128</v>
      </c>
      <c r="C57" s="625">
        <v>0</v>
      </c>
      <c r="D57" s="67">
        <v>0</v>
      </c>
      <c r="E57" s="66">
        <v>0</v>
      </c>
      <c r="F57" s="61">
        <f t="shared" si="6"/>
        <v>0</v>
      </c>
      <c r="G57" s="53"/>
      <c r="H57" s="624">
        <v>0</v>
      </c>
      <c r="I57" s="65">
        <v>0</v>
      </c>
      <c r="J57" s="65">
        <v>0</v>
      </c>
      <c r="K57" s="65">
        <v>0</v>
      </c>
      <c r="L57" s="626">
        <f t="shared" si="4"/>
        <v>0</v>
      </c>
      <c r="O57" s="55"/>
      <c r="P57" s="55"/>
      <c r="Q57" s="54"/>
    </row>
    <row r="58" spans="1:17" ht="15.6" thickBot="1">
      <c r="A58" s="52">
        <f t="shared" si="5"/>
        <v>30</v>
      </c>
      <c r="B58" s="425" t="s">
        <v>76</v>
      </c>
      <c r="C58" s="426"/>
      <c r="D58" s="427">
        <f>+SUM(D45:D57)/13</f>
        <v>0</v>
      </c>
      <c r="E58" s="428"/>
      <c r="F58" s="426">
        <f>+SUM(F45:F57)/13</f>
        <v>0</v>
      </c>
      <c r="G58" s="357"/>
      <c r="H58" s="426"/>
      <c r="I58" s="357"/>
      <c r="J58" s="429"/>
      <c r="K58" s="426"/>
      <c r="L58" s="627">
        <f>+SUM(L45:L57)/13</f>
        <v>0</v>
      </c>
      <c r="O58" s="55"/>
      <c r="P58" s="55"/>
      <c r="Q58" s="54"/>
    </row>
    <row r="59" spans="1:17">
      <c r="G59" s="53"/>
      <c r="I59" s="53"/>
      <c r="J59" s="54"/>
      <c r="O59" s="55"/>
      <c r="P59" s="55"/>
      <c r="Q59" s="54"/>
    </row>
    <row r="60" spans="1:17">
      <c r="G60" s="53"/>
      <c r="I60" s="53"/>
      <c r="J60" s="54"/>
      <c r="O60" s="55"/>
      <c r="P60" s="55"/>
      <c r="Q60" s="54"/>
    </row>
    <row r="61" spans="1:17" ht="15.6" thickBot="1">
      <c r="C61" s="308"/>
      <c r="G61" s="53"/>
      <c r="I61" s="53"/>
      <c r="J61" s="54"/>
      <c r="O61" s="55"/>
      <c r="P61" s="55"/>
      <c r="Q61" s="54"/>
    </row>
    <row r="62" spans="1:17" ht="45">
      <c r="A62" s="52">
        <f>+A58+1</f>
        <v>31</v>
      </c>
      <c r="B62" s="400" t="s">
        <v>139</v>
      </c>
      <c r="C62" s="401" t="s">
        <v>463</v>
      </c>
      <c r="D62" s="618">
        <v>0</v>
      </c>
      <c r="G62" s="53"/>
      <c r="I62" s="53"/>
      <c r="J62" s="54"/>
      <c r="O62" s="55"/>
      <c r="P62" s="55"/>
      <c r="Q62" s="54"/>
    </row>
    <row r="63" spans="1:17">
      <c r="A63" s="52">
        <f>+A62+1</f>
        <v>32</v>
      </c>
      <c r="B63" s="402" t="s">
        <v>141</v>
      </c>
      <c r="C63" s="414" t="str">
        <f>"(Line "&amp;A58&amp;", Col. "&amp;K5&amp;")"</f>
        <v>(Line 30, Col. (i))</v>
      </c>
      <c r="D63" s="403">
        <f>+L58</f>
        <v>0</v>
      </c>
      <c r="G63" s="53"/>
      <c r="I63" s="53"/>
      <c r="J63" s="54"/>
      <c r="O63" s="55"/>
      <c r="P63" s="55"/>
      <c r="Q63" s="54"/>
    </row>
    <row r="64" spans="1:17" ht="30">
      <c r="A64" s="52">
        <f>+A63+1</f>
        <v>33</v>
      </c>
      <c r="B64" s="381" t="s">
        <v>142</v>
      </c>
      <c r="C64" s="414" t="str">
        <f>"(Line "&amp;A62&amp;" / Line "&amp;A63&amp;")"</f>
        <v>(Line 31 / Line 32)</v>
      </c>
      <c r="D64" s="404" t="e">
        <f>+D62/D63</f>
        <v>#DIV/0!</v>
      </c>
      <c r="G64" s="53"/>
      <c r="I64" s="53"/>
      <c r="J64" s="54"/>
      <c r="O64" s="55"/>
      <c r="P64" s="55"/>
      <c r="Q64" s="54"/>
    </row>
    <row r="65" spans="1:17">
      <c r="B65" s="381"/>
      <c r="C65" s="405"/>
      <c r="D65" s="403"/>
      <c r="G65" s="53"/>
      <c r="I65" s="53"/>
      <c r="J65" s="54"/>
      <c r="O65" s="55"/>
      <c r="P65" s="55"/>
      <c r="Q65" s="54"/>
    </row>
    <row r="66" spans="1:17">
      <c r="A66" s="52">
        <f>+A64+1</f>
        <v>34</v>
      </c>
      <c r="B66" s="402" t="s">
        <v>140</v>
      </c>
      <c r="C66" s="406" t="s">
        <v>464</v>
      </c>
      <c r="D66" s="407">
        <v>0</v>
      </c>
      <c r="G66" s="53"/>
      <c r="I66" s="53"/>
      <c r="J66" s="54"/>
      <c r="O66" s="55"/>
      <c r="P66" s="55"/>
      <c r="Q66" s="54"/>
    </row>
    <row r="67" spans="1:17" ht="30">
      <c r="A67" s="52">
        <f>+A66+1</f>
        <v>35</v>
      </c>
      <c r="B67" s="402" t="s">
        <v>136</v>
      </c>
      <c r="C67" s="414" t="str">
        <f>"(Line "&amp;A58&amp;", Col. "&amp;D5&amp;")"</f>
        <v>(Line 30, Col. (b))</v>
      </c>
      <c r="D67" s="407">
        <f>+D58</f>
        <v>0</v>
      </c>
      <c r="G67" s="53"/>
      <c r="I67" s="53"/>
      <c r="J67" s="54"/>
      <c r="O67" s="55"/>
      <c r="P67" s="55"/>
      <c r="Q67" s="54"/>
    </row>
    <row r="68" spans="1:17" ht="30.6" thickBot="1">
      <c r="A68" s="52">
        <f>+A67+1</f>
        <v>36</v>
      </c>
      <c r="B68" s="408" t="s">
        <v>143</v>
      </c>
      <c r="C68" s="375" t="str">
        <f>"(Line "&amp;A66&amp;" / Line "&amp;A67&amp;")"</f>
        <v>(Line 34 / Line 35)</v>
      </c>
      <c r="D68" s="410">
        <f>+IF(D67=0,0,(D66/D67))</f>
        <v>0</v>
      </c>
      <c r="G68" s="53"/>
      <c r="I68" s="53"/>
      <c r="J68" s="54"/>
      <c r="O68" s="55"/>
      <c r="P68" s="55"/>
      <c r="Q68" s="54"/>
    </row>
    <row r="69" spans="1:17">
      <c r="G69" s="53"/>
      <c r="I69" s="53"/>
      <c r="J69" s="54"/>
      <c r="O69" s="55"/>
      <c r="P69" s="55"/>
      <c r="Q69" s="54"/>
    </row>
    <row r="70" spans="1:17">
      <c r="B70" s="47" t="s">
        <v>611</v>
      </c>
      <c r="G70" s="53"/>
      <c r="I70" s="53"/>
      <c r="J70" s="54"/>
      <c r="O70" s="55"/>
      <c r="P70" s="55"/>
      <c r="Q70" s="54"/>
    </row>
    <row r="71" spans="1:17">
      <c r="G71" s="53"/>
      <c r="I71" s="53"/>
      <c r="J71" s="54"/>
      <c r="O71" s="55"/>
      <c r="P71" s="55"/>
      <c r="Q71" s="54"/>
    </row>
    <row r="72" spans="1:17">
      <c r="G72" s="53"/>
      <c r="I72" s="53"/>
      <c r="J72" s="54"/>
      <c r="O72" s="55"/>
      <c r="P72" s="55"/>
      <c r="Q72" s="54"/>
    </row>
    <row r="73" spans="1:17">
      <c r="G73" s="53"/>
      <c r="I73" s="53"/>
      <c r="J73" s="54"/>
      <c r="O73" s="55"/>
      <c r="P73" s="55"/>
      <c r="Q73" s="54"/>
    </row>
    <row r="74" spans="1:17">
      <c r="G74" s="53"/>
      <c r="I74" s="53"/>
      <c r="J74" s="54"/>
      <c r="O74" s="55"/>
      <c r="P74" s="55"/>
      <c r="Q74" s="54"/>
    </row>
    <row r="75" spans="1:17">
      <c r="G75" s="53"/>
      <c r="I75" s="53"/>
      <c r="J75" s="54"/>
      <c r="O75" s="55"/>
      <c r="P75" s="55"/>
      <c r="Q75" s="54"/>
    </row>
    <row r="76" spans="1:17">
      <c r="G76" s="56"/>
      <c r="I76" s="53"/>
      <c r="J76" s="57"/>
      <c r="O76" s="55"/>
      <c r="P76" s="55"/>
      <c r="Q76" s="54"/>
    </row>
    <row r="77" spans="1:17">
      <c r="G77" s="56"/>
      <c r="I77" s="53"/>
      <c r="J77" s="57"/>
      <c r="O77" s="55"/>
      <c r="P77" s="55"/>
      <c r="Q77" s="54"/>
    </row>
    <row r="78" spans="1:17">
      <c r="A78" s="411"/>
      <c r="B78" s="51"/>
      <c r="G78" s="56"/>
      <c r="I78" s="53"/>
      <c r="J78" s="57"/>
      <c r="O78" s="55"/>
      <c r="P78" s="55"/>
      <c r="Q78" s="54"/>
    </row>
    <row r="79" spans="1:17">
      <c r="A79" s="411"/>
      <c r="B79" s="51"/>
      <c r="G79" s="56"/>
      <c r="I79" s="53"/>
      <c r="J79" s="57"/>
      <c r="O79" s="55"/>
      <c r="P79" s="55"/>
      <c r="Q79" s="54"/>
    </row>
    <row r="80" spans="1:17">
      <c r="A80" s="411"/>
      <c r="B80" s="51"/>
      <c r="G80" s="56"/>
      <c r="I80" s="53"/>
      <c r="J80" s="57"/>
      <c r="O80" s="55"/>
      <c r="P80" s="55"/>
      <c r="Q80" s="54"/>
    </row>
    <row r="81" spans="3:17">
      <c r="G81" s="56"/>
      <c r="I81" s="53"/>
      <c r="J81" s="57"/>
      <c r="O81" s="55"/>
      <c r="P81" s="55"/>
      <c r="Q81" s="54"/>
    </row>
    <row r="82" spans="3:17">
      <c r="G82" s="53"/>
      <c r="I82" s="53"/>
      <c r="J82" s="54"/>
    </row>
    <row r="83" spans="3:17">
      <c r="G83" s="53"/>
      <c r="I83" s="53"/>
      <c r="J83" s="54"/>
      <c r="O83" s="55"/>
      <c r="P83" s="55"/>
      <c r="Q83" s="54"/>
    </row>
    <row r="84" spans="3:17">
      <c r="G84" s="53"/>
      <c r="I84" s="53"/>
      <c r="J84" s="54"/>
      <c r="O84" s="55"/>
      <c r="P84" s="55"/>
      <c r="Q84" s="54"/>
    </row>
    <row r="85" spans="3:17">
      <c r="G85" s="53"/>
      <c r="I85" s="53"/>
      <c r="J85" s="54"/>
      <c r="O85" s="55"/>
      <c r="P85" s="55"/>
      <c r="Q85" s="54"/>
    </row>
    <row r="86" spans="3:17">
      <c r="G86" s="53"/>
      <c r="I86" s="53"/>
      <c r="J86" s="54"/>
      <c r="O86" s="55"/>
      <c r="P86" s="55"/>
      <c r="Q86" s="54"/>
    </row>
    <row r="87" spans="3:17">
      <c r="G87" s="53"/>
      <c r="I87" s="53"/>
      <c r="J87" s="54"/>
      <c r="O87" s="55"/>
      <c r="P87" s="55"/>
      <c r="Q87" s="54"/>
    </row>
    <row r="88" spans="3:17">
      <c r="G88" s="53"/>
      <c r="I88" s="53"/>
      <c r="J88" s="54"/>
      <c r="O88" s="55"/>
      <c r="P88" s="55"/>
      <c r="Q88" s="54"/>
    </row>
    <row r="89" spans="3:17">
      <c r="G89" s="53"/>
      <c r="I89" s="53"/>
      <c r="J89" s="54"/>
      <c r="O89" s="55"/>
      <c r="P89" s="55"/>
      <c r="Q89" s="54"/>
    </row>
    <row r="90" spans="3:17">
      <c r="G90" s="53"/>
      <c r="I90" s="53"/>
      <c r="J90" s="54"/>
      <c r="O90" s="55"/>
      <c r="P90" s="55"/>
      <c r="Q90" s="54"/>
    </row>
    <row r="91" spans="3:17">
      <c r="G91" s="53"/>
      <c r="I91" s="53"/>
      <c r="J91" s="54"/>
      <c r="O91" s="55"/>
      <c r="P91" s="55"/>
      <c r="Q91" s="54"/>
    </row>
    <row r="92" spans="3:17">
      <c r="G92" s="53"/>
      <c r="I92" s="53"/>
      <c r="J92" s="54"/>
      <c r="O92" s="55"/>
      <c r="P92" s="55"/>
      <c r="Q92" s="54"/>
    </row>
    <row r="93" spans="3:17">
      <c r="G93" s="53"/>
      <c r="I93" s="53"/>
      <c r="J93" s="54"/>
      <c r="O93" s="55"/>
      <c r="P93" s="55"/>
      <c r="Q93" s="54"/>
    </row>
    <row r="94" spans="3:17">
      <c r="G94" s="53"/>
      <c r="I94" s="53"/>
      <c r="J94" s="54"/>
      <c r="O94" s="55"/>
      <c r="P94" s="55"/>
      <c r="Q94" s="54"/>
    </row>
    <row r="95" spans="3:17">
      <c r="I95" s="53"/>
      <c r="J95" s="54"/>
    </row>
    <row r="96" spans="3:17">
      <c r="C96" s="416"/>
      <c r="D96" s="416"/>
      <c r="F96" s="416"/>
      <c r="G96" s="53"/>
      <c r="J96" s="53"/>
      <c r="Q96" s="53"/>
    </row>
    <row r="97" spans="1:10">
      <c r="J97" s="53"/>
    </row>
    <row r="98" spans="1:10">
      <c r="J98" s="417"/>
    </row>
    <row r="99" spans="1:10" ht="33.75" customHeight="1">
      <c r="A99" s="709"/>
      <c r="B99" s="709"/>
      <c r="C99" s="709"/>
      <c r="D99" s="709"/>
      <c r="E99" s="709"/>
      <c r="F99" s="709"/>
      <c r="G99" s="709"/>
      <c r="H99" s="709"/>
      <c r="I99" s="709"/>
      <c r="J99" s="709"/>
    </row>
    <row r="100" spans="1:10">
      <c r="A100" s="709"/>
      <c r="B100" s="709"/>
      <c r="C100" s="709"/>
      <c r="D100" s="709"/>
      <c r="E100" s="709"/>
      <c r="F100" s="709"/>
      <c r="G100" s="709"/>
      <c r="H100" s="709"/>
      <c r="I100" s="709"/>
      <c r="J100" s="709"/>
    </row>
    <row r="101" spans="1:10">
      <c r="A101" s="709"/>
      <c r="B101" s="709"/>
      <c r="C101" s="709"/>
      <c r="D101" s="709"/>
      <c r="E101" s="709"/>
      <c r="F101" s="709"/>
      <c r="G101" s="709"/>
      <c r="H101" s="709"/>
      <c r="I101" s="709"/>
      <c r="J101" s="709"/>
    </row>
    <row r="102" spans="1:10" ht="33.75" customHeight="1">
      <c r="A102" s="709"/>
      <c r="B102" s="709"/>
      <c r="C102" s="709"/>
      <c r="D102" s="709"/>
      <c r="E102" s="709"/>
      <c r="F102" s="709"/>
      <c r="G102" s="709"/>
      <c r="H102" s="709"/>
      <c r="I102" s="709"/>
      <c r="J102" s="709"/>
    </row>
    <row r="104" spans="1:10">
      <c r="A104" s="331"/>
      <c r="B104" s="55"/>
      <c r="C104" s="55"/>
      <c r="D104" s="55"/>
      <c r="E104" s="55"/>
      <c r="F104" s="55"/>
      <c r="G104" s="55"/>
      <c r="H104" s="55"/>
    </row>
  </sheetData>
  <mergeCells count="9">
    <mergeCell ref="A1:M1"/>
    <mergeCell ref="A2:M2"/>
    <mergeCell ref="A3:M3"/>
    <mergeCell ref="C42:F42"/>
    <mergeCell ref="A102:J102"/>
    <mergeCell ref="A101:J101"/>
    <mergeCell ref="A100:J100"/>
    <mergeCell ref="A99:J99"/>
    <mergeCell ref="H42:L42"/>
  </mergeCells>
  <conditionalFormatting sqref="E58:E82">
    <cfRule type="cellIs" dxfId="1" priority="1" operator="equal">
      <formula>0</formula>
    </cfRule>
    <cfRule type="cellIs" dxfId="0" priority="2" operator="notEqual">
      <formula>12</formula>
    </cfRule>
  </conditionalFormatting>
  <pageMargins left="0.7" right="0.7" top="0.75" bottom="0.75" header="0.3" footer="0.3"/>
  <pageSetup scale="3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4"/>
  <sheetViews>
    <sheetView zoomScale="90" zoomScaleNormal="90" workbookViewId="0">
      <selection activeCell="K36" sqref="K36"/>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38"/>
      <c r="B1" s="682" t="s">
        <v>577</v>
      </c>
      <c r="C1" s="682"/>
      <c r="D1" s="682"/>
      <c r="E1" s="682"/>
      <c r="F1" s="682"/>
      <c r="G1" s="682"/>
      <c r="H1" s="682"/>
      <c r="I1" s="682"/>
      <c r="J1" s="682"/>
      <c r="K1" s="76"/>
      <c r="L1" s="70"/>
    </row>
    <row r="2" spans="1:12" ht="17.399999999999999">
      <c r="A2" s="238"/>
      <c r="B2" s="682" t="s">
        <v>572</v>
      </c>
      <c r="C2" s="682"/>
      <c r="D2" s="682"/>
      <c r="E2" s="682"/>
      <c r="F2" s="682"/>
      <c r="G2" s="682"/>
      <c r="H2" s="682"/>
      <c r="I2" s="682"/>
      <c r="J2" s="682"/>
      <c r="K2" s="682"/>
      <c r="L2" s="682"/>
    </row>
    <row r="3" spans="1:12" ht="17.399999999999999">
      <c r="A3" s="238"/>
      <c r="B3" s="711" t="str">
        <f>+'Appendix A'!H3</f>
        <v>Projected ATRR or Actual ATRR for the 12 Months Ended 12/31/XXXX</v>
      </c>
      <c r="C3" s="711"/>
      <c r="D3" s="711"/>
      <c r="E3" s="711"/>
      <c r="F3" s="711"/>
      <c r="G3" s="711"/>
      <c r="H3" s="711"/>
      <c r="I3" s="711"/>
      <c r="J3" s="711"/>
      <c r="K3" s="70"/>
      <c r="L3" s="70"/>
    </row>
    <row r="4" spans="1:12" ht="17.399999999999999">
      <c r="A4" s="238"/>
      <c r="B4" s="70"/>
      <c r="C4" s="70"/>
      <c r="D4" s="70"/>
      <c r="E4" s="70"/>
      <c r="F4" s="70"/>
      <c r="G4" s="70"/>
      <c r="H4" s="70"/>
      <c r="I4" s="70"/>
      <c r="J4" s="70"/>
      <c r="K4" s="70"/>
      <c r="L4" s="70"/>
    </row>
    <row r="5" spans="1:12" ht="17.399999999999999">
      <c r="A5" s="238"/>
      <c r="B5" s="70"/>
      <c r="C5" s="70"/>
      <c r="D5" s="70"/>
      <c r="E5" s="70"/>
      <c r="F5" s="70"/>
      <c r="G5" s="70"/>
      <c r="H5" s="70"/>
      <c r="I5" s="70"/>
      <c r="J5" s="70"/>
      <c r="K5" s="70"/>
      <c r="L5" s="70"/>
    </row>
    <row r="6" spans="1:12" ht="15.6">
      <c r="A6" s="238"/>
      <c r="B6" s="69" t="s">
        <v>215</v>
      </c>
      <c r="C6" s="74"/>
      <c r="D6" s="74"/>
      <c r="E6" s="74"/>
      <c r="F6" s="74"/>
      <c r="G6" s="74"/>
      <c r="H6" s="74"/>
      <c r="I6" s="74"/>
      <c r="J6" s="74"/>
      <c r="K6" s="74"/>
      <c r="L6" s="74"/>
    </row>
    <row r="7" spans="1:12" ht="15.6">
      <c r="A7" s="238"/>
      <c r="B7" s="73" t="s">
        <v>622</v>
      </c>
      <c r="C7" s="74"/>
      <c r="D7" s="238"/>
      <c r="E7" s="74"/>
      <c r="F7" s="74"/>
      <c r="G7" s="74"/>
      <c r="H7" s="74"/>
      <c r="I7" s="74"/>
      <c r="J7" s="74"/>
      <c r="K7" s="74"/>
      <c r="L7" s="74"/>
    </row>
    <row r="8" spans="1:12" ht="15.6">
      <c r="A8" s="238"/>
      <c r="B8" s="239"/>
      <c r="C8" s="74"/>
      <c r="D8" s="238"/>
      <c r="E8" s="74"/>
      <c r="F8" s="74"/>
      <c r="G8" s="74"/>
      <c r="H8" s="74"/>
      <c r="I8" s="74"/>
      <c r="J8" s="74"/>
      <c r="K8" s="74"/>
      <c r="L8" s="74"/>
    </row>
    <row r="9" spans="1:12" ht="15.6">
      <c r="A9" s="238"/>
      <c r="B9" s="239" t="s">
        <v>92</v>
      </c>
      <c r="C9" s="74" t="s">
        <v>580</v>
      </c>
      <c r="D9" s="238"/>
      <c r="E9" s="74"/>
      <c r="F9" s="74"/>
      <c r="G9" s="74"/>
      <c r="H9" s="74"/>
      <c r="I9" s="74"/>
      <c r="J9" s="74"/>
      <c r="K9" s="74"/>
      <c r="L9" s="74"/>
    </row>
    <row r="10" spans="1:12" ht="15.6">
      <c r="A10" s="238"/>
      <c r="B10" s="239"/>
      <c r="C10" s="74" t="s">
        <v>283</v>
      </c>
      <c r="D10" s="238"/>
      <c r="E10" s="74"/>
      <c r="F10" s="74"/>
      <c r="G10" s="74"/>
      <c r="H10" s="74"/>
      <c r="I10" s="74"/>
      <c r="J10" s="74"/>
      <c r="K10" s="74"/>
      <c r="L10" s="74"/>
    </row>
    <row r="11" spans="1:12" ht="15.6">
      <c r="A11" s="238"/>
      <c r="B11" s="239"/>
      <c r="C11" s="74" t="s">
        <v>262</v>
      </c>
      <c r="D11" s="238"/>
      <c r="E11" s="74"/>
      <c r="F11" s="74"/>
      <c r="G11" s="74"/>
      <c r="H11" s="240"/>
      <c r="I11" s="238"/>
      <c r="J11" s="74"/>
      <c r="K11" s="74"/>
      <c r="L11" s="74"/>
    </row>
    <row r="12" spans="1:12" ht="15.6">
      <c r="A12" s="238"/>
      <c r="B12" s="239"/>
      <c r="C12" s="238"/>
      <c r="D12" s="238"/>
      <c r="E12" s="74"/>
      <c r="F12" s="74"/>
      <c r="G12" s="74"/>
      <c r="H12" s="240"/>
      <c r="I12" s="238"/>
      <c r="J12" s="74"/>
      <c r="K12" s="74"/>
      <c r="L12" s="74"/>
    </row>
    <row r="13" spans="1:12" ht="15.6">
      <c r="A13" s="238"/>
      <c r="B13" s="239" t="s">
        <v>263</v>
      </c>
      <c r="C13" s="74" t="s">
        <v>559</v>
      </c>
      <c r="D13" s="238"/>
      <c r="E13" s="74"/>
      <c r="F13" s="74"/>
      <c r="G13" s="74"/>
      <c r="H13" s="74"/>
      <c r="I13" s="74"/>
      <c r="J13" s="74"/>
      <c r="K13" s="74"/>
      <c r="L13" s="74"/>
    </row>
    <row r="14" spans="1:12" ht="15.6">
      <c r="A14" s="238"/>
      <c r="B14" s="239"/>
      <c r="C14" s="74" t="s">
        <v>560</v>
      </c>
      <c r="D14" s="238"/>
      <c r="E14" s="74"/>
      <c r="F14" s="74"/>
      <c r="G14" s="74"/>
      <c r="H14" s="74"/>
      <c r="I14" s="74"/>
      <c r="J14" s="74"/>
      <c r="K14" s="74"/>
      <c r="L14" s="74"/>
    </row>
    <row r="15" spans="1:12" ht="15.6">
      <c r="A15" s="238"/>
      <c r="B15" s="241"/>
      <c r="C15" s="238"/>
      <c r="D15" s="238"/>
      <c r="E15" s="238"/>
      <c r="F15" s="238"/>
      <c r="G15" s="74"/>
      <c r="H15" s="74"/>
      <c r="I15" s="74"/>
      <c r="J15" s="74"/>
      <c r="K15" s="74"/>
      <c r="L15" s="74"/>
    </row>
    <row r="16" spans="1:12" ht="15.6">
      <c r="A16" s="238"/>
      <c r="B16" s="239" t="s">
        <v>623</v>
      </c>
      <c r="C16" s="74" t="s">
        <v>284</v>
      </c>
      <c r="D16" s="74"/>
      <c r="E16" s="238"/>
      <c r="F16" s="74"/>
      <c r="G16" s="74"/>
      <c r="H16" s="74"/>
      <c r="I16" s="74"/>
      <c r="J16" s="74"/>
      <c r="K16" s="238"/>
      <c r="L16" s="74"/>
    </row>
    <row r="17" spans="1:12" ht="15.6">
      <c r="A17" s="238"/>
      <c r="B17" s="241"/>
      <c r="C17" s="238"/>
      <c r="D17" s="74"/>
      <c r="E17" s="238"/>
      <c r="F17" s="74"/>
      <c r="G17" s="74"/>
      <c r="H17" s="74"/>
      <c r="I17" s="74"/>
      <c r="J17" s="74"/>
      <c r="K17" s="242"/>
      <c r="L17" s="74"/>
    </row>
    <row r="18" spans="1:12" ht="15.6">
      <c r="A18" s="238"/>
      <c r="B18" s="241"/>
      <c r="C18" s="74" t="s">
        <v>264</v>
      </c>
      <c r="D18" s="239" t="s">
        <v>265</v>
      </c>
      <c r="E18" s="74" t="s">
        <v>285</v>
      </c>
      <c r="F18" s="74"/>
      <c r="G18" s="74"/>
      <c r="H18" s="74"/>
      <c r="I18" s="74"/>
      <c r="J18" s="74"/>
      <c r="K18" s="74"/>
      <c r="L18" s="74"/>
    </row>
    <row r="19" spans="1:12" ht="15.6">
      <c r="A19" s="238"/>
      <c r="B19" s="241"/>
      <c r="C19" s="238"/>
      <c r="D19" s="238"/>
      <c r="E19" s="74" t="s">
        <v>286</v>
      </c>
      <c r="F19" s="74"/>
      <c r="G19" s="74"/>
      <c r="H19" s="74"/>
      <c r="I19" s="74"/>
      <c r="J19" s="74"/>
      <c r="K19" s="74"/>
      <c r="L19" s="74"/>
    </row>
    <row r="20" spans="1:12" ht="15.6">
      <c r="A20" s="238"/>
      <c r="B20" s="241"/>
      <c r="C20" s="238"/>
      <c r="D20" s="238"/>
      <c r="E20" s="74" t="s">
        <v>266</v>
      </c>
      <c r="F20" s="74"/>
      <c r="G20" s="74"/>
      <c r="H20" s="74"/>
      <c r="I20" s="74"/>
      <c r="J20" s="74"/>
      <c r="K20" s="243"/>
      <c r="L20" s="74"/>
    </row>
    <row r="21" spans="1:12" ht="15.6">
      <c r="A21" s="238"/>
      <c r="B21" s="241"/>
      <c r="C21" s="238"/>
      <c r="D21" s="238"/>
      <c r="E21" s="74"/>
      <c r="F21" s="238"/>
      <c r="G21" s="238"/>
      <c r="H21" s="238"/>
      <c r="I21" s="74"/>
      <c r="J21" s="74"/>
      <c r="K21" s="74"/>
      <c r="L21" s="74"/>
    </row>
    <row r="22" spans="1:12" ht="15.6">
      <c r="A22" s="238"/>
      <c r="B22" s="241"/>
      <c r="C22" s="74"/>
      <c r="D22" s="238"/>
      <c r="E22" s="238"/>
      <c r="F22" s="238"/>
      <c r="G22" s="238"/>
      <c r="H22" s="74"/>
      <c r="I22" s="74"/>
      <c r="J22" s="74"/>
      <c r="K22" s="74"/>
      <c r="L22" s="74"/>
    </row>
    <row r="23" spans="1:12" ht="16.8">
      <c r="A23" s="238"/>
      <c r="B23" s="244"/>
      <c r="C23" s="74" t="s">
        <v>561</v>
      </c>
      <c r="D23" s="238"/>
      <c r="E23" s="238"/>
      <c r="F23" s="74"/>
      <c r="G23" s="74"/>
      <c r="H23" s="74"/>
      <c r="I23" s="74"/>
      <c r="J23" s="238"/>
      <c r="K23" s="238"/>
      <c r="L23" s="238"/>
    </row>
    <row r="24" spans="1:12" ht="16.8">
      <c r="A24" s="238"/>
      <c r="B24" s="245"/>
      <c r="C24" s="74" t="s">
        <v>288</v>
      </c>
      <c r="D24" s="238"/>
      <c r="E24" s="238"/>
      <c r="F24" s="74"/>
      <c r="G24" s="74"/>
      <c r="H24" s="238"/>
      <c r="I24" s="74"/>
      <c r="J24" s="238"/>
      <c r="K24" s="238"/>
      <c r="L24" s="238"/>
    </row>
    <row r="25" spans="1:12" ht="15.6">
      <c r="A25" s="238"/>
      <c r="B25" s="239"/>
      <c r="C25" s="74" t="s">
        <v>287</v>
      </c>
      <c r="D25" s="238"/>
      <c r="E25" s="238"/>
      <c r="F25" s="74"/>
      <c r="G25" s="74"/>
      <c r="H25" s="238"/>
      <c r="I25" s="238"/>
      <c r="J25" s="238"/>
      <c r="K25" s="238"/>
      <c r="L25" s="238"/>
    </row>
    <row r="26" spans="1:12" ht="15.6">
      <c r="A26" s="238"/>
      <c r="B26" s="239"/>
      <c r="C26" s="74" t="s">
        <v>562</v>
      </c>
      <c r="D26" s="238"/>
      <c r="E26" s="238"/>
      <c r="F26" s="74"/>
      <c r="G26" s="74"/>
      <c r="H26" s="238"/>
      <c r="I26" s="238"/>
      <c r="J26" s="238"/>
      <c r="K26" s="238"/>
      <c r="L26" s="238"/>
    </row>
    <row r="27" spans="1:12" ht="15.6">
      <c r="A27" s="238"/>
      <c r="B27" s="239"/>
      <c r="C27" s="74" t="s">
        <v>267</v>
      </c>
      <c r="D27" s="238"/>
      <c r="E27" s="238"/>
      <c r="F27" s="238"/>
      <c r="G27" s="238"/>
      <c r="H27" s="238"/>
      <c r="I27" s="238"/>
      <c r="J27" s="238"/>
      <c r="K27" s="238"/>
      <c r="L27" s="238"/>
    </row>
    <row r="28" spans="1:12" ht="15.6">
      <c r="A28" s="238"/>
      <c r="B28" s="239"/>
      <c r="C28" s="74" t="s">
        <v>268</v>
      </c>
      <c r="D28" s="238"/>
      <c r="E28" s="238"/>
      <c r="F28" s="238"/>
      <c r="G28" s="238"/>
      <c r="H28" s="74"/>
      <c r="I28" s="238"/>
      <c r="J28" s="238"/>
      <c r="K28" s="238"/>
      <c r="L28" s="238"/>
    </row>
    <row r="29" spans="1:12" ht="15.6">
      <c r="A29" s="238"/>
      <c r="B29" s="241"/>
      <c r="C29" s="238"/>
      <c r="D29" s="238"/>
      <c r="E29" s="238"/>
      <c r="F29" s="238"/>
      <c r="G29" s="238"/>
      <c r="H29" s="74"/>
      <c r="I29" s="74"/>
      <c r="J29" s="74"/>
      <c r="K29" s="74"/>
      <c r="L29" s="238"/>
    </row>
    <row r="30" spans="1:12" ht="15.6">
      <c r="A30" s="246" t="s">
        <v>269</v>
      </c>
      <c r="B30" s="241"/>
      <c r="C30" s="74"/>
      <c r="D30" s="239"/>
      <c r="E30" s="74"/>
      <c r="F30" s="74"/>
      <c r="G30" s="74"/>
      <c r="H30" s="238"/>
      <c r="I30" s="239"/>
      <c r="J30" s="239"/>
      <c r="K30" s="238"/>
      <c r="L30" s="238"/>
    </row>
    <row r="31" spans="1:12" ht="30.6">
      <c r="A31" s="238"/>
      <c r="B31" s="241"/>
      <c r="C31" s="74"/>
      <c r="D31" s="239"/>
      <c r="E31" s="74"/>
      <c r="F31" s="74"/>
      <c r="G31" s="74"/>
      <c r="H31" s="238"/>
      <c r="I31" s="272" t="s">
        <v>291</v>
      </c>
      <c r="J31" s="272" t="s">
        <v>292</v>
      </c>
      <c r="K31" s="272" t="s">
        <v>290</v>
      </c>
      <c r="L31" s="238"/>
    </row>
    <row r="32" spans="1:12" ht="15.6">
      <c r="A32" s="241">
        <v>1</v>
      </c>
      <c r="B32" s="241" t="s">
        <v>35</v>
      </c>
      <c r="C32" s="74" t="s">
        <v>289</v>
      </c>
      <c r="D32" s="239"/>
      <c r="E32" s="74"/>
      <c r="F32" s="74"/>
      <c r="G32" s="74"/>
      <c r="H32" s="238"/>
      <c r="I32" s="248">
        <v>0</v>
      </c>
      <c r="J32" s="249"/>
      <c r="K32" s="74"/>
      <c r="L32" s="238"/>
    </row>
    <row r="33" spans="1:12" ht="15.6">
      <c r="A33" s="241">
        <f>+A32+1</f>
        <v>2</v>
      </c>
      <c r="B33" s="241" t="s">
        <v>36</v>
      </c>
      <c r="C33" s="74" t="s">
        <v>563</v>
      </c>
      <c r="D33" s="239"/>
      <c r="E33" s="74"/>
      <c r="F33" s="74"/>
      <c r="G33" s="74"/>
      <c r="H33" s="238"/>
      <c r="I33" s="250">
        <v>0</v>
      </c>
      <c r="J33" s="251"/>
      <c r="K33" s="74"/>
      <c r="L33" s="238"/>
    </row>
    <row r="34" spans="1:12" ht="15.6">
      <c r="A34" s="241">
        <f t="shared" ref="A34:A37" si="0">+A33+1</f>
        <v>3</v>
      </c>
      <c r="B34" s="241" t="s">
        <v>37</v>
      </c>
      <c r="C34" s="74" t="s">
        <v>272</v>
      </c>
      <c r="D34" s="239"/>
      <c r="E34" s="74"/>
      <c r="F34" s="74"/>
      <c r="G34" s="74"/>
      <c r="H34" s="238"/>
      <c r="I34" s="83">
        <f>I32-I33</f>
        <v>0</v>
      </c>
      <c r="J34" s="83">
        <f>+I34</f>
        <v>0</v>
      </c>
      <c r="K34" s="74"/>
      <c r="L34" s="238"/>
    </row>
    <row r="35" spans="1:12" ht="15.6">
      <c r="A35" s="241">
        <f t="shared" si="0"/>
        <v>4</v>
      </c>
      <c r="B35" s="241" t="s">
        <v>176</v>
      </c>
      <c r="C35" s="74" t="s">
        <v>273</v>
      </c>
      <c r="D35" s="239"/>
      <c r="E35" s="74"/>
      <c r="F35" s="74"/>
      <c r="G35" s="74"/>
      <c r="H35" s="238"/>
      <c r="I35" s="252">
        <f>(1+E71)^24</f>
        <v>1</v>
      </c>
      <c r="J35" s="252">
        <f>(1+F71)^24</f>
        <v>1</v>
      </c>
      <c r="K35" s="74"/>
      <c r="L35" s="238"/>
    </row>
    <row r="36" spans="1:12" ht="15.6">
      <c r="A36" s="241">
        <f t="shared" si="0"/>
        <v>5</v>
      </c>
      <c r="B36" s="241" t="s">
        <v>38</v>
      </c>
      <c r="C36" s="74" t="s">
        <v>274</v>
      </c>
      <c r="D36" s="239"/>
      <c r="E36" s="74"/>
      <c r="F36" s="74"/>
      <c r="G36" s="74"/>
      <c r="H36" s="238"/>
      <c r="I36" s="83">
        <f>+I34*I35</f>
        <v>0</v>
      </c>
      <c r="J36" s="83">
        <f>+J34*J35</f>
        <v>0</v>
      </c>
      <c r="K36" s="83">
        <f>+J36-I36</f>
        <v>0</v>
      </c>
      <c r="L36" s="238"/>
    </row>
    <row r="37" spans="1:12" ht="15.6">
      <c r="A37" s="241">
        <f t="shared" si="0"/>
        <v>6</v>
      </c>
      <c r="B37" s="241" t="s">
        <v>39</v>
      </c>
      <c r="C37" s="74" t="s">
        <v>640</v>
      </c>
      <c r="D37" s="239"/>
      <c r="E37" s="74"/>
      <c r="F37" s="74"/>
      <c r="G37" s="74"/>
      <c r="H37" s="238"/>
      <c r="I37" s="83">
        <f>+K36</f>
        <v>0</v>
      </c>
      <c r="J37" s="83"/>
      <c r="K37" s="83"/>
      <c r="L37" s="238"/>
    </row>
    <row r="38" spans="1:12" ht="15.6">
      <c r="A38" s="241"/>
      <c r="B38" s="241"/>
      <c r="C38" s="74"/>
      <c r="D38" s="239"/>
      <c r="E38" s="74"/>
      <c r="F38" s="74"/>
      <c r="G38" s="74"/>
      <c r="H38" s="83"/>
      <c r="I38" s="83"/>
      <c r="J38" s="74"/>
      <c r="K38" s="74"/>
      <c r="L38" s="238"/>
    </row>
    <row r="39" spans="1:12" ht="15.6">
      <c r="A39" s="241"/>
      <c r="B39" s="241"/>
      <c r="C39" s="74"/>
      <c r="D39" s="239"/>
      <c r="E39" s="74"/>
      <c r="F39" s="74"/>
      <c r="G39" s="74"/>
      <c r="H39" s="74"/>
      <c r="I39" s="238"/>
      <c r="J39" s="74"/>
      <c r="K39" s="74"/>
      <c r="L39" s="238"/>
    </row>
    <row r="40" spans="1:12" ht="15.6">
      <c r="A40" s="241"/>
      <c r="B40" s="241"/>
      <c r="C40" s="74" t="s">
        <v>275</v>
      </c>
      <c r="D40" s="74"/>
      <c r="E40" s="74"/>
      <c r="F40" s="74"/>
      <c r="G40" s="74"/>
      <c r="H40" s="253"/>
      <c r="I40" s="238"/>
      <c r="J40" s="238"/>
      <c r="K40" s="238"/>
      <c r="L40" s="238"/>
    </row>
    <row r="41" spans="1:12" ht="15.6">
      <c r="A41" s="241"/>
      <c r="B41" s="241"/>
      <c r="C41" s="74" t="s">
        <v>276</v>
      </c>
      <c r="D41" s="74"/>
      <c r="E41" s="74"/>
      <c r="F41" s="74"/>
      <c r="G41" s="74"/>
      <c r="H41" s="254"/>
      <c r="I41" s="255"/>
      <c r="J41" s="256"/>
      <c r="K41" s="238"/>
      <c r="L41" s="238"/>
    </row>
    <row r="42" spans="1:12" ht="15.6">
      <c r="A42" s="241"/>
      <c r="B42" s="241"/>
      <c r="C42" s="74"/>
      <c r="D42" s="74"/>
      <c r="E42" s="74"/>
      <c r="F42" s="74"/>
      <c r="G42" s="74"/>
      <c r="H42" s="257"/>
      <c r="I42" s="258"/>
      <c r="J42" s="258"/>
      <c r="K42" s="258"/>
      <c r="L42" s="238"/>
    </row>
    <row r="43" spans="1:12" ht="15.6">
      <c r="A43" s="241"/>
      <c r="B43" s="73" t="s">
        <v>277</v>
      </c>
      <c r="C43" s="74"/>
      <c r="D43" s="74"/>
      <c r="E43" s="239" t="s">
        <v>270</v>
      </c>
      <c r="F43" s="239" t="s">
        <v>278</v>
      </c>
      <c r="G43" s="74"/>
      <c r="H43" s="257"/>
      <c r="I43" s="258"/>
      <c r="J43" s="258"/>
      <c r="K43" s="258"/>
      <c r="L43" s="238"/>
    </row>
    <row r="44" spans="1:12" ht="21">
      <c r="A44" s="241"/>
      <c r="B44" s="238"/>
      <c r="C44" s="239"/>
      <c r="D44" s="74"/>
      <c r="E44" s="239" t="s">
        <v>279</v>
      </c>
      <c r="F44" s="239" t="s">
        <v>279</v>
      </c>
      <c r="G44" s="238"/>
      <c r="H44" s="259"/>
      <c r="I44" s="257"/>
      <c r="J44" s="253"/>
      <c r="K44" s="260"/>
      <c r="L44" s="238"/>
    </row>
    <row r="45" spans="1:12" ht="16.8">
      <c r="A45" s="241"/>
      <c r="B45" s="261" t="s">
        <v>50</v>
      </c>
      <c r="C45" s="247" t="s">
        <v>199</v>
      </c>
      <c r="D45" s="74"/>
      <c r="E45" s="247" t="s">
        <v>271</v>
      </c>
      <c r="F45" s="247" t="s">
        <v>271</v>
      </c>
      <c r="G45" s="238"/>
      <c r="H45" s="262"/>
      <c r="I45" s="256"/>
      <c r="J45" s="263"/>
      <c r="K45" s="260"/>
      <c r="L45" s="238"/>
    </row>
    <row r="46" spans="1:12" ht="15.6">
      <c r="A46" s="241">
        <f>+A37+1</f>
        <v>7</v>
      </c>
      <c r="B46" s="73" t="s">
        <v>56</v>
      </c>
      <c r="C46" s="239" t="s">
        <v>280</v>
      </c>
      <c r="D46" s="74"/>
      <c r="E46" s="264">
        <v>0</v>
      </c>
      <c r="F46" s="264">
        <v>0</v>
      </c>
      <c r="G46" s="73"/>
      <c r="H46" s="265"/>
      <c r="I46" s="266"/>
      <c r="J46" s="267"/>
      <c r="K46" s="260"/>
      <c r="L46" s="238"/>
    </row>
    <row r="47" spans="1:12" ht="15.6">
      <c r="A47" s="241">
        <f>+A46+1</f>
        <v>8</v>
      </c>
      <c r="B47" s="73" t="s">
        <v>127</v>
      </c>
      <c r="C47" s="239" t="s">
        <v>280</v>
      </c>
      <c r="D47" s="74"/>
      <c r="E47" s="264">
        <v>0</v>
      </c>
      <c r="F47" s="264">
        <v>0</v>
      </c>
      <c r="G47" s="268"/>
      <c r="H47" s="239"/>
      <c r="I47" s="74"/>
      <c r="J47" s="265"/>
      <c r="K47" s="260"/>
      <c r="L47" s="238"/>
    </row>
    <row r="48" spans="1:12" ht="15.6">
      <c r="A48" s="241">
        <f t="shared" ref="A48:A69" si="1">+A47+1</f>
        <v>9</v>
      </c>
      <c r="B48" s="73" t="s">
        <v>58</v>
      </c>
      <c r="C48" s="239" t="s">
        <v>280</v>
      </c>
      <c r="D48" s="74"/>
      <c r="E48" s="264">
        <v>0</v>
      </c>
      <c r="F48" s="264">
        <v>0</v>
      </c>
      <c r="G48" s="74"/>
      <c r="H48" s="239"/>
      <c r="I48" s="74"/>
      <c r="J48" s="239"/>
      <c r="K48" s="260"/>
      <c r="L48" s="238"/>
    </row>
    <row r="49" spans="1:12" ht="15.6">
      <c r="A49" s="241">
        <f t="shared" si="1"/>
        <v>10</v>
      </c>
      <c r="B49" s="73" t="s">
        <v>59</v>
      </c>
      <c r="C49" s="239" t="s">
        <v>280</v>
      </c>
      <c r="D49" s="74"/>
      <c r="E49" s="264">
        <v>0</v>
      </c>
      <c r="F49" s="264">
        <v>0</v>
      </c>
      <c r="G49" s="74"/>
      <c r="H49" s="239"/>
      <c r="I49" s="74"/>
      <c r="J49" s="239"/>
      <c r="K49" s="260"/>
      <c r="L49" s="238"/>
    </row>
    <row r="50" spans="1:12" ht="15.6">
      <c r="A50" s="241">
        <f t="shared" si="1"/>
        <v>11</v>
      </c>
      <c r="B50" s="73" t="s">
        <v>60</v>
      </c>
      <c r="C50" s="239" t="s">
        <v>280</v>
      </c>
      <c r="D50" s="74"/>
      <c r="E50" s="264">
        <v>0</v>
      </c>
      <c r="F50" s="264">
        <v>0</v>
      </c>
      <c r="G50" s="74"/>
      <c r="H50" s="265"/>
      <c r="I50" s="74"/>
      <c r="J50" s="239"/>
      <c r="K50" s="260"/>
      <c r="L50" s="238"/>
    </row>
    <row r="51" spans="1:12" ht="15.6">
      <c r="A51" s="241">
        <f t="shared" si="1"/>
        <v>12</v>
      </c>
      <c r="B51" s="73" t="s">
        <v>128</v>
      </c>
      <c r="C51" s="239" t="s">
        <v>280</v>
      </c>
      <c r="D51" s="74"/>
      <c r="E51" s="264">
        <v>0</v>
      </c>
      <c r="F51" s="264">
        <v>0</v>
      </c>
      <c r="G51" s="74"/>
      <c r="H51" s="239"/>
      <c r="I51" s="74"/>
      <c r="J51" s="239"/>
      <c r="K51" s="260"/>
      <c r="L51" s="238"/>
    </row>
    <row r="52" spans="1:12" ht="15.6">
      <c r="A52" s="241">
        <f t="shared" si="1"/>
        <v>13</v>
      </c>
      <c r="B52" s="73" t="s">
        <v>124</v>
      </c>
      <c r="C52" s="239" t="s">
        <v>281</v>
      </c>
      <c r="D52" s="74"/>
      <c r="E52" s="264">
        <v>0</v>
      </c>
      <c r="F52" s="264">
        <v>0</v>
      </c>
      <c r="G52" s="74"/>
      <c r="H52" s="239"/>
      <c r="I52" s="74"/>
      <c r="J52" s="239"/>
      <c r="K52" s="260"/>
      <c r="L52" s="238"/>
    </row>
    <row r="53" spans="1:12" ht="15.6">
      <c r="A53" s="241">
        <f t="shared" si="1"/>
        <v>14</v>
      </c>
      <c r="B53" s="73" t="s">
        <v>52</v>
      </c>
      <c r="C53" s="239" t="s">
        <v>281</v>
      </c>
      <c r="D53" s="74"/>
      <c r="E53" s="264">
        <v>0</v>
      </c>
      <c r="F53" s="264">
        <v>0</v>
      </c>
      <c r="G53" s="74"/>
      <c r="H53" s="239"/>
      <c r="I53" s="74"/>
      <c r="J53" s="239"/>
      <c r="K53" s="260"/>
      <c r="L53" s="238"/>
    </row>
    <row r="54" spans="1:12" ht="15.6">
      <c r="A54" s="241">
        <f t="shared" si="1"/>
        <v>15</v>
      </c>
      <c r="B54" s="73" t="s">
        <v>125</v>
      </c>
      <c r="C54" s="239" t="s">
        <v>281</v>
      </c>
      <c r="D54" s="74"/>
      <c r="E54" s="264">
        <v>0</v>
      </c>
      <c r="F54" s="264">
        <v>0</v>
      </c>
      <c r="G54" s="74"/>
      <c r="H54" s="239"/>
      <c r="I54" s="74"/>
      <c r="J54" s="239"/>
      <c r="K54" s="260"/>
      <c r="L54" s="238"/>
    </row>
    <row r="55" spans="1:12" ht="15.6">
      <c r="A55" s="241">
        <f t="shared" si="1"/>
        <v>16</v>
      </c>
      <c r="B55" s="73" t="s">
        <v>54</v>
      </c>
      <c r="C55" s="239" t="s">
        <v>281</v>
      </c>
      <c r="D55" s="74"/>
      <c r="E55" s="264">
        <v>0</v>
      </c>
      <c r="F55" s="264">
        <v>0</v>
      </c>
      <c r="G55" s="74"/>
      <c r="H55" s="239"/>
      <c r="I55" s="74"/>
      <c r="J55" s="239"/>
      <c r="K55" s="260"/>
      <c r="L55" s="238"/>
    </row>
    <row r="56" spans="1:12" ht="15.6">
      <c r="A56" s="241">
        <f t="shared" si="1"/>
        <v>17</v>
      </c>
      <c r="B56" s="73" t="s">
        <v>51</v>
      </c>
      <c r="C56" s="239" t="s">
        <v>281</v>
      </c>
      <c r="D56" s="74"/>
      <c r="E56" s="264">
        <v>0</v>
      </c>
      <c r="F56" s="264">
        <v>0</v>
      </c>
      <c r="G56" s="74"/>
      <c r="H56" s="239"/>
      <c r="I56" s="74"/>
      <c r="J56" s="239"/>
      <c r="K56" s="260"/>
      <c r="L56" s="238"/>
    </row>
    <row r="57" spans="1:12" ht="15.6">
      <c r="A57" s="241">
        <f t="shared" si="1"/>
        <v>18</v>
      </c>
      <c r="B57" s="73" t="s">
        <v>55</v>
      </c>
      <c r="C57" s="239" t="s">
        <v>281</v>
      </c>
      <c r="D57" s="74"/>
      <c r="E57" s="264">
        <v>0</v>
      </c>
      <c r="F57" s="264">
        <v>0</v>
      </c>
      <c r="G57" s="74"/>
      <c r="H57" s="239"/>
      <c r="I57" s="74"/>
      <c r="J57" s="239"/>
      <c r="K57" s="260"/>
      <c r="L57" s="238"/>
    </row>
    <row r="58" spans="1:12" ht="15.6">
      <c r="A58" s="241">
        <f t="shared" si="1"/>
        <v>19</v>
      </c>
      <c r="B58" s="73" t="s">
        <v>56</v>
      </c>
      <c r="C58" s="239" t="s">
        <v>281</v>
      </c>
      <c r="D58" s="74"/>
      <c r="E58" s="264">
        <v>0</v>
      </c>
      <c r="F58" s="264">
        <v>0</v>
      </c>
      <c r="G58" s="74"/>
      <c r="H58" s="239"/>
      <c r="I58" s="74"/>
      <c r="J58" s="239"/>
      <c r="K58" s="260"/>
      <c r="L58" s="238"/>
    </row>
    <row r="59" spans="1:12" ht="15.6">
      <c r="A59" s="241">
        <f t="shared" si="1"/>
        <v>20</v>
      </c>
      <c r="B59" s="73" t="s">
        <v>127</v>
      </c>
      <c r="C59" s="239" t="s">
        <v>281</v>
      </c>
      <c r="D59" s="74"/>
      <c r="E59" s="264">
        <v>0</v>
      </c>
      <c r="F59" s="264">
        <v>0</v>
      </c>
      <c r="G59" s="74"/>
      <c r="H59" s="239"/>
      <c r="I59" s="74"/>
      <c r="J59" s="239"/>
      <c r="K59" s="260"/>
      <c r="L59" s="238"/>
    </row>
    <row r="60" spans="1:12" ht="15.6">
      <c r="A60" s="241">
        <f t="shared" si="1"/>
        <v>21</v>
      </c>
      <c r="B60" s="73" t="s">
        <v>58</v>
      </c>
      <c r="C60" s="239" t="s">
        <v>281</v>
      </c>
      <c r="D60" s="74"/>
      <c r="E60" s="264">
        <v>0</v>
      </c>
      <c r="F60" s="264">
        <v>0</v>
      </c>
      <c r="G60" s="74"/>
      <c r="H60" s="239"/>
      <c r="I60" s="74"/>
      <c r="J60" s="239"/>
      <c r="K60" s="260"/>
      <c r="L60" s="238"/>
    </row>
    <row r="61" spans="1:12" ht="15.6">
      <c r="A61" s="241">
        <f t="shared" si="1"/>
        <v>22</v>
      </c>
      <c r="B61" s="73" t="s">
        <v>59</v>
      </c>
      <c r="C61" s="239" t="s">
        <v>281</v>
      </c>
      <c r="D61" s="74"/>
      <c r="E61" s="264">
        <v>0</v>
      </c>
      <c r="F61" s="264">
        <v>0</v>
      </c>
      <c r="G61" s="74"/>
      <c r="H61" s="239"/>
      <c r="I61" s="74"/>
      <c r="J61" s="239"/>
      <c r="K61" s="260"/>
      <c r="L61" s="238"/>
    </row>
    <row r="62" spans="1:12" ht="15.6">
      <c r="A62" s="241">
        <f t="shared" si="1"/>
        <v>23</v>
      </c>
      <c r="B62" s="73" t="s">
        <v>60</v>
      </c>
      <c r="C62" s="239" t="s">
        <v>281</v>
      </c>
      <c r="D62" s="74"/>
      <c r="E62" s="264">
        <v>0</v>
      </c>
      <c r="F62" s="264">
        <v>0</v>
      </c>
      <c r="G62" s="74"/>
      <c r="H62" s="239"/>
      <c r="I62" s="74"/>
      <c r="J62" s="239"/>
      <c r="K62" s="260"/>
      <c r="L62" s="238"/>
    </row>
    <row r="63" spans="1:12" ht="15.6">
      <c r="A63" s="241">
        <f t="shared" si="1"/>
        <v>24</v>
      </c>
      <c r="B63" s="73" t="s">
        <v>128</v>
      </c>
      <c r="C63" s="239" t="s">
        <v>281</v>
      </c>
      <c r="D63" s="74"/>
      <c r="E63" s="264">
        <v>0</v>
      </c>
      <c r="F63" s="264">
        <v>0</v>
      </c>
      <c r="G63" s="74"/>
      <c r="H63" s="239"/>
      <c r="I63" s="74"/>
      <c r="J63" s="239"/>
      <c r="K63" s="260"/>
      <c r="L63" s="238"/>
    </row>
    <row r="64" spans="1:12" ht="15.6">
      <c r="A64" s="241">
        <f t="shared" si="1"/>
        <v>25</v>
      </c>
      <c r="B64" s="73" t="s">
        <v>124</v>
      </c>
      <c r="C64" s="239" t="s">
        <v>282</v>
      </c>
      <c r="D64" s="74"/>
      <c r="E64" s="264">
        <v>0</v>
      </c>
      <c r="F64" s="264">
        <v>0</v>
      </c>
      <c r="G64" s="74"/>
      <c r="H64" s="239"/>
      <c r="I64" s="74"/>
      <c r="J64" s="239"/>
      <c r="K64" s="260"/>
      <c r="L64" s="238"/>
    </row>
    <row r="65" spans="1:12" ht="15.6">
      <c r="A65" s="241">
        <f t="shared" si="1"/>
        <v>26</v>
      </c>
      <c r="B65" s="73" t="s">
        <v>52</v>
      </c>
      <c r="C65" s="239" t="s">
        <v>282</v>
      </c>
      <c r="D65" s="74"/>
      <c r="E65" s="264">
        <v>0</v>
      </c>
      <c r="F65" s="264">
        <v>0</v>
      </c>
      <c r="G65" s="74"/>
      <c r="H65" s="239"/>
      <c r="I65" s="74"/>
      <c r="J65" s="239"/>
      <c r="K65" s="238"/>
      <c r="L65" s="238"/>
    </row>
    <row r="66" spans="1:12" ht="15.6">
      <c r="A66" s="241">
        <f t="shared" si="1"/>
        <v>27</v>
      </c>
      <c r="B66" s="73" t="s">
        <v>125</v>
      </c>
      <c r="C66" s="239" t="s">
        <v>282</v>
      </c>
      <c r="D66" s="74"/>
      <c r="E66" s="264">
        <v>0</v>
      </c>
      <c r="F66" s="264">
        <v>0</v>
      </c>
      <c r="G66" s="74"/>
      <c r="H66" s="239"/>
      <c r="I66" s="74"/>
      <c r="J66" s="239"/>
      <c r="K66" s="238"/>
      <c r="L66" s="238"/>
    </row>
    <row r="67" spans="1:12" ht="15.6">
      <c r="A67" s="241">
        <f t="shared" si="1"/>
        <v>28</v>
      </c>
      <c r="B67" s="73" t="s">
        <v>54</v>
      </c>
      <c r="C67" s="239" t="s">
        <v>282</v>
      </c>
      <c r="D67" s="74"/>
      <c r="E67" s="264">
        <v>0</v>
      </c>
      <c r="F67" s="264">
        <v>0</v>
      </c>
      <c r="G67" s="74"/>
      <c r="H67" s="239"/>
      <c r="I67" s="74"/>
      <c r="J67" s="239"/>
      <c r="K67" s="238"/>
      <c r="L67" s="238"/>
    </row>
    <row r="68" spans="1:12" ht="15.6">
      <c r="A68" s="241">
        <f t="shared" si="1"/>
        <v>29</v>
      </c>
      <c r="B68" s="73" t="s">
        <v>51</v>
      </c>
      <c r="C68" s="239" t="s">
        <v>282</v>
      </c>
      <c r="D68" s="74"/>
      <c r="E68" s="264">
        <v>0</v>
      </c>
      <c r="F68" s="264">
        <v>0</v>
      </c>
      <c r="G68" s="74"/>
      <c r="H68" s="239"/>
      <c r="I68" s="74"/>
      <c r="J68" s="239"/>
      <c r="K68" s="238"/>
      <c r="L68" s="238"/>
    </row>
    <row r="69" spans="1:12" ht="15.6">
      <c r="A69" s="241">
        <f t="shared" si="1"/>
        <v>30</v>
      </c>
      <c r="B69" s="73" t="s">
        <v>55</v>
      </c>
      <c r="C69" s="239" t="s">
        <v>282</v>
      </c>
      <c r="D69" s="74"/>
      <c r="E69" s="264">
        <v>0</v>
      </c>
      <c r="F69" s="264">
        <v>0</v>
      </c>
      <c r="G69" s="74"/>
      <c r="H69" s="74"/>
      <c r="I69" s="74"/>
      <c r="J69" s="269"/>
      <c r="K69" s="238"/>
      <c r="L69" s="238"/>
    </row>
    <row r="70" spans="1:12">
      <c r="A70" s="241"/>
      <c r="B70" s="270"/>
      <c r="C70" s="238"/>
      <c r="D70" s="238"/>
      <c r="E70" s="238"/>
      <c r="F70" s="238"/>
      <c r="G70" s="238"/>
      <c r="H70" s="238"/>
      <c r="I70" s="238"/>
      <c r="J70" s="238"/>
      <c r="K70" s="238"/>
      <c r="L70" s="238"/>
    </row>
    <row r="71" spans="1:12" ht="15.6">
      <c r="A71" s="241">
        <f>+A69+1</f>
        <v>31</v>
      </c>
      <c r="B71" s="73" t="s">
        <v>76</v>
      </c>
      <c r="C71" s="238"/>
      <c r="D71" s="238"/>
      <c r="E71" s="271">
        <f>+SUM(E46:E69)/24</f>
        <v>0</v>
      </c>
      <c r="F71" s="271">
        <f>+SUM(F46:F69)/24</f>
        <v>0</v>
      </c>
      <c r="G71" s="238"/>
      <c r="H71" s="238"/>
      <c r="I71" s="238"/>
      <c r="J71" s="238"/>
      <c r="K71" s="238"/>
      <c r="L71" s="238"/>
    </row>
    <row r="72" spans="1:12">
      <c r="A72" s="238"/>
      <c r="B72" s="241"/>
      <c r="C72" s="238"/>
      <c r="D72" s="238"/>
      <c r="E72" s="238"/>
      <c r="F72" s="238"/>
      <c r="G72" s="238"/>
      <c r="H72" s="238"/>
      <c r="I72" s="238"/>
      <c r="J72" s="238"/>
      <c r="K72" s="238"/>
      <c r="L72" s="238"/>
    </row>
    <row r="74" spans="1:12" ht="15.6">
      <c r="B74" s="55" t="s">
        <v>641</v>
      </c>
    </row>
  </sheetData>
  <mergeCells count="4">
    <mergeCell ref="B1:J1"/>
    <mergeCell ref="B2:J2"/>
    <mergeCell ref="K2:L2"/>
    <mergeCell ref="B3:J3"/>
  </mergeCells>
  <pageMargins left="0.7" right="0.7" top="0.75" bottom="0.75" header="0.3" footer="0.3"/>
  <pageSetup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4"/>
  <sheetViews>
    <sheetView zoomScaleNormal="100" workbookViewId="0">
      <selection activeCell="A52" sqref="A52:C52"/>
    </sheetView>
  </sheetViews>
  <sheetFormatPr defaultColWidth="9.109375" defaultRowHeight="15"/>
  <cols>
    <col min="1" max="1" width="40.109375" style="55" customWidth="1"/>
    <col min="2" max="2" width="49.33203125" style="55" bestFit="1" customWidth="1"/>
    <col min="3" max="3" width="17.109375" style="55" customWidth="1"/>
    <col min="4" max="4" width="9" style="55" bestFit="1" customWidth="1"/>
    <col min="5" max="5" width="7.109375" style="55" bestFit="1" customWidth="1"/>
    <col min="6" max="6" width="19.44140625" style="55" customWidth="1"/>
    <col min="7" max="16384" width="9.109375" style="55"/>
  </cols>
  <sheetData>
    <row r="1" spans="1:7" ht="15.6">
      <c r="A1" s="712" t="s">
        <v>577</v>
      </c>
      <c r="B1" s="712"/>
      <c r="C1" s="712"/>
      <c r="D1" s="365"/>
    </row>
    <row r="2" spans="1:7" ht="15.6">
      <c r="A2" s="712" t="s">
        <v>551</v>
      </c>
      <c r="B2" s="712"/>
      <c r="C2" s="712"/>
      <c r="D2" s="365"/>
    </row>
    <row r="3" spans="1:7" ht="15.6">
      <c r="A3" s="713" t="str">
        <f>+'Appendix A'!H3</f>
        <v>Projected ATRR or Actual ATRR for the 12 Months Ended 12/31/XXXX</v>
      </c>
      <c r="B3" s="713"/>
      <c r="C3" s="713"/>
      <c r="D3" s="365"/>
      <c r="F3" s="620"/>
    </row>
    <row r="4" spans="1:7">
      <c r="D4" s="365"/>
    </row>
    <row r="5" spans="1:7">
      <c r="A5" s="715"/>
      <c r="B5" s="715"/>
      <c r="C5" s="715"/>
      <c r="D5" s="715"/>
      <c r="E5" s="715"/>
      <c r="F5" s="715"/>
      <c r="G5" s="715"/>
    </row>
    <row r="6" spans="1:7">
      <c r="A6" s="716"/>
      <c r="B6" s="716"/>
      <c r="C6" s="716"/>
      <c r="D6" s="716"/>
      <c r="E6" s="716"/>
      <c r="F6" s="716"/>
      <c r="G6" s="716"/>
    </row>
    <row r="7" spans="1:7">
      <c r="A7" s="69"/>
      <c r="B7" s="69"/>
      <c r="C7" s="137"/>
      <c r="D7" s="274"/>
      <c r="E7" s="69"/>
      <c r="F7" s="69"/>
      <c r="G7" s="69"/>
    </row>
    <row r="8" spans="1:7" ht="30">
      <c r="A8" s="297" t="s">
        <v>600</v>
      </c>
      <c r="B8" s="332" t="s">
        <v>293</v>
      </c>
      <c r="C8" s="621" t="s">
        <v>601</v>
      </c>
      <c r="D8" s="274"/>
      <c r="E8" s="69"/>
      <c r="F8" s="69"/>
      <c r="G8" s="69"/>
    </row>
    <row r="9" spans="1:7">
      <c r="D9" s="274"/>
      <c r="E9" s="69"/>
      <c r="F9" s="69"/>
      <c r="G9" s="69"/>
    </row>
    <row r="10" spans="1:7" ht="15.6">
      <c r="A10" s="619" t="s">
        <v>582</v>
      </c>
      <c r="D10" s="274"/>
      <c r="E10" s="69"/>
      <c r="F10" s="69"/>
      <c r="G10" s="69"/>
    </row>
    <row r="11" spans="1:7">
      <c r="A11" s="331"/>
      <c r="B11" s="331"/>
      <c r="C11" s="331"/>
      <c r="D11" s="274"/>
      <c r="E11" s="69"/>
      <c r="F11" s="69"/>
      <c r="G11" s="69"/>
    </row>
    <row r="12" spans="1:7" s="78" customFormat="1">
      <c r="A12" s="72">
        <v>303</v>
      </c>
      <c r="B12" s="72" t="s">
        <v>592</v>
      </c>
      <c r="C12" s="645">
        <v>2.86E-2</v>
      </c>
      <c r="D12" s="640"/>
    </row>
    <row r="13" spans="1:7">
      <c r="A13" s="72">
        <v>350.1</v>
      </c>
      <c r="B13" s="72" t="s">
        <v>294</v>
      </c>
      <c r="C13" s="137">
        <v>1.11E-2</v>
      </c>
      <c r="D13" s="274"/>
      <c r="E13" s="69"/>
      <c r="F13" s="69"/>
      <c r="G13" s="69"/>
    </row>
    <row r="14" spans="1:7">
      <c r="A14" s="72">
        <v>352</v>
      </c>
      <c r="B14" s="69" t="s">
        <v>295</v>
      </c>
      <c r="C14" s="137">
        <f>0.0125+0.0019</f>
        <v>1.4400000000000001E-2</v>
      </c>
      <c r="D14" s="365"/>
      <c r="E14" s="277"/>
      <c r="F14" s="69"/>
      <c r="G14" s="69"/>
    </row>
    <row r="15" spans="1:7">
      <c r="A15" s="72">
        <v>353</v>
      </c>
      <c r="B15" s="69" t="s">
        <v>296</v>
      </c>
      <c r="C15" s="137">
        <f>0.0192+0.0038</f>
        <v>2.3E-2</v>
      </c>
      <c r="D15" s="365"/>
      <c r="E15" s="277"/>
      <c r="F15" s="69"/>
      <c r="G15" s="69"/>
    </row>
    <row r="16" spans="1:7">
      <c r="A16" s="72">
        <v>354</v>
      </c>
      <c r="B16" s="69" t="s">
        <v>297</v>
      </c>
      <c r="C16" s="137">
        <f>0.0125+0.0038</f>
        <v>1.6300000000000002E-2</v>
      </c>
      <c r="D16" s="365"/>
      <c r="E16" s="277"/>
      <c r="F16" s="69"/>
      <c r="G16" s="69"/>
    </row>
    <row r="17" spans="1:7">
      <c r="A17" s="72">
        <v>355</v>
      </c>
      <c r="B17" s="69" t="s">
        <v>298</v>
      </c>
      <c r="C17" s="137">
        <f>0.0192+0.0096</f>
        <v>2.8799999999999999E-2</v>
      </c>
      <c r="D17" s="365"/>
      <c r="E17" s="277"/>
      <c r="F17" s="69"/>
      <c r="G17" s="69"/>
    </row>
    <row r="18" spans="1:7">
      <c r="A18" s="72">
        <v>356</v>
      </c>
      <c r="B18" s="69" t="s">
        <v>583</v>
      </c>
      <c r="C18" s="137">
        <f>0.0143+0.005</f>
        <v>1.9300000000000001E-2</v>
      </c>
      <c r="D18" s="137"/>
      <c r="E18" s="277"/>
      <c r="F18" s="69"/>
      <c r="G18" s="69"/>
    </row>
    <row r="19" spans="1:7">
      <c r="A19" s="72">
        <v>356.3</v>
      </c>
      <c r="B19" s="69" t="s">
        <v>584</v>
      </c>
      <c r="C19" s="646">
        <f>0.025+0.0025</f>
        <v>2.75E-2</v>
      </c>
      <c r="D19" s="137"/>
      <c r="E19" s="277"/>
      <c r="F19" s="69"/>
      <c r="G19" s="69"/>
    </row>
    <row r="20" spans="1:7">
      <c r="A20" s="72">
        <v>357</v>
      </c>
      <c r="B20" s="69" t="s">
        <v>299</v>
      </c>
      <c r="C20" s="137">
        <v>2.4400000000000002E-2</v>
      </c>
      <c r="D20" s="137"/>
      <c r="E20" s="277"/>
      <c r="F20" s="69"/>
      <c r="G20" s="69"/>
    </row>
    <row r="21" spans="1:7">
      <c r="A21" s="72">
        <v>358</v>
      </c>
      <c r="B21" s="69" t="s">
        <v>585</v>
      </c>
      <c r="C21" s="137">
        <f>0.0182+0.0009</f>
        <v>1.9100000000000002E-2</v>
      </c>
      <c r="D21" s="278"/>
      <c r="E21" s="279"/>
      <c r="F21" s="69"/>
      <c r="G21" s="69"/>
    </row>
    <row r="22" spans="1:7" s="78" customFormat="1">
      <c r="A22" s="72">
        <v>390</v>
      </c>
      <c r="B22" s="69" t="s">
        <v>295</v>
      </c>
      <c r="C22" s="137">
        <v>3.2500000000000001E-2</v>
      </c>
      <c r="D22" s="641"/>
      <c r="E22" s="642"/>
    </row>
    <row r="23" spans="1:7">
      <c r="A23" s="69"/>
      <c r="B23" s="82"/>
      <c r="C23" s="276"/>
      <c r="D23" s="278"/>
      <c r="E23" s="279"/>
      <c r="F23" s="69"/>
      <c r="G23" s="69"/>
    </row>
    <row r="24" spans="1:7" ht="15.6">
      <c r="A24" s="619" t="s">
        <v>586</v>
      </c>
      <c r="B24" s="69"/>
      <c r="C24" s="647"/>
      <c r="D24" s="278"/>
      <c r="E24" s="275"/>
      <c r="F24" s="69"/>
      <c r="G24" s="69"/>
    </row>
    <row r="25" spans="1:7" ht="15.6">
      <c r="A25" s="619"/>
      <c r="B25" s="69"/>
      <c r="C25" s="648"/>
      <c r="D25" s="278"/>
      <c r="E25" s="275"/>
      <c r="F25" s="69"/>
      <c r="G25" s="69"/>
    </row>
    <row r="26" spans="1:7">
      <c r="A26" s="72">
        <v>390</v>
      </c>
      <c r="B26" s="69" t="s">
        <v>587</v>
      </c>
      <c r="C26" s="137">
        <f>0.02+0.011</f>
        <v>3.1E-2</v>
      </c>
      <c r="D26" s="622"/>
      <c r="E26" s="275"/>
      <c r="F26" s="69"/>
      <c r="G26" s="69"/>
    </row>
    <row r="27" spans="1:7">
      <c r="A27" s="72" t="s">
        <v>635</v>
      </c>
      <c r="B27" s="69" t="s">
        <v>632</v>
      </c>
      <c r="C27" s="137">
        <v>0.125</v>
      </c>
      <c r="D27" s="622"/>
      <c r="E27" s="275"/>
      <c r="F27" s="69"/>
      <c r="G27" s="69"/>
    </row>
    <row r="28" spans="1:7">
      <c r="A28" s="72" t="s">
        <v>636</v>
      </c>
      <c r="B28" s="69" t="s">
        <v>633</v>
      </c>
      <c r="C28" s="137">
        <v>8.3299999999999999E-2</v>
      </c>
      <c r="D28" s="622"/>
      <c r="E28" s="275"/>
      <c r="F28" s="69"/>
      <c r="G28" s="69"/>
    </row>
    <row r="29" spans="1:7">
      <c r="A29" s="72" t="s">
        <v>637</v>
      </c>
      <c r="B29" s="69" t="s">
        <v>634</v>
      </c>
      <c r="C29" s="137">
        <v>0.05</v>
      </c>
      <c r="D29" s="622"/>
      <c r="E29" s="275"/>
      <c r="F29" s="69"/>
      <c r="G29" s="69"/>
    </row>
    <row r="30" spans="1:7">
      <c r="A30" s="72">
        <v>391.22</v>
      </c>
      <c r="B30" s="69" t="s">
        <v>588</v>
      </c>
      <c r="C30" s="137">
        <v>0.05</v>
      </c>
      <c r="D30" s="622"/>
      <c r="E30" s="275"/>
      <c r="F30" s="69"/>
      <c r="G30" s="69"/>
    </row>
    <row r="31" spans="1:7">
      <c r="A31" s="72">
        <v>392</v>
      </c>
      <c r="B31" s="69" t="s">
        <v>589</v>
      </c>
      <c r="C31" s="137">
        <f>0.1-0.01</f>
        <v>9.0000000000000011E-2</v>
      </c>
    </row>
    <row r="32" spans="1:7">
      <c r="A32" s="72">
        <v>393</v>
      </c>
      <c r="B32" s="69" t="s">
        <v>300</v>
      </c>
      <c r="C32" s="137">
        <v>2.86E-2</v>
      </c>
    </row>
    <row r="33" spans="1:3">
      <c r="A33" s="72">
        <v>394</v>
      </c>
      <c r="B33" s="69" t="s">
        <v>590</v>
      </c>
      <c r="C33" s="137">
        <v>3.3300000000000003E-2</v>
      </c>
    </row>
    <row r="34" spans="1:3">
      <c r="A34" s="72">
        <v>395</v>
      </c>
      <c r="B34" s="69" t="s">
        <v>301</v>
      </c>
      <c r="C34" s="137">
        <v>2.86E-2</v>
      </c>
    </row>
    <row r="35" spans="1:3">
      <c r="A35" s="72">
        <v>396</v>
      </c>
      <c r="B35" s="69" t="s">
        <v>302</v>
      </c>
      <c r="C35" s="137">
        <f>0.0833-0.0083</f>
        <v>7.4999999999999997E-2</v>
      </c>
    </row>
    <row r="36" spans="1:3">
      <c r="A36" s="72" t="s">
        <v>650</v>
      </c>
      <c r="B36" s="69" t="s">
        <v>639</v>
      </c>
      <c r="C36" s="137">
        <v>0.05</v>
      </c>
    </row>
    <row r="37" spans="1:3">
      <c r="A37" s="72" t="s">
        <v>638</v>
      </c>
      <c r="B37" s="69" t="s">
        <v>649</v>
      </c>
      <c r="C37" s="137">
        <v>0.1</v>
      </c>
    </row>
    <row r="38" spans="1:3">
      <c r="A38" s="72">
        <v>398</v>
      </c>
      <c r="B38" s="69" t="s">
        <v>303</v>
      </c>
      <c r="C38" s="137">
        <v>3.3000000000000002E-2</v>
      </c>
    </row>
    <row r="39" spans="1:3">
      <c r="A39" s="69"/>
      <c r="B39" s="69"/>
      <c r="C39" s="649"/>
    </row>
    <row r="40" spans="1:3" ht="15.6">
      <c r="A40" s="619" t="s">
        <v>591</v>
      </c>
      <c r="B40" s="69" t="s">
        <v>651</v>
      </c>
      <c r="C40" s="647"/>
    </row>
    <row r="41" spans="1:3">
      <c r="A41" s="72"/>
      <c r="B41" s="69"/>
      <c r="C41" s="648"/>
    </row>
    <row r="42" spans="1:3">
      <c r="A42" s="72">
        <v>303</v>
      </c>
      <c r="B42" s="69" t="s">
        <v>593</v>
      </c>
      <c r="C42" s="650">
        <v>0.33333299999999999</v>
      </c>
    </row>
    <row r="43" spans="1:3">
      <c r="A43" s="72">
        <v>303</v>
      </c>
      <c r="B43" s="69" t="s">
        <v>594</v>
      </c>
      <c r="C43" s="651">
        <v>0.2</v>
      </c>
    </row>
    <row r="44" spans="1:3">
      <c r="A44" s="72">
        <v>303</v>
      </c>
      <c r="B44" s="69" t="s">
        <v>595</v>
      </c>
      <c r="C44" s="651">
        <v>0.1</v>
      </c>
    </row>
    <row r="45" spans="1:3">
      <c r="A45" s="72">
        <v>303</v>
      </c>
      <c r="B45" s="69" t="s">
        <v>596</v>
      </c>
      <c r="C45" s="651">
        <v>6.6659999999999997E-2</v>
      </c>
    </row>
    <row r="46" spans="1:3">
      <c r="A46" s="72">
        <v>303</v>
      </c>
      <c r="B46" s="69" t="s">
        <v>597</v>
      </c>
      <c r="C46" s="651">
        <v>0.2</v>
      </c>
    </row>
    <row r="47" spans="1:3">
      <c r="A47" s="72">
        <v>303</v>
      </c>
      <c r="B47" s="69" t="s">
        <v>598</v>
      </c>
      <c r="C47" s="651">
        <v>0.05</v>
      </c>
    </row>
    <row r="48" spans="1:3" ht="30">
      <c r="A48" s="72">
        <v>303</v>
      </c>
      <c r="B48" s="99" t="s">
        <v>599</v>
      </c>
      <c r="C48" s="652" t="s">
        <v>604</v>
      </c>
    </row>
    <row r="49" spans="1:3">
      <c r="A49" s="69"/>
      <c r="B49" s="69"/>
      <c r="C49" s="69"/>
    </row>
    <row r="50" spans="1:3" ht="31.5" customHeight="1">
      <c r="A50" s="714" t="s">
        <v>602</v>
      </c>
      <c r="B50" s="714"/>
      <c r="C50" s="714"/>
    </row>
    <row r="51" spans="1:3" ht="46.5" customHeight="1">
      <c r="A51" s="714" t="s">
        <v>603</v>
      </c>
      <c r="B51" s="714"/>
      <c r="C51" s="714"/>
    </row>
    <row r="52" spans="1:3" ht="82.5" customHeight="1">
      <c r="A52" s="679" t="s">
        <v>652</v>
      </c>
      <c r="B52" s="679"/>
      <c r="C52" s="679"/>
    </row>
    <row r="53" spans="1:3" ht="12.75" customHeight="1">
      <c r="A53" s="69"/>
      <c r="B53" s="69"/>
      <c r="C53" s="69"/>
    </row>
    <row r="54" spans="1:3" ht="33" hidden="1" customHeight="1"/>
  </sheetData>
  <mergeCells count="8">
    <mergeCell ref="A1:C1"/>
    <mergeCell ref="A2:C2"/>
    <mergeCell ref="A3:C3"/>
    <mergeCell ref="A52:C52"/>
    <mergeCell ref="A50:C50"/>
    <mergeCell ref="A51:C51"/>
    <mergeCell ref="A5:G5"/>
    <mergeCell ref="A6:G6"/>
  </mergeCells>
  <pageMargins left="0.7" right="0.7" top="0.75" bottom="0.75" header="0.3" footer="0.3"/>
  <pageSetup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Normal="100" workbookViewId="0">
      <selection activeCell="B35" sqref="B35:F35"/>
    </sheetView>
  </sheetViews>
  <sheetFormatPr defaultRowHeight="14.4"/>
  <cols>
    <col min="1" max="1" width="6.5546875" customWidth="1"/>
    <col min="2" max="2" width="63.33203125" customWidth="1"/>
    <col min="3" max="3" width="19.109375" customWidth="1"/>
    <col min="4" max="4" width="18.109375" bestFit="1" customWidth="1"/>
    <col min="5" max="5" width="2" customWidth="1"/>
    <col min="6" max="6" width="19.44140625" customWidth="1"/>
    <col min="7" max="7" width="1.6640625" customWidth="1"/>
  </cols>
  <sheetData>
    <row r="1" spans="1:7" ht="15.6">
      <c r="A1" s="718" t="s">
        <v>577</v>
      </c>
      <c r="B1" s="718"/>
      <c r="C1" s="718"/>
      <c r="D1" s="718"/>
      <c r="E1" s="718"/>
      <c r="F1" s="718"/>
      <c r="G1" s="718"/>
    </row>
    <row r="2" spans="1:7" ht="15.6">
      <c r="A2" s="719" t="s">
        <v>573</v>
      </c>
      <c r="B2" s="719"/>
      <c r="C2" s="719"/>
      <c r="D2" s="719"/>
      <c r="E2" s="719"/>
      <c r="F2" s="719"/>
      <c r="G2" s="719"/>
    </row>
    <row r="3" spans="1:7" ht="15.6">
      <c r="A3" s="720" t="str">
        <f>+'Appendix A'!H3</f>
        <v>Projected ATRR or Actual ATRR for the 12 Months Ended 12/31/XXXX</v>
      </c>
      <c r="B3" s="720"/>
      <c r="C3" s="720"/>
      <c r="D3" s="720"/>
      <c r="E3" s="720"/>
      <c r="F3" s="720"/>
      <c r="G3" s="720"/>
    </row>
    <row r="4" spans="1:7" ht="15.6">
      <c r="A4" s="72"/>
      <c r="B4" s="69"/>
      <c r="C4" s="69"/>
      <c r="D4" s="69"/>
      <c r="E4" s="69"/>
      <c r="F4" s="69"/>
      <c r="G4" s="280"/>
    </row>
    <row r="5" spans="1:7" ht="15.6">
      <c r="A5" s="72"/>
      <c r="B5" s="69" t="s">
        <v>215</v>
      </c>
      <c r="C5" s="69"/>
      <c r="D5" s="69"/>
      <c r="E5" s="69"/>
      <c r="F5" s="69"/>
      <c r="G5" s="280"/>
    </row>
    <row r="6" spans="1:7" ht="15.6">
      <c r="A6" s="281"/>
      <c r="B6" s="282"/>
      <c r="C6" s="281"/>
      <c r="D6" s="283" t="s">
        <v>68</v>
      </c>
      <c r="E6" s="281"/>
      <c r="F6" s="283" t="s">
        <v>69</v>
      </c>
      <c r="G6" s="284"/>
    </row>
    <row r="7" spans="1:7" ht="15.6">
      <c r="A7" s="69"/>
      <c r="B7" s="69"/>
      <c r="C7" s="69"/>
      <c r="D7" s="69"/>
      <c r="E7" s="69"/>
      <c r="F7" s="80" t="s">
        <v>304</v>
      </c>
      <c r="G7" s="285"/>
    </row>
    <row r="8" spans="1:7" ht="15.6">
      <c r="A8" s="69"/>
      <c r="B8" s="69"/>
      <c r="C8" s="69"/>
      <c r="D8" s="80" t="s">
        <v>305</v>
      </c>
      <c r="E8" s="69"/>
      <c r="F8" s="286"/>
      <c r="G8" s="280"/>
    </row>
    <row r="9" spans="1:7" ht="15.6">
      <c r="A9" s="80" t="s">
        <v>6</v>
      </c>
      <c r="B9" s="69"/>
      <c r="C9" s="69"/>
      <c r="D9" s="80" t="s">
        <v>306</v>
      </c>
      <c r="E9" s="69"/>
      <c r="F9" s="80" t="s">
        <v>305</v>
      </c>
      <c r="G9" s="280"/>
    </row>
    <row r="10" spans="1:7" ht="15.6">
      <c r="A10" s="177" t="s">
        <v>7</v>
      </c>
      <c r="B10" s="176" t="s">
        <v>230</v>
      </c>
      <c r="C10" s="177" t="s">
        <v>307</v>
      </c>
      <c r="D10" s="177" t="s">
        <v>308</v>
      </c>
      <c r="E10" s="69"/>
      <c r="F10" s="177" t="s">
        <v>309</v>
      </c>
      <c r="G10" s="280"/>
    </row>
    <row r="11" spans="1:7" ht="15.6">
      <c r="A11" s="69"/>
      <c r="B11" s="69"/>
      <c r="C11" s="69"/>
      <c r="D11" s="69"/>
      <c r="E11" s="69"/>
      <c r="F11" s="177"/>
      <c r="G11" s="280"/>
    </row>
    <row r="12" spans="1:7" ht="15.6">
      <c r="A12" s="287">
        <v>1</v>
      </c>
      <c r="B12" s="288" t="s">
        <v>310</v>
      </c>
      <c r="C12" s="236"/>
      <c r="D12" s="289"/>
      <c r="E12" s="289"/>
      <c r="F12" s="290"/>
      <c r="G12" s="280"/>
    </row>
    <row r="13" spans="1:7" ht="15.6">
      <c r="A13" s="287">
        <f>+A12+1</f>
        <v>2</v>
      </c>
      <c r="B13" s="69" t="s">
        <v>311</v>
      </c>
      <c r="C13" s="236"/>
      <c r="D13" s="289"/>
      <c r="E13" s="289"/>
      <c r="F13" s="291">
        <v>0</v>
      </c>
      <c r="G13" s="280"/>
    </row>
    <row r="14" spans="1:7" ht="15.6">
      <c r="A14" s="287"/>
      <c r="B14" s="69"/>
      <c r="C14" s="69"/>
      <c r="D14" s="289"/>
      <c r="E14" s="289"/>
      <c r="F14" s="292"/>
      <c r="G14" s="280"/>
    </row>
    <row r="15" spans="1:7" ht="15.6">
      <c r="A15" s="287">
        <f>+A13+1</f>
        <v>3</v>
      </c>
      <c r="B15" s="293" t="s">
        <v>312</v>
      </c>
      <c r="C15" s="236"/>
      <c r="D15" s="294"/>
      <c r="E15" s="289"/>
      <c r="F15" s="248">
        <v>0</v>
      </c>
      <c r="G15" s="280"/>
    </row>
    <row r="16" spans="1:7" ht="15.6">
      <c r="A16" s="287">
        <f t="shared" ref="A16:A27" si="0">+A15+1</f>
        <v>4</v>
      </c>
      <c r="B16" s="293" t="s">
        <v>313</v>
      </c>
      <c r="C16" s="236"/>
      <c r="D16" s="294"/>
      <c r="E16" s="289"/>
      <c r="F16" s="291">
        <v>0</v>
      </c>
      <c r="G16" s="280"/>
    </row>
    <row r="17" spans="1:7" ht="15.6">
      <c r="A17" s="430"/>
      <c r="B17" s="293"/>
      <c r="C17" s="236"/>
      <c r="D17" s="294"/>
      <c r="E17" s="289"/>
      <c r="F17" s="291"/>
      <c r="G17" s="280"/>
    </row>
    <row r="18" spans="1:7" ht="15.6">
      <c r="A18" s="287"/>
      <c r="B18" s="69"/>
      <c r="C18" s="69"/>
      <c r="D18" s="149"/>
      <c r="E18" s="289"/>
      <c r="F18" s="292"/>
      <c r="G18" s="280"/>
    </row>
    <row r="19" spans="1:7" ht="15.6">
      <c r="A19" s="287">
        <f>+A16+1</f>
        <v>5</v>
      </c>
      <c r="B19" s="69" t="s">
        <v>314</v>
      </c>
      <c r="C19" s="236" t="str">
        <f>"(Line "&amp;A15&amp;" + Line "&amp;A16&amp;")"</f>
        <v>(Line 3 + Line 4)</v>
      </c>
      <c r="D19" s="149"/>
      <c r="E19" s="289"/>
      <c r="F19" s="295">
        <f>+F15+F16</f>
        <v>0</v>
      </c>
      <c r="G19" s="280"/>
    </row>
    <row r="20" spans="1:7" ht="15.6">
      <c r="A20" s="287"/>
      <c r="B20" s="69"/>
      <c r="C20" s="69"/>
      <c r="D20" s="289"/>
      <c r="E20" s="289"/>
      <c r="F20" s="292"/>
      <c r="G20" s="280"/>
    </row>
    <row r="21" spans="1:7" ht="15.6">
      <c r="A21" s="287">
        <f>+A19+1</f>
        <v>6</v>
      </c>
      <c r="B21" s="69" t="s">
        <v>315</v>
      </c>
      <c r="C21" s="69" t="str">
        <f>"(Line "&amp;A13&amp;" + Line "&amp;A19&amp;")"</f>
        <v>(Line 2 + Line 5)</v>
      </c>
      <c r="D21" s="289"/>
      <c r="E21" s="289"/>
      <c r="F21" s="292">
        <f>+F13+F19</f>
        <v>0</v>
      </c>
      <c r="G21" s="280"/>
    </row>
    <row r="22" spans="1:7" ht="15.6">
      <c r="A22" s="287"/>
      <c r="B22" s="69"/>
      <c r="C22" s="69"/>
      <c r="D22" s="289"/>
      <c r="E22" s="289"/>
      <c r="F22" s="292"/>
      <c r="G22" s="280"/>
    </row>
    <row r="23" spans="1:7" ht="15.6">
      <c r="A23" s="287">
        <f>+A21+1</f>
        <v>7</v>
      </c>
      <c r="B23" s="69" t="s">
        <v>314</v>
      </c>
      <c r="C23" s="69" t="str">
        <f>"(Line "&amp;A19&amp;")"</f>
        <v>(Line 5)</v>
      </c>
      <c r="D23" s="289"/>
      <c r="E23" s="289"/>
      <c r="F23" s="292">
        <f>+F19</f>
        <v>0</v>
      </c>
      <c r="G23" s="280"/>
    </row>
    <row r="24" spans="1:7" ht="15.6">
      <c r="A24" s="287"/>
      <c r="B24" s="69"/>
      <c r="C24" s="69"/>
      <c r="D24" s="69"/>
      <c r="E24" s="69"/>
      <c r="F24" s="69"/>
      <c r="G24" s="280"/>
    </row>
    <row r="25" spans="1:7" ht="15.6">
      <c r="A25" s="287">
        <f>+A23+1</f>
        <v>8</v>
      </c>
      <c r="B25" s="69" t="s">
        <v>316</v>
      </c>
      <c r="C25" s="69" t="s">
        <v>317</v>
      </c>
      <c r="D25" s="69"/>
      <c r="E25" s="69"/>
      <c r="F25" s="296">
        <v>0</v>
      </c>
      <c r="G25" s="280"/>
    </row>
    <row r="26" spans="1:7" ht="15.6">
      <c r="A26" s="287">
        <f t="shared" si="0"/>
        <v>9</v>
      </c>
      <c r="B26" s="69" t="s">
        <v>318</v>
      </c>
      <c r="C26" s="69" t="s">
        <v>319</v>
      </c>
      <c r="D26" s="69"/>
      <c r="E26" s="69"/>
      <c r="F26" s="248">
        <v>0</v>
      </c>
      <c r="G26" s="280"/>
    </row>
    <row r="27" spans="1:7" ht="30.6">
      <c r="A27" s="287">
        <f t="shared" si="0"/>
        <v>10</v>
      </c>
      <c r="B27" s="69" t="s">
        <v>320</v>
      </c>
      <c r="C27" s="184" t="str">
        <f>"(Line "&amp;A23&amp;" * Line "&amp;A25&amp;" * Line "&amp;A26&amp;")"</f>
        <v>(Line 7 * Line 8 * Line 9)</v>
      </c>
      <c r="D27" s="69"/>
      <c r="E27" s="69"/>
      <c r="F27" s="295">
        <f>+F23*F25*F26</f>
        <v>0</v>
      </c>
      <c r="G27" s="280"/>
    </row>
    <row r="28" spans="1:7" ht="15.6">
      <c r="A28" s="287"/>
      <c r="B28" s="69"/>
      <c r="C28" s="69"/>
      <c r="D28" s="69"/>
      <c r="E28" s="69"/>
      <c r="F28" s="179"/>
      <c r="G28" s="280"/>
    </row>
    <row r="29" spans="1:7" ht="15.6">
      <c r="A29" s="287">
        <f>+A27+1</f>
        <v>11</v>
      </c>
      <c r="B29" s="69" t="s">
        <v>321</v>
      </c>
      <c r="C29" s="69" t="str">
        <f>"(Line "&amp;A23&amp;" + Line "&amp;A27&amp;")"</f>
        <v>(Line 7 + Line 10)</v>
      </c>
      <c r="D29" s="69"/>
      <c r="E29" s="69"/>
      <c r="F29" s="292">
        <f>+F23+F27</f>
        <v>0</v>
      </c>
      <c r="G29" s="280"/>
    </row>
    <row r="30" spans="1:7" ht="15.6">
      <c r="A30" s="287"/>
      <c r="B30" s="69"/>
      <c r="C30" s="69"/>
      <c r="D30" s="69"/>
      <c r="E30" s="69"/>
      <c r="F30" s="69"/>
      <c r="G30" s="280"/>
    </row>
    <row r="31" spans="1:7" ht="15.6">
      <c r="A31" s="69"/>
      <c r="B31" s="69"/>
      <c r="C31" s="69"/>
      <c r="D31" s="69"/>
      <c r="E31" s="69"/>
      <c r="F31" s="69"/>
      <c r="G31" s="280"/>
    </row>
    <row r="32" spans="1:7" ht="15.6">
      <c r="A32" s="297" t="s">
        <v>322</v>
      </c>
      <c r="B32" s="69"/>
      <c r="C32" s="69"/>
      <c r="D32" s="69"/>
      <c r="E32" s="69"/>
      <c r="F32" s="69"/>
      <c r="G32" s="280"/>
    </row>
    <row r="33" spans="1:7" ht="53.25" customHeight="1">
      <c r="A33" s="298" t="s">
        <v>35</v>
      </c>
      <c r="B33" s="721" t="s">
        <v>564</v>
      </c>
      <c r="C33" s="721"/>
      <c r="D33" s="721"/>
      <c r="E33" s="721"/>
      <c r="F33" s="721"/>
      <c r="G33" s="299"/>
    </row>
    <row r="34" spans="1:7" ht="46.5" customHeight="1">
      <c r="A34" s="298" t="s">
        <v>36</v>
      </c>
      <c r="B34" s="721" t="s">
        <v>565</v>
      </c>
      <c r="C34" s="721"/>
      <c r="D34" s="721"/>
      <c r="E34" s="721"/>
      <c r="F34" s="721"/>
      <c r="G34" s="299"/>
    </row>
    <row r="35" spans="1:7" ht="15.6">
      <c r="A35" s="331" t="s">
        <v>37</v>
      </c>
      <c r="B35" s="717" t="s">
        <v>642</v>
      </c>
      <c r="C35" s="717"/>
      <c r="D35" s="717"/>
      <c r="E35" s="717"/>
      <c r="F35" s="717"/>
    </row>
  </sheetData>
  <mergeCells count="6">
    <mergeCell ref="B35:F35"/>
    <mergeCell ref="A1:G1"/>
    <mergeCell ref="A2:G2"/>
    <mergeCell ref="A3:G3"/>
    <mergeCell ref="B33:F33"/>
    <mergeCell ref="B34:F34"/>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N206"/>
  <sheetViews>
    <sheetView zoomScale="96" zoomScaleNormal="96" zoomScaleSheetLayoutView="100" workbookViewId="0">
      <selection activeCell="B180" sqref="B180:K180"/>
    </sheetView>
  </sheetViews>
  <sheetFormatPr defaultColWidth="9.109375" defaultRowHeight="15"/>
  <cols>
    <col min="1" max="1" width="5.6640625" style="386" customWidth="1"/>
    <col min="2" max="2" width="57.88671875" style="386" customWidth="1"/>
    <col min="3" max="3" width="35.5546875" style="386" customWidth="1"/>
    <col min="4" max="4" width="18.109375" style="386" customWidth="1"/>
    <col min="5" max="5" width="10.6640625" style="386" customWidth="1"/>
    <col min="6" max="6" width="16.88671875" style="386" customWidth="1"/>
    <col min="7" max="7" width="16.5546875" style="386" customWidth="1"/>
    <col min="8" max="8" width="4.88671875" style="386" customWidth="1"/>
    <col min="9" max="9" width="19.5546875" style="386" customWidth="1"/>
    <col min="10" max="10" width="8.44140625" style="386" customWidth="1"/>
    <col min="11" max="11" width="12.109375" style="386" customWidth="1"/>
    <col min="12" max="16384" width="9.109375" style="386"/>
  </cols>
  <sheetData>
    <row r="1" spans="1:14">
      <c r="K1" s="435"/>
    </row>
    <row r="3" spans="1:14">
      <c r="A3" s="436"/>
      <c r="B3" s="437" t="s">
        <v>0</v>
      </c>
      <c r="C3" s="437"/>
      <c r="D3" s="438" t="s">
        <v>63</v>
      </c>
      <c r="E3" s="437"/>
      <c r="F3" s="437"/>
      <c r="G3" s="437"/>
      <c r="H3" s="633" t="s">
        <v>613</v>
      </c>
      <c r="I3" s="633"/>
      <c r="J3" s="633"/>
      <c r="K3" s="633"/>
      <c r="L3" s="633"/>
      <c r="M3" s="633"/>
      <c r="N3" s="633"/>
    </row>
    <row r="4" spans="1:14">
      <c r="A4" s="436"/>
      <c r="B4" s="437"/>
      <c r="C4" s="405" t="s">
        <v>2</v>
      </c>
      <c r="D4" s="405" t="s">
        <v>3</v>
      </c>
      <c r="E4" s="405"/>
      <c r="F4" s="405"/>
      <c r="G4" s="405"/>
      <c r="H4" s="437"/>
      <c r="I4" s="437"/>
      <c r="J4" s="437"/>
      <c r="K4" s="437"/>
    </row>
    <row r="5" spans="1:14">
      <c r="A5" s="436"/>
      <c r="B5" s="437"/>
      <c r="C5" s="437"/>
      <c r="D5" s="437"/>
      <c r="E5" s="437"/>
      <c r="F5" s="437"/>
      <c r="G5" s="437"/>
      <c r="H5" s="437"/>
      <c r="I5" s="437"/>
      <c r="J5" s="437"/>
      <c r="K5" s="437"/>
    </row>
    <row r="6" spans="1:14" ht="15.6">
      <c r="A6" s="658" t="s">
        <v>577</v>
      </c>
      <c r="B6" s="658"/>
      <c r="C6" s="658"/>
      <c r="D6" s="658"/>
      <c r="E6" s="658"/>
      <c r="F6" s="658"/>
      <c r="G6" s="658"/>
      <c r="H6" s="658"/>
      <c r="I6" s="658"/>
      <c r="J6" s="439"/>
      <c r="K6" s="439"/>
    </row>
    <row r="7" spans="1:14" ht="15.6">
      <c r="A7" s="657" t="s">
        <v>539</v>
      </c>
      <c r="B7" s="657"/>
      <c r="C7" s="657"/>
      <c r="D7" s="657"/>
      <c r="E7" s="657"/>
      <c r="F7" s="657"/>
      <c r="G7" s="657"/>
      <c r="H7" s="657"/>
      <c r="I7" s="657"/>
      <c r="J7" s="440"/>
      <c r="K7" s="440"/>
    </row>
    <row r="8" spans="1:14">
      <c r="A8" s="441"/>
      <c r="B8" s="437" t="s">
        <v>4</v>
      </c>
      <c r="C8" s="437"/>
      <c r="D8" s="442"/>
      <c r="E8" s="437"/>
      <c r="F8" s="437"/>
      <c r="G8" s="437"/>
      <c r="H8" s="437"/>
      <c r="I8" s="437"/>
      <c r="J8" s="437"/>
      <c r="K8" s="437"/>
    </row>
    <row r="9" spans="1:14">
      <c r="A9" s="441"/>
      <c r="B9" s="437" t="s">
        <v>5</v>
      </c>
      <c r="C9" s="437"/>
      <c r="D9" s="443"/>
      <c r="E9" s="437"/>
      <c r="F9" s="437"/>
      <c r="G9" s="437"/>
      <c r="H9" s="437"/>
      <c r="I9" s="437"/>
      <c r="J9" s="437"/>
      <c r="K9" s="437"/>
    </row>
    <row r="10" spans="1:14">
      <c r="A10" s="436"/>
      <c r="B10" s="441" t="s">
        <v>10</v>
      </c>
      <c r="C10" s="441" t="s">
        <v>11</v>
      </c>
      <c r="D10" s="441" t="s">
        <v>12</v>
      </c>
      <c r="E10" s="405" t="s">
        <v>2</v>
      </c>
      <c r="F10" s="405"/>
      <c r="G10" s="444" t="s">
        <v>13</v>
      </c>
      <c r="H10" s="405"/>
      <c r="I10" s="442" t="s">
        <v>14</v>
      </c>
      <c r="J10" s="405"/>
      <c r="K10" s="441"/>
    </row>
    <row r="11" spans="1:14" ht="15.6">
      <c r="A11" s="441" t="s">
        <v>6</v>
      </c>
      <c r="B11" s="437"/>
      <c r="C11" s="445"/>
      <c r="E11" s="446"/>
      <c r="F11" s="447"/>
      <c r="G11" s="436"/>
      <c r="H11" s="446"/>
      <c r="J11" s="405"/>
      <c r="K11" s="441"/>
    </row>
    <row r="12" spans="1:14" ht="47.4" thickBot="1">
      <c r="A12" s="448" t="s">
        <v>7</v>
      </c>
      <c r="B12" s="449" t="s">
        <v>496</v>
      </c>
      <c r="C12" s="450" t="str">
        <f>+C66</f>
        <v>Form No. 1 or Transmission Formula Rate Reference</v>
      </c>
      <c r="D12" s="451" t="s">
        <v>228</v>
      </c>
      <c r="E12" s="405"/>
      <c r="F12" s="656" t="s">
        <v>166</v>
      </c>
      <c r="G12" s="656"/>
      <c r="H12" s="405"/>
      <c r="I12" s="451" t="s">
        <v>491</v>
      </c>
      <c r="J12" s="405"/>
      <c r="K12" s="405"/>
    </row>
    <row r="13" spans="1:14">
      <c r="A13" s="441"/>
      <c r="B13" s="437" t="s">
        <v>16</v>
      </c>
      <c r="C13" s="405"/>
      <c r="D13" s="405"/>
      <c r="E13" s="405"/>
      <c r="F13" s="405"/>
      <c r="G13" s="405"/>
      <c r="H13" s="405"/>
      <c r="I13" s="405"/>
      <c r="J13" s="405"/>
      <c r="K13" s="405"/>
    </row>
    <row r="14" spans="1:14">
      <c r="A14" s="441">
        <v>1</v>
      </c>
      <c r="B14" s="437" t="s">
        <v>17</v>
      </c>
      <c r="C14" s="452" t="str">
        <f>"Workpaper 1, Line "&amp;'1-RB Items'!$A$25&amp;", Col. "&amp;'1-RB Items'!D7&amp;""</f>
        <v>Workpaper 1, Line 14, Col. (c)</v>
      </c>
      <c r="D14" s="453">
        <f>+'1-RB Items'!D25</f>
        <v>0</v>
      </c>
      <c r="E14" s="405"/>
      <c r="F14" s="405" t="s">
        <v>18</v>
      </c>
      <c r="G14" s="454" t="s">
        <v>2</v>
      </c>
      <c r="H14" s="405"/>
      <c r="I14" s="405">
        <v>0</v>
      </c>
      <c r="J14" s="405"/>
      <c r="K14" s="405"/>
    </row>
    <row r="15" spans="1:14" ht="27.6">
      <c r="A15" s="441">
        <f>+A14+1</f>
        <v>2</v>
      </c>
      <c r="B15" s="437" t="s">
        <v>29</v>
      </c>
      <c r="C15" s="455" t="str">
        <f>"Workpaper 1, Line "&amp;'1-RB Items'!$A$25&amp;", Col. "&amp;'1-RB Items'!E7&amp;" or Col. "&amp;'1-RB Items'!N7&amp;" "</f>
        <v xml:space="preserve">Workpaper 1, Line 14, Col. (d) or Col. (m) </v>
      </c>
      <c r="D15" s="453">
        <f>+'1-RB Items'!E25</f>
        <v>0</v>
      </c>
      <c r="E15" s="405"/>
      <c r="F15" s="405" t="s">
        <v>81</v>
      </c>
      <c r="G15" s="456"/>
      <c r="H15" s="457"/>
      <c r="I15" s="458">
        <f>+'1-RB Items'!N25</f>
        <v>0</v>
      </c>
      <c r="J15" s="405"/>
      <c r="K15" s="567"/>
    </row>
    <row r="16" spans="1:14">
      <c r="A16" s="441">
        <f>+A15+1</f>
        <v>3</v>
      </c>
      <c r="B16" s="437" t="s">
        <v>19</v>
      </c>
      <c r="C16" s="452" t="str">
        <f>"Workpaper 1, Line "&amp;'1-RB Items'!$A$25&amp;", Col. "&amp;'1-RB Items'!F7&amp;""</f>
        <v>Workpaper 1, Line 14, Col. (e)</v>
      </c>
      <c r="D16" s="453">
        <f>+'1-RB Items'!F25</f>
        <v>0</v>
      </c>
      <c r="E16" s="405"/>
      <c r="F16" s="405" t="s">
        <v>18</v>
      </c>
      <c r="G16" s="459" t="s">
        <v>2</v>
      </c>
      <c r="H16" s="457"/>
      <c r="I16" s="457">
        <v>0</v>
      </c>
      <c r="J16" s="405"/>
      <c r="K16" s="405"/>
    </row>
    <row r="17" spans="1:11">
      <c r="A17" s="441">
        <f>+A16+1</f>
        <v>4</v>
      </c>
      <c r="B17" s="437" t="s">
        <v>99</v>
      </c>
      <c r="C17" s="452" t="str">
        <f>"Workpaper 1, Line "&amp;'1-RB Items'!$A$25&amp;", Col. "&amp;'1-RB Items'!G7&amp;""</f>
        <v>Workpaper 1, Line 14, Col. (f)</v>
      </c>
      <c r="D17" s="453">
        <f>+'1-RB Items'!G25</f>
        <v>0</v>
      </c>
      <c r="E17" s="405"/>
      <c r="F17" s="405" t="s">
        <v>432</v>
      </c>
      <c r="G17" s="460" t="e">
        <f>+D156</f>
        <v>#DIV/0!</v>
      </c>
      <c r="H17" s="457"/>
      <c r="I17" s="458" t="e">
        <f>+G17*D17</f>
        <v>#DIV/0!</v>
      </c>
      <c r="J17" s="405"/>
      <c r="K17" s="405"/>
    </row>
    <row r="18" spans="1:11">
      <c r="A18" s="441">
        <f t="shared" ref="A18:A21" si="0">+A17+1</f>
        <v>5</v>
      </c>
      <c r="B18" s="437" t="s">
        <v>100</v>
      </c>
      <c r="C18" s="452" t="str">
        <f>"Workpaper 1, Line "&amp;'1-RB Items'!$A$25&amp;", Col. "&amp;'1-RB Items'!C7&amp;""</f>
        <v>Workpaper 1, Line 14, Col. (b)</v>
      </c>
      <c r="D18" s="453">
        <f>+'1-RB Items'!C25</f>
        <v>0</v>
      </c>
      <c r="E18" s="405"/>
      <c r="F18" s="405" t="str">
        <f>+F17</f>
        <v>S19 W/S</v>
      </c>
      <c r="G18" s="460" t="e">
        <f>+D156</f>
        <v>#DIV/0!</v>
      </c>
      <c r="H18" s="457"/>
      <c r="I18" s="458" t="e">
        <f>+G18*D18</f>
        <v>#DIV/0!</v>
      </c>
      <c r="J18" s="405"/>
      <c r="K18" s="405"/>
    </row>
    <row r="19" spans="1:11" ht="15.6" thickBot="1">
      <c r="A19" s="441">
        <f t="shared" si="0"/>
        <v>6</v>
      </c>
      <c r="B19" s="437" t="s">
        <v>20</v>
      </c>
      <c r="C19" s="452" t="str">
        <f>"Workpaper 1, Line "&amp;'1-RB Items'!$A$25&amp;", Col. "&amp;'1-RB Items'!H7&amp;""</f>
        <v>Workpaper 1, Line 14, Col. (g)</v>
      </c>
      <c r="D19" s="461">
        <f>+'1-RB Items'!H25</f>
        <v>0</v>
      </c>
      <c r="E19" s="405"/>
      <c r="F19" s="405" t="s">
        <v>433</v>
      </c>
      <c r="G19" s="460" t="e">
        <f>+G161*D156</f>
        <v>#DIV/0!</v>
      </c>
      <c r="H19" s="457"/>
      <c r="I19" s="462" t="e">
        <f>+D19*G19</f>
        <v>#DIV/0!</v>
      </c>
      <c r="J19" s="405"/>
      <c r="K19" s="405"/>
    </row>
    <row r="20" spans="1:11">
      <c r="A20" s="441">
        <f t="shared" si="0"/>
        <v>7</v>
      </c>
      <c r="B20" s="437" t="s">
        <v>94</v>
      </c>
      <c r="C20" s="463" t="str">
        <f>"(Sum of Lines "&amp;A14&amp;" through "&amp;A19&amp;")"</f>
        <v>(Sum of Lines 1 through 6)</v>
      </c>
      <c r="D20" s="464">
        <f>SUM(D14:D19)</f>
        <v>0</v>
      </c>
      <c r="E20" s="405"/>
      <c r="F20" s="400" t="s">
        <v>21</v>
      </c>
      <c r="G20" s="465" t="e">
        <f>IF(I20&gt;0,I20/D20,0)</f>
        <v>#DIV/0!</v>
      </c>
      <c r="H20" s="457"/>
      <c r="I20" s="458" t="e">
        <f>SUM(I14:I19)</f>
        <v>#DIV/0!</v>
      </c>
      <c r="J20" s="405"/>
      <c r="K20" s="466"/>
    </row>
    <row r="21" spans="1:11" ht="15.6" thickBot="1">
      <c r="A21" s="441">
        <f t="shared" si="0"/>
        <v>8</v>
      </c>
      <c r="B21" s="437" t="s">
        <v>465</v>
      </c>
      <c r="C21" s="467"/>
      <c r="D21" s="464">
        <f>+D20-D19</f>
        <v>0</v>
      </c>
      <c r="E21" s="405"/>
      <c r="F21" s="408" t="s">
        <v>353</v>
      </c>
      <c r="G21" s="468" t="e">
        <f>+I21/D21</f>
        <v>#DIV/0!</v>
      </c>
      <c r="H21" s="405"/>
      <c r="I21" s="464" t="e">
        <f>+I20-I19</f>
        <v>#DIV/0!</v>
      </c>
      <c r="J21" s="405"/>
      <c r="K21" s="466"/>
    </row>
    <row r="22" spans="1:11">
      <c r="A22" s="436"/>
      <c r="B22" s="437"/>
      <c r="C22" s="467"/>
      <c r="D22" s="405"/>
      <c r="E22" s="405"/>
      <c r="F22" s="405"/>
      <c r="G22" s="466"/>
      <c r="H22" s="405"/>
      <c r="I22" s="405"/>
      <c r="J22" s="405"/>
      <c r="K22" s="466"/>
    </row>
    <row r="23" spans="1:11">
      <c r="A23" s="436"/>
      <c r="B23" s="437" t="s">
        <v>22</v>
      </c>
      <c r="C23" s="467"/>
      <c r="D23" s="405"/>
      <c r="E23" s="405"/>
      <c r="F23" s="405"/>
      <c r="G23" s="405"/>
      <c r="H23" s="405"/>
      <c r="I23" s="405"/>
      <c r="J23" s="405"/>
      <c r="K23" s="405"/>
    </row>
    <row r="24" spans="1:11">
      <c r="A24" s="441">
        <f>+A21+1</f>
        <v>9</v>
      </c>
      <c r="B24" s="437" t="s">
        <v>17</v>
      </c>
      <c r="C24" s="452" t="str">
        <f>"Workpaper 1, Line "&amp;'1-RB Items'!$A$46&amp;", Col. "&amp;'1-RB Items'!D7&amp;""</f>
        <v>Workpaper 1, Line 28, Col. (c)</v>
      </c>
      <c r="D24" s="469">
        <f>+'1-RB Items'!D46</f>
        <v>0</v>
      </c>
      <c r="E24" s="405"/>
      <c r="F24" s="405" t="s">
        <v>18</v>
      </c>
      <c r="G24" s="454" t="s">
        <v>2</v>
      </c>
      <c r="H24" s="405"/>
      <c r="I24" s="470">
        <v>0</v>
      </c>
      <c r="J24" s="405"/>
      <c r="K24" s="405"/>
    </row>
    <row r="25" spans="1:11" ht="27.6">
      <c r="A25" s="441">
        <f>+A24+1</f>
        <v>10</v>
      </c>
      <c r="B25" s="437" t="str">
        <f>+B15</f>
        <v xml:space="preserve">  Transmission</v>
      </c>
      <c r="C25" s="455" t="str">
        <f>"Workpaper 1, Line "&amp;'1-RB Items'!$A$46&amp;", Col. "&amp;'1-RB Items'!E7&amp;" or Col. "&amp;'1-RB Items'!N7&amp;""</f>
        <v>Workpaper 1, Line 28, Col. (d) or Col. (m)</v>
      </c>
      <c r="D25" s="469">
        <f>+'1-RB Items'!E46</f>
        <v>0</v>
      </c>
      <c r="E25" s="405"/>
      <c r="F25" s="405" t="s">
        <v>81</v>
      </c>
      <c r="G25" s="456"/>
      <c r="H25" s="457"/>
      <c r="I25" s="471">
        <f>+'1-RB Items'!N46</f>
        <v>0</v>
      </c>
      <c r="J25" s="405"/>
      <c r="K25" s="405"/>
    </row>
    <row r="26" spans="1:11">
      <c r="A26" s="441">
        <f t="shared" ref="A26:A30" si="1">+A25+1</f>
        <v>11</v>
      </c>
      <c r="B26" s="437" t="s">
        <v>19</v>
      </c>
      <c r="C26" s="452" t="str">
        <f>"Workpaper 1, Line "&amp;'1-RB Items'!$A$46&amp;", Col. "&amp;'1-RB Items'!F7&amp;""</f>
        <v>Workpaper 1, Line 28, Col. (e)</v>
      </c>
      <c r="D26" s="469">
        <f>+'1-RB Items'!F46</f>
        <v>0</v>
      </c>
      <c r="E26" s="405"/>
      <c r="F26" s="405" t="s">
        <v>18</v>
      </c>
      <c r="G26" s="456" t="str">
        <f>+G16</f>
        <v xml:space="preserve"> </v>
      </c>
      <c r="H26" s="457"/>
      <c r="I26" s="470">
        <v>0</v>
      </c>
      <c r="J26" s="405"/>
      <c r="K26" s="405"/>
    </row>
    <row r="27" spans="1:11">
      <c r="A27" s="441">
        <f t="shared" si="1"/>
        <v>12</v>
      </c>
      <c r="B27" s="437" t="str">
        <f>+B17</f>
        <v xml:space="preserve">  Electric General</v>
      </c>
      <c r="C27" s="452" t="str">
        <f>"Workpaper 1, Line "&amp;'1-RB Items'!$A$46&amp;", Col. "&amp;'1-RB Items'!G7&amp;""</f>
        <v>Workpaper 1, Line 28, Col. (f)</v>
      </c>
      <c r="D27" s="469">
        <f>+'1-RB Items'!G46</f>
        <v>0</v>
      </c>
      <c r="E27" s="405"/>
      <c r="F27" s="405" t="str">
        <f>+F17</f>
        <v>S19 W/S</v>
      </c>
      <c r="G27" s="460" t="e">
        <f>+G17</f>
        <v>#DIV/0!</v>
      </c>
      <c r="H27" s="457"/>
      <c r="I27" s="471" t="e">
        <f>+G27*D27</f>
        <v>#DIV/0!</v>
      </c>
      <c r="J27" s="405"/>
      <c r="K27" s="405"/>
    </row>
    <row r="28" spans="1:11">
      <c r="A28" s="441">
        <f t="shared" si="1"/>
        <v>13</v>
      </c>
      <c r="B28" s="437" t="str">
        <f>+B18</f>
        <v xml:space="preserve">  Electric Intangible</v>
      </c>
      <c r="C28" s="452" t="str">
        <f>"Workpaper 1, Line "&amp;'1-RB Items'!$A$46&amp;", Col. "&amp;'1-RB Items'!C7&amp;""</f>
        <v>Workpaper 1, Line 28, Col. (b)</v>
      </c>
      <c r="D28" s="469">
        <f>+'1-RB Items'!C46</f>
        <v>0</v>
      </c>
      <c r="E28" s="405"/>
      <c r="F28" s="405" t="str">
        <f>+F27</f>
        <v>S19 W/S</v>
      </c>
      <c r="G28" s="460" t="e">
        <f>+G18</f>
        <v>#DIV/0!</v>
      </c>
      <c r="H28" s="457"/>
      <c r="I28" s="471" t="e">
        <f>+G28*D28</f>
        <v>#DIV/0!</v>
      </c>
      <c r="J28" s="405"/>
      <c r="K28" s="405"/>
    </row>
    <row r="29" spans="1:11" ht="15.6" thickBot="1">
      <c r="A29" s="441">
        <f t="shared" si="1"/>
        <v>14</v>
      </c>
      <c r="B29" s="437" t="s">
        <v>20</v>
      </c>
      <c r="C29" s="452" t="str">
        <f>"Workpaper 1, Line "&amp;'1-RB Items'!$A$46&amp;", Col. "&amp;'1-RB Items'!H7&amp;""</f>
        <v>Workpaper 1, Line 28, Col. (g)</v>
      </c>
      <c r="D29" s="472">
        <f>+'1-RB Items'!H46</f>
        <v>0</v>
      </c>
      <c r="E29" s="405"/>
      <c r="F29" s="405" t="str">
        <f>+F19</f>
        <v>CP*S19 W/S</v>
      </c>
      <c r="G29" s="460" t="e">
        <f>+G19</f>
        <v>#DIV/0!</v>
      </c>
      <c r="H29" s="457"/>
      <c r="I29" s="473" t="e">
        <f>+G29*D29</f>
        <v>#DIV/0!</v>
      </c>
      <c r="J29" s="405"/>
      <c r="K29" s="405"/>
    </row>
    <row r="30" spans="1:11">
      <c r="A30" s="441">
        <f t="shared" si="1"/>
        <v>15</v>
      </c>
      <c r="B30" s="437" t="s">
        <v>95</v>
      </c>
      <c r="C30" s="463" t="str">
        <f>"(Sum of Lines "&amp;A24&amp;" through "&amp;A29&amp;")"</f>
        <v>(Sum of Lines 9 through 14)</v>
      </c>
      <c r="D30" s="471">
        <f>SUM(D24:D29)</f>
        <v>0</v>
      </c>
      <c r="E30" s="405"/>
      <c r="F30" s="405"/>
      <c r="G30" s="457"/>
      <c r="H30" s="457"/>
      <c r="I30" s="471" t="e">
        <f>SUM(I24:I29)</f>
        <v>#DIV/0!</v>
      </c>
      <c r="J30" s="405"/>
      <c r="K30" s="405"/>
    </row>
    <row r="31" spans="1:11">
      <c r="A31" s="441"/>
      <c r="B31" s="436"/>
      <c r="C31" s="405" t="s">
        <v>2</v>
      </c>
      <c r="D31" s="436"/>
      <c r="E31" s="405"/>
      <c r="F31" s="405"/>
      <c r="G31" s="466"/>
      <c r="H31" s="405"/>
      <c r="I31" s="436"/>
      <c r="J31" s="405"/>
      <c r="K31" s="466"/>
    </row>
    <row r="32" spans="1:11">
      <c r="A32" s="441"/>
      <c r="B32" s="437" t="s">
        <v>23</v>
      </c>
      <c r="C32" s="405"/>
      <c r="D32" s="405"/>
      <c r="E32" s="405"/>
      <c r="F32" s="405"/>
      <c r="G32" s="405"/>
      <c r="H32" s="405"/>
      <c r="I32" s="405"/>
      <c r="J32" s="405"/>
      <c r="K32" s="405"/>
    </row>
    <row r="33" spans="1:11">
      <c r="A33" s="441">
        <f>+A30+1</f>
        <v>16</v>
      </c>
      <c r="B33" s="437" t="s">
        <v>17</v>
      </c>
      <c r="C33" s="463" t="str">
        <f t="shared" ref="C33:C38" si="2">"(Line "&amp;A14&amp;" + Line "&amp;A24&amp;")"</f>
        <v>(Line 1 + Line 9)</v>
      </c>
      <c r="D33" s="458">
        <f t="shared" ref="D33:D38" si="3">+D14+D24</f>
        <v>0</v>
      </c>
      <c r="E33" s="457"/>
      <c r="F33" s="457"/>
      <c r="G33" s="474"/>
      <c r="H33" s="457"/>
      <c r="I33" s="458">
        <f t="shared" ref="I33:I38" si="4">+I14+I24</f>
        <v>0</v>
      </c>
      <c r="J33" s="405"/>
      <c r="K33" s="466"/>
    </row>
    <row r="34" spans="1:11">
      <c r="A34" s="441">
        <f>+A33+1</f>
        <v>17</v>
      </c>
      <c r="B34" s="437" t="s">
        <v>29</v>
      </c>
      <c r="C34" s="463" t="str">
        <f t="shared" si="2"/>
        <v>(Line 2 + Line 10)</v>
      </c>
      <c r="D34" s="458">
        <f t="shared" si="3"/>
        <v>0</v>
      </c>
      <c r="E34" s="457"/>
      <c r="F34" s="457"/>
      <c r="G34" s="459"/>
      <c r="H34" s="457"/>
      <c r="I34" s="458">
        <f t="shared" si="4"/>
        <v>0</v>
      </c>
      <c r="J34" s="405"/>
      <c r="K34" s="466"/>
    </row>
    <row r="35" spans="1:11">
      <c r="A35" s="441">
        <f t="shared" ref="A35:A39" si="5">+A34+1</f>
        <v>18</v>
      </c>
      <c r="B35" s="437" t="s">
        <v>19</v>
      </c>
      <c r="C35" s="463" t="str">
        <f t="shared" si="2"/>
        <v>(Line 3 + Line 11)</v>
      </c>
      <c r="D35" s="458">
        <f t="shared" si="3"/>
        <v>0</v>
      </c>
      <c r="E35" s="457"/>
      <c r="F35" s="457"/>
      <c r="G35" s="474"/>
      <c r="H35" s="457"/>
      <c r="I35" s="458">
        <f t="shared" si="4"/>
        <v>0</v>
      </c>
      <c r="J35" s="405"/>
      <c r="K35" s="466"/>
    </row>
    <row r="36" spans="1:11">
      <c r="A36" s="441">
        <f t="shared" si="5"/>
        <v>19</v>
      </c>
      <c r="B36" s="437" t="s">
        <v>24</v>
      </c>
      <c r="C36" s="463" t="str">
        <f t="shared" si="2"/>
        <v>(Line 4 + Line 12)</v>
      </c>
      <c r="D36" s="458">
        <f t="shared" si="3"/>
        <v>0</v>
      </c>
      <c r="E36" s="457"/>
      <c r="F36" s="457"/>
      <c r="G36" s="474"/>
      <c r="H36" s="457"/>
      <c r="I36" s="458" t="e">
        <f t="shared" si="4"/>
        <v>#DIV/0!</v>
      </c>
      <c r="J36" s="405"/>
      <c r="K36" s="466"/>
    </row>
    <row r="37" spans="1:11">
      <c r="A37" s="441">
        <f t="shared" si="5"/>
        <v>20</v>
      </c>
      <c r="B37" s="437" t="s">
        <v>79</v>
      </c>
      <c r="C37" s="463" t="str">
        <f t="shared" si="2"/>
        <v>(Line 5 + Line 13)</v>
      </c>
      <c r="D37" s="458">
        <f t="shared" si="3"/>
        <v>0</v>
      </c>
      <c r="E37" s="457"/>
      <c r="F37" s="457"/>
      <c r="G37" s="474"/>
      <c r="H37" s="457"/>
      <c r="I37" s="458" t="e">
        <f t="shared" si="4"/>
        <v>#DIV/0!</v>
      </c>
      <c r="J37" s="405"/>
      <c r="K37" s="466"/>
    </row>
    <row r="38" spans="1:11" ht="15.6" thickBot="1">
      <c r="A38" s="441">
        <f t="shared" si="5"/>
        <v>21</v>
      </c>
      <c r="B38" s="437" t="s">
        <v>20</v>
      </c>
      <c r="C38" s="463" t="str">
        <f t="shared" si="2"/>
        <v>(Line 6 + Line 14)</v>
      </c>
      <c r="D38" s="462">
        <f t="shared" si="3"/>
        <v>0</v>
      </c>
      <c r="E38" s="457"/>
      <c r="F38" s="457"/>
      <c r="G38" s="474"/>
      <c r="H38" s="457"/>
      <c r="I38" s="462" t="e">
        <f t="shared" si="4"/>
        <v>#DIV/0!</v>
      </c>
      <c r="J38" s="405"/>
      <c r="K38" s="466"/>
    </row>
    <row r="39" spans="1:11">
      <c r="A39" s="441">
        <f t="shared" si="5"/>
        <v>22</v>
      </c>
      <c r="B39" s="437" t="s">
        <v>96</v>
      </c>
      <c r="C39" s="463" t="str">
        <f>"(Sum of Lines "&amp;A33&amp;" through "&amp;A38&amp;")"</f>
        <v>(Sum of Lines 16 through 21)</v>
      </c>
      <c r="D39" s="458">
        <f>SUM(D33:D38)</f>
        <v>0</v>
      </c>
      <c r="E39" s="457"/>
      <c r="F39" s="457"/>
      <c r="G39" s="475"/>
      <c r="H39" s="457"/>
      <c r="I39" s="458" t="e">
        <f>SUM(I33:I38)</f>
        <v>#DIV/0!</v>
      </c>
      <c r="J39" s="405"/>
      <c r="K39" s="405"/>
    </row>
    <row r="40" spans="1:11">
      <c r="A40" s="441"/>
      <c r="B40" s="436"/>
      <c r="C40" s="405"/>
      <c r="D40" s="436"/>
      <c r="E40" s="405"/>
      <c r="F40" s="436"/>
      <c r="G40" s="436"/>
      <c r="H40" s="405"/>
      <c r="I40" s="436"/>
      <c r="J40" s="405"/>
      <c r="K40" s="466"/>
    </row>
    <row r="41" spans="1:11">
      <c r="A41" s="441"/>
      <c r="B41" s="478" t="s">
        <v>629</v>
      </c>
      <c r="C41" s="405"/>
      <c r="D41" s="383"/>
      <c r="E41" s="405"/>
      <c r="F41" s="405"/>
      <c r="G41" s="405"/>
      <c r="H41" s="405"/>
      <c r="I41" s="405"/>
      <c r="J41" s="405"/>
      <c r="K41" s="405"/>
    </row>
    <row r="42" spans="1:11">
      <c r="A42" s="441">
        <f>+A39+1</f>
        <v>23</v>
      </c>
      <c r="B42" s="437" t="s">
        <v>209</v>
      </c>
      <c r="C42" s="383" t="str">
        <f>"Workpaper 2a, Line "&amp;'2a-ADIT Current Year'!A20&amp;", Col. "&amp;'2a-ADIT Current Year'!H6&amp;""</f>
        <v>Workpaper 2a, Line 11, Col. (g)</v>
      </c>
      <c r="D42" s="479" t="s">
        <v>18</v>
      </c>
      <c r="E42" s="405"/>
      <c r="F42" s="405"/>
      <c r="G42" s="480"/>
      <c r="H42" s="457"/>
      <c r="I42" s="476" t="e">
        <f>+'2a-ADIT Current Year'!H20</f>
        <v>#DIV/0!</v>
      </c>
      <c r="J42" s="405"/>
      <c r="K42" s="466"/>
    </row>
    <row r="43" spans="1:11">
      <c r="A43" s="441">
        <f>+A42+1</f>
        <v>24</v>
      </c>
      <c r="B43" s="478" t="s">
        <v>210</v>
      </c>
      <c r="C43" s="482" t="s">
        <v>420</v>
      </c>
      <c r="D43" s="479" t="s">
        <v>18</v>
      </c>
      <c r="E43" s="405"/>
      <c r="F43" s="405"/>
      <c r="G43" s="483"/>
      <c r="H43" s="457"/>
      <c r="I43" s="484">
        <f>+'3-EADIT'!L36+'3-EADIT'!L63</f>
        <v>0</v>
      </c>
      <c r="J43" s="405"/>
      <c r="K43" s="466"/>
    </row>
    <row r="44" spans="1:11">
      <c r="A44" s="441">
        <f>+A43+1</f>
        <v>25</v>
      </c>
      <c r="B44" s="478" t="s">
        <v>383</v>
      </c>
      <c r="C44" s="463" t="str">
        <f>"(Line "&amp;A42&amp;" + Line "&amp;A43&amp;")"</f>
        <v>(Line 23 + Line 24)</v>
      </c>
      <c r="D44" s="485"/>
      <c r="E44" s="405"/>
      <c r="F44" s="405"/>
      <c r="G44" s="457"/>
      <c r="H44" s="457"/>
      <c r="I44" s="471" t="e">
        <f>SUM(I42:I43)</f>
        <v>#DIV/0!</v>
      </c>
      <c r="J44" s="405"/>
      <c r="K44" s="405"/>
    </row>
    <row r="45" spans="1:11">
      <c r="A45" s="441"/>
      <c r="B45" s="436"/>
      <c r="C45" s="405"/>
      <c r="D45" s="436"/>
      <c r="E45" s="405"/>
      <c r="F45" s="405"/>
      <c r="G45" s="466"/>
      <c r="H45" s="405"/>
      <c r="I45" s="436"/>
      <c r="J45" s="405"/>
      <c r="K45" s="466"/>
    </row>
    <row r="46" spans="1:11">
      <c r="A46" s="441">
        <f>+A44+1</f>
        <v>26</v>
      </c>
      <c r="B46" s="478" t="s">
        <v>342</v>
      </c>
      <c r="C46" s="452" t="str">
        <f>"Workpaper 1, Line "&amp;'1-RB Items'!A67&amp;", Col. "&amp;'1-RB Items'!C7&amp;" or "&amp;'1-RB Items'!D7&amp;""</f>
        <v>Workpaper 1, Line 42, Col. (b) or (c)</v>
      </c>
      <c r="D46" s="453">
        <f>ROUND('1-RB Items'!C67,0)</f>
        <v>0</v>
      </c>
      <c r="E46" s="405"/>
      <c r="F46" s="405" t="s">
        <v>81</v>
      </c>
      <c r="G46" s="456"/>
      <c r="H46" s="457"/>
      <c r="I46" s="486">
        <f>+'1-RB Items'!D67</f>
        <v>0</v>
      </c>
      <c r="J46" s="405"/>
      <c r="K46" s="405"/>
    </row>
    <row r="47" spans="1:11">
      <c r="A47" s="441"/>
      <c r="B47" s="437"/>
      <c r="C47" s="405"/>
      <c r="D47" s="405"/>
      <c r="E47" s="405"/>
      <c r="F47" s="405"/>
      <c r="G47" s="457"/>
      <c r="H47" s="457"/>
      <c r="I47" s="457"/>
      <c r="J47" s="405"/>
      <c r="K47" s="405"/>
    </row>
    <row r="48" spans="1:11">
      <c r="A48" s="441"/>
      <c r="B48" s="437" t="s">
        <v>380</v>
      </c>
      <c r="C48" s="405" t="s">
        <v>2</v>
      </c>
      <c r="D48" s="405"/>
      <c r="E48" s="405"/>
      <c r="F48" s="405"/>
      <c r="G48" s="457"/>
      <c r="H48" s="457"/>
      <c r="I48" s="457"/>
      <c r="J48" s="405"/>
      <c r="K48" s="405"/>
    </row>
    <row r="49" spans="1:11">
      <c r="A49" s="441">
        <f>+A46+1</f>
        <v>27</v>
      </c>
      <c r="B49" s="437" t="s">
        <v>382</v>
      </c>
      <c r="C49" s="463" t="str">
        <f>"(Line "&amp;A81&amp;" times 45/360)"</f>
        <v>(Line 47 times 45/360)</v>
      </c>
      <c r="D49" s="629" t="s">
        <v>18</v>
      </c>
      <c r="E49" s="405"/>
      <c r="F49" s="405"/>
      <c r="G49" s="459"/>
      <c r="H49" s="457"/>
      <c r="I49" s="458" t="e">
        <f>+I81/8</f>
        <v>#DIV/0!</v>
      </c>
      <c r="J49" s="437"/>
      <c r="K49" s="466"/>
    </row>
    <row r="50" spans="1:11">
      <c r="A50" s="441">
        <f>+A49+1</f>
        <v>28</v>
      </c>
      <c r="B50" s="437" t="s">
        <v>85</v>
      </c>
      <c r="C50" s="452" t="str">
        <f>"Workpaper 1, Line "&amp;'1-RB Items'!$A$67&amp;", Col. "&amp;'1-RB Items'!E7&amp;""</f>
        <v>Workpaper 1, Line 42, Col. (d)</v>
      </c>
      <c r="D50" s="453">
        <f>+'1-RB Items'!E67</f>
        <v>0</v>
      </c>
      <c r="E50" s="405"/>
      <c r="F50" s="405" t="s">
        <v>434</v>
      </c>
      <c r="G50" s="460" t="e">
        <f>+D144</f>
        <v>#DIV/0!</v>
      </c>
      <c r="H50" s="457"/>
      <c r="I50" s="458" t="e">
        <f>+G50*D50</f>
        <v>#DIV/0!</v>
      </c>
      <c r="J50" s="405" t="s">
        <v>2</v>
      </c>
      <c r="K50" s="466"/>
    </row>
    <row r="51" spans="1:11">
      <c r="A51" s="441">
        <f t="shared" ref="A51:A54" si="6">+A50+1</f>
        <v>29</v>
      </c>
      <c r="B51" s="478" t="s">
        <v>86</v>
      </c>
      <c r="C51" s="452" t="str">
        <f>"Workpaper 1, Line "&amp;'1-RB Items'!$A$67&amp;", Col. "&amp;'1-RB Items'!F7&amp;""</f>
        <v>Workpaper 1, Line 42, Col. (e)</v>
      </c>
      <c r="D51" s="453">
        <f>+'1-RB Items'!F67</f>
        <v>0</v>
      </c>
      <c r="E51" s="405"/>
      <c r="F51" s="405" t="s">
        <v>354</v>
      </c>
      <c r="G51" s="460" t="e">
        <f>+G161*G21</f>
        <v>#DIV/0!</v>
      </c>
      <c r="H51" s="457"/>
      <c r="I51" s="458" t="e">
        <f>+D51*G51</f>
        <v>#DIV/0!</v>
      </c>
      <c r="J51" s="405"/>
      <c r="K51" s="466"/>
    </row>
    <row r="52" spans="1:11">
      <c r="A52" s="441">
        <f t="shared" si="6"/>
        <v>30</v>
      </c>
      <c r="B52" s="437" t="s">
        <v>87</v>
      </c>
      <c r="C52" s="452" t="str">
        <f>"Workpaper 1, Line "&amp;'1-RB Items'!$A$67&amp;", Col. "&amp;'1-RB Items'!G7&amp;""</f>
        <v>Workpaper 1, Line 42, Col. (f)</v>
      </c>
      <c r="D52" s="453">
        <f>+'1-RB Items'!G67</f>
        <v>0</v>
      </c>
      <c r="E52" s="405"/>
      <c r="F52" s="405" t="s">
        <v>354</v>
      </c>
      <c r="G52" s="487" t="e">
        <f>+G161*G21</f>
        <v>#DIV/0!</v>
      </c>
      <c r="H52" s="457"/>
      <c r="I52" s="458" t="e">
        <f>+G52*D52</f>
        <v>#DIV/0!</v>
      </c>
      <c r="J52" s="405"/>
      <c r="K52" s="466"/>
    </row>
    <row r="53" spans="1:11" ht="15.6" thickBot="1">
      <c r="A53" s="441">
        <f>+A52+1</f>
        <v>31</v>
      </c>
      <c r="B53" s="437" t="s">
        <v>88</v>
      </c>
      <c r="C53" s="452" t="str">
        <f>"Workpaper 1, Line "&amp;'1-RB Items'!$A$67&amp;", Col. "&amp;'1-RB Items'!H7&amp;""</f>
        <v>Workpaper 1, Line 42, Col. (g)</v>
      </c>
      <c r="D53" s="472">
        <f>+'1-RB Items'!H67</f>
        <v>0</v>
      </c>
      <c r="E53" s="405"/>
      <c r="F53" s="405" t="s">
        <v>433</v>
      </c>
      <c r="G53" s="460" t="e">
        <f>+G161*D156</f>
        <v>#DIV/0!</v>
      </c>
      <c r="H53" s="457"/>
      <c r="I53" s="473" t="e">
        <f>+D53*G53</f>
        <v>#DIV/0!</v>
      </c>
      <c r="J53" s="405"/>
      <c r="K53" s="488"/>
    </row>
    <row r="54" spans="1:11">
      <c r="A54" s="441">
        <f t="shared" si="6"/>
        <v>32</v>
      </c>
      <c r="B54" s="437" t="s">
        <v>381</v>
      </c>
      <c r="C54" s="463" t="str">
        <f>"(Sum of Lines "&amp;A49&amp;" through "&amp;A53&amp;")"</f>
        <v>(Sum of Lines 27 through 31)</v>
      </c>
      <c r="D54" s="464">
        <f>SUM(D49:D53)</f>
        <v>0</v>
      </c>
      <c r="E54" s="437"/>
      <c r="F54" s="437"/>
      <c r="I54" s="464" t="e">
        <f>SUM(I49:I53)</f>
        <v>#DIV/0!</v>
      </c>
      <c r="J54" s="437"/>
      <c r="K54" s="437"/>
    </row>
    <row r="55" spans="1:11" ht="15.6" thickBot="1">
      <c r="A55" s="436"/>
      <c r="B55" s="436"/>
      <c r="C55" s="405"/>
      <c r="D55" s="436"/>
      <c r="E55" s="405"/>
      <c r="F55" s="405"/>
      <c r="G55" s="405"/>
      <c r="H55" s="405"/>
      <c r="I55" s="394"/>
      <c r="J55" s="405"/>
      <c r="K55" s="405"/>
    </row>
    <row r="56" spans="1:11" ht="28.8" thickBot="1">
      <c r="A56" s="441">
        <f>+A54+1</f>
        <v>33</v>
      </c>
      <c r="B56" s="489" t="s">
        <v>98</v>
      </c>
      <c r="C56" s="382" t="str">
        <f>"(Line "&amp;A39&amp;" + Line "&amp;A44&amp;" + Line "&amp;A46&amp;" + Line "&amp;A54&amp;")"</f>
        <v>(Line 22 + Line 25 + Line 26 + Line 32)</v>
      </c>
      <c r="D56" s="458"/>
      <c r="E56" s="457"/>
      <c r="F56" s="457"/>
      <c r="G56" s="474"/>
      <c r="H56" s="457"/>
      <c r="I56" s="643" t="e">
        <f>+I54+I46+I44+I39</f>
        <v>#DIV/0!</v>
      </c>
      <c r="J56" s="405"/>
      <c r="K56" s="466"/>
    </row>
    <row r="57" spans="1:11" ht="15.6" thickTop="1">
      <c r="A57" s="441"/>
      <c r="B57" s="437"/>
      <c r="C57" s="405"/>
      <c r="D57" s="405"/>
      <c r="E57" s="405"/>
      <c r="F57" s="405"/>
      <c r="G57" s="405"/>
      <c r="H57" s="405"/>
      <c r="I57" s="405"/>
      <c r="J57" s="405"/>
      <c r="K57" s="490"/>
    </row>
    <row r="58" spans="1:11">
      <c r="A58" s="441"/>
      <c r="B58" s="437" t="s">
        <v>0</v>
      </c>
      <c r="C58" s="405"/>
      <c r="D58" s="405" t="s">
        <v>1</v>
      </c>
      <c r="E58" s="405"/>
      <c r="F58" s="405"/>
      <c r="G58" s="405"/>
      <c r="H58" s="405"/>
      <c r="J58" s="405"/>
      <c r="K58" s="491" t="str">
        <f>H3</f>
        <v>Projected ATRR or Actual ATRR for the 12 Months Ended 12/31/XXXX</v>
      </c>
    </row>
    <row r="59" spans="1:11">
      <c r="A59" s="441"/>
      <c r="B59" s="437"/>
      <c r="C59" s="405"/>
      <c r="D59" s="405" t="s">
        <v>3</v>
      </c>
      <c r="E59" s="405"/>
      <c r="F59" s="405"/>
      <c r="G59" s="405"/>
      <c r="H59" s="405"/>
      <c r="I59" s="405"/>
      <c r="J59" s="405"/>
      <c r="K59" s="405"/>
    </row>
    <row r="60" spans="1:11">
      <c r="A60" s="441"/>
      <c r="B60" s="436"/>
      <c r="C60" s="405"/>
      <c r="D60" s="405"/>
      <c r="E60" s="405"/>
      <c r="F60" s="405"/>
      <c r="G60" s="405"/>
      <c r="H60" s="405"/>
      <c r="I60" s="405"/>
      <c r="J60" s="405"/>
      <c r="K60" s="405"/>
    </row>
    <row r="61" spans="1:11" ht="15.6">
      <c r="A61" s="668" t="str">
        <f>A6</f>
        <v>Central Hudson Gas and Electric Corporation</v>
      </c>
      <c r="B61" s="668"/>
      <c r="C61" s="668"/>
      <c r="D61" s="668"/>
      <c r="E61" s="668"/>
      <c r="F61" s="668"/>
      <c r="G61" s="668"/>
      <c r="H61" s="668"/>
      <c r="I61" s="668"/>
      <c r="J61" s="630"/>
      <c r="K61" s="630"/>
    </row>
    <row r="62" spans="1:11" ht="15.6">
      <c r="A62" s="657" t="s">
        <v>539</v>
      </c>
      <c r="B62" s="657"/>
      <c r="C62" s="657"/>
      <c r="D62" s="657"/>
      <c r="E62" s="657"/>
      <c r="F62" s="657"/>
      <c r="G62" s="657"/>
      <c r="H62" s="657"/>
      <c r="I62" s="657"/>
      <c r="J62" s="628"/>
      <c r="K62" s="628"/>
    </row>
    <row r="63" spans="1:11" ht="15.6">
      <c r="A63" s="628"/>
      <c r="B63" s="628"/>
      <c r="C63" s="628"/>
      <c r="D63" s="628"/>
      <c r="E63" s="628"/>
      <c r="F63" s="628"/>
      <c r="G63" s="628"/>
      <c r="H63" s="628"/>
      <c r="I63" s="628"/>
      <c r="J63" s="628"/>
      <c r="K63" s="628"/>
    </row>
    <row r="64" spans="1:11">
      <c r="A64" s="441"/>
      <c r="B64" s="441" t="s">
        <v>10</v>
      </c>
      <c r="C64" s="441" t="s">
        <v>11</v>
      </c>
      <c r="D64" s="441" t="s">
        <v>12</v>
      </c>
      <c r="E64" s="405" t="s">
        <v>2</v>
      </c>
      <c r="F64" s="405"/>
      <c r="G64" s="444" t="s">
        <v>13</v>
      </c>
      <c r="H64" s="405"/>
      <c r="I64" s="442" t="s">
        <v>14</v>
      </c>
      <c r="J64" s="405"/>
      <c r="K64" s="405"/>
    </row>
    <row r="65" spans="1:11" ht="15.6">
      <c r="A65" s="441" t="s">
        <v>6</v>
      </c>
      <c r="B65" s="437"/>
      <c r="D65" s="405"/>
      <c r="E65" s="405"/>
      <c r="F65" s="405"/>
      <c r="G65" s="441"/>
      <c r="H65" s="405"/>
      <c r="J65" s="405"/>
      <c r="K65" s="447"/>
    </row>
    <row r="66" spans="1:11" ht="47.4" thickBot="1">
      <c r="A66" s="448" t="s">
        <v>7</v>
      </c>
      <c r="B66" s="492" t="s">
        <v>148</v>
      </c>
      <c r="C66" s="450" t="s">
        <v>497</v>
      </c>
      <c r="D66" s="451" t="str">
        <f>+D12</f>
        <v>Company Total (where applicable)</v>
      </c>
      <c r="E66" s="446"/>
      <c r="F66" s="656" t="s">
        <v>166</v>
      </c>
      <c r="G66" s="656"/>
      <c r="H66" s="446"/>
      <c r="I66" s="451" t="str">
        <f>+I12</f>
        <v>Schedule 19 Projects</v>
      </c>
      <c r="J66" s="405"/>
      <c r="K66" s="447"/>
    </row>
    <row r="67" spans="1:11" ht="30">
      <c r="A67" s="441"/>
      <c r="B67" s="478" t="s">
        <v>513</v>
      </c>
      <c r="C67" s="405"/>
      <c r="D67" s="405"/>
      <c r="E67" s="405"/>
      <c r="F67" s="405"/>
      <c r="G67" s="405"/>
      <c r="H67" s="405"/>
      <c r="I67" s="405"/>
      <c r="J67" s="405"/>
      <c r="K67" s="405"/>
    </row>
    <row r="68" spans="1:11">
      <c r="A68" s="441">
        <f>+A56+1</f>
        <v>34</v>
      </c>
      <c r="B68" s="437" t="s">
        <v>392</v>
      </c>
      <c r="C68" s="383" t="s">
        <v>421</v>
      </c>
      <c r="D68" s="479" t="s">
        <v>18</v>
      </c>
      <c r="E68" s="405"/>
      <c r="F68" s="405" t="s">
        <v>81</v>
      </c>
      <c r="G68" s="460"/>
      <c r="H68" s="457"/>
      <c r="I68" s="498">
        <v>0</v>
      </c>
      <c r="J68" s="437"/>
      <c r="K68" s="405"/>
    </row>
    <row r="69" spans="1:11">
      <c r="A69" s="441">
        <f>+A68+1</f>
        <v>35</v>
      </c>
      <c r="B69" s="437" t="s">
        <v>393</v>
      </c>
      <c r="C69" s="383" t="s">
        <v>605</v>
      </c>
      <c r="D69" s="493">
        <v>0</v>
      </c>
      <c r="E69" s="405"/>
      <c r="F69" s="405"/>
      <c r="G69" s="460"/>
      <c r="H69" s="457"/>
      <c r="I69" s="458"/>
      <c r="J69" s="437"/>
      <c r="K69" s="405"/>
    </row>
    <row r="70" spans="1:11">
      <c r="A70" s="441">
        <f>+A69+1</f>
        <v>36</v>
      </c>
      <c r="B70" s="437" t="s">
        <v>411</v>
      </c>
      <c r="C70" s="482" t="s">
        <v>466</v>
      </c>
      <c r="D70" s="494">
        <v>0</v>
      </c>
      <c r="E70" s="405"/>
      <c r="F70" s="405"/>
      <c r="G70" s="460"/>
      <c r="H70" s="457"/>
      <c r="I70" s="458"/>
      <c r="J70" s="437"/>
      <c r="K70" s="405"/>
    </row>
    <row r="71" spans="1:11">
      <c r="A71" s="441">
        <f t="shared" ref="A71:A74" si="7">+A70+1</f>
        <v>37</v>
      </c>
      <c r="B71" s="437" t="s">
        <v>410</v>
      </c>
      <c r="C71" s="644" t="str">
        <f>"Line "&amp;A69&amp;" - Line "&amp;A70&amp;""</f>
        <v>Line 35 - Line 36</v>
      </c>
      <c r="D71" s="493">
        <f>+D69-D70</f>
        <v>0</v>
      </c>
      <c r="E71" s="405"/>
      <c r="F71" s="405" t="s">
        <v>434</v>
      </c>
      <c r="G71" s="460" t="e">
        <f>+D144</f>
        <v>#DIV/0!</v>
      </c>
      <c r="H71" s="457"/>
      <c r="I71" s="458" t="e">
        <f>+D71*G71</f>
        <v>#DIV/0!</v>
      </c>
      <c r="J71" s="437"/>
      <c r="K71" s="405"/>
    </row>
    <row r="72" spans="1:11">
      <c r="A72" s="441">
        <f t="shared" si="7"/>
        <v>38</v>
      </c>
      <c r="B72" s="437" t="s">
        <v>351</v>
      </c>
      <c r="C72" s="383" t="s">
        <v>422</v>
      </c>
      <c r="D72" s="493">
        <v>0</v>
      </c>
      <c r="E72" s="405"/>
      <c r="F72" s="405"/>
      <c r="G72" s="460"/>
      <c r="H72" s="457"/>
      <c r="I72" s="458"/>
      <c r="J72" s="405"/>
      <c r="K72" s="405"/>
    </row>
    <row r="73" spans="1:11">
      <c r="A73" s="441">
        <f t="shared" si="7"/>
        <v>39</v>
      </c>
      <c r="B73" s="437" t="s">
        <v>469</v>
      </c>
      <c r="C73" s="482" t="s">
        <v>466</v>
      </c>
      <c r="D73" s="493">
        <v>0</v>
      </c>
      <c r="E73" s="405"/>
      <c r="F73" s="405"/>
      <c r="G73" s="460"/>
      <c r="H73" s="457"/>
      <c r="I73" s="458"/>
      <c r="J73" s="405"/>
      <c r="K73" s="405"/>
    </row>
    <row r="74" spans="1:11" ht="18" customHeight="1">
      <c r="A74" s="441">
        <f t="shared" si="7"/>
        <v>40</v>
      </c>
      <c r="B74" s="478" t="s">
        <v>471</v>
      </c>
      <c r="C74" s="383" t="s">
        <v>423</v>
      </c>
      <c r="D74" s="493">
        <v>0</v>
      </c>
      <c r="E74" s="405"/>
      <c r="F74" s="405"/>
      <c r="G74" s="460"/>
      <c r="H74" s="457"/>
      <c r="I74" s="458"/>
      <c r="J74" s="405"/>
      <c r="K74" s="405"/>
    </row>
    <row r="75" spans="1:11">
      <c r="A75" s="441">
        <f t="shared" ref="A75:A81" si="8">+A74+1</f>
        <v>41</v>
      </c>
      <c r="B75" s="478" t="s">
        <v>467</v>
      </c>
      <c r="C75" s="383" t="s">
        <v>424</v>
      </c>
      <c r="D75" s="493">
        <v>0</v>
      </c>
      <c r="E75" s="405"/>
      <c r="F75" s="405"/>
      <c r="G75" s="460"/>
      <c r="H75" s="457"/>
      <c r="I75" s="458"/>
      <c r="J75" s="405"/>
      <c r="K75" s="405"/>
    </row>
    <row r="76" spans="1:11">
      <c r="A76" s="441">
        <f t="shared" si="8"/>
        <v>42</v>
      </c>
      <c r="B76" s="478" t="s">
        <v>472</v>
      </c>
      <c r="C76" s="383" t="s">
        <v>473</v>
      </c>
      <c r="D76" s="494">
        <v>0</v>
      </c>
      <c r="E76" s="405"/>
      <c r="F76" s="405"/>
      <c r="G76" s="460"/>
      <c r="H76" s="457"/>
      <c r="I76" s="458"/>
      <c r="J76" s="405"/>
      <c r="K76" s="405"/>
    </row>
    <row r="77" spans="1:11" ht="35.25" customHeight="1">
      <c r="A77" s="441">
        <f t="shared" si="8"/>
        <v>43</v>
      </c>
      <c r="B77" s="478" t="s">
        <v>367</v>
      </c>
      <c r="C77" s="414" t="str">
        <f>"Line "&amp;A72&amp;" - Line "&amp;A73&amp;" - Line "&amp;A74&amp;" - Line "&amp;A75&amp;" - Line "&amp;A76&amp;""</f>
        <v>Line 38 - Line 39 - Line 40 - Line 41 - Line 42</v>
      </c>
      <c r="D77" s="493">
        <f>+D72-D73-D74-D75-D76</f>
        <v>0</v>
      </c>
      <c r="E77" s="405"/>
      <c r="F77" s="405" t="s">
        <v>432</v>
      </c>
      <c r="G77" s="460" t="e">
        <f>+D156</f>
        <v>#DIV/0!</v>
      </c>
      <c r="H77" s="457"/>
      <c r="I77" s="458" t="e">
        <f>+D77*G77</f>
        <v>#DIV/0!</v>
      </c>
      <c r="J77" s="405"/>
      <c r="K77" s="405"/>
    </row>
    <row r="78" spans="1:11">
      <c r="A78" s="441">
        <f t="shared" si="8"/>
        <v>44</v>
      </c>
      <c r="B78" s="478" t="s">
        <v>343</v>
      </c>
      <c r="C78" s="383" t="s">
        <v>412</v>
      </c>
      <c r="D78" s="493">
        <v>0</v>
      </c>
      <c r="E78" s="405"/>
      <c r="F78" s="495" t="s">
        <v>434</v>
      </c>
      <c r="G78" s="496" t="e">
        <f>+D144</f>
        <v>#DIV/0!</v>
      </c>
      <c r="H78" s="457"/>
      <c r="I78" s="458" t="e">
        <f>+D78*G78</f>
        <v>#DIV/0!</v>
      </c>
      <c r="J78" s="405"/>
      <c r="K78" s="497"/>
    </row>
    <row r="79" spans="1:11" ht="30">
      <c r="A79" s="441">
        <f t="shared" si="8"/>
        <v>45</v>
      </c>
      <c r="B79" s="478" t="s">
        <v>654</v>
      </c>
      <c r="C79" s="383" t="s">
        <v>412</v>
      </c>
      <c r="D79" s="479" t="s">
        <v>18</v>
      </c>
      <c r="E79" s="405"/>
      <c r="F79" s="495" t="s">
        <v>81</v>
      </c>
      <c r="G79" s="496"/>
      <c r="H79" s="457"/>
      <c r="I79" s="498">
        <v>0</v>
      </c>
      <c r="J79" s="405"/>
      <c r="K79" s="497"/>
    </row>
    <row r="80" spans="1:11">
      <c r="A80" s="441">
        <f t="shared" si="8"/>
        <v>46</v>
      </c>
      <c r="B80" s="478" t="s">
        <v>468</v>
      </c>
      <c r="C80" s="463" t="str">
        <f>"Line "&amp;A75&amp;""</f>
        <v>Line 41</v>
      </c>
      <c r="D80" s="607">
        <f>+D75</f>
        <v>0</v>
      </c>
      <c r="E80" s="405"/>
      <c r="F80" s="495" t="s">
        <v>352</v>
      </c>
      <c r="G80" s="496" t="e">
        <f>+G21</f>
        <v>#DIV/0!</v>
      </c>
      <c r="H80" s="457"/>
      <c r="I80" s="484" t="e">
        <f>+D80*G80</f>
        <v>#DIV/0!</v>
      </c>
      <c r="J80" s="405"/>
      <c r="K80" s="405"/>
    </row>
    <row r="81" spans="1:11">
      <c r="A81" s="441">
        <f t="shared" si="8"/>
        <v>47</v>
      </c>
      <c r="B81" s="437" t="s">
        <v>101</v>
      </c>
      <c r="C81" s="382" t="str">
        <f>"Sum of Lines "&amp;A68&amp;" through "&amp;A80&amp;""</f>
        <v>Sum of Lines 34 through 46</v>
      </c>
      <c r="D81" s="629" t="s">
        <v>18</v>
      </c>
      <c r="E81" s="405"/>
      <c r="F81" s="405"/>
      <c r="G81" s="499"/>
      <c r="H81" s="457"/>
      <c r="I81" s="464" t="e">
        <f>+SUM(I68:I80)</f>
        <v>#DIV/0!</v>
      </c>
      <c r="J81" s="405"/>
      <c r="K81" s="405"/>
    </row>
    <row r="82" spans="1:11">
      <c r="A82" s="441"/>
      <c r="B82" s="436"/>
      <c r="C82" s="383"/>
      <c r="D82" s="436"/>
      <c r="E82" s="405"/>
      <c r="F82" s="405"/>
      <c r="G82" s="499"/>
      <c r="H82" s="405"/>
      <c r="I82" s="436"/>
      <c r="J82" s="405"/>
      <c r="K82" s="405"/>
    </row>
    <row r="83" spans="1:11">
      <c r="A83" s="441"/>
      <c r="B83" s="437" t="s">
        <v>25</v>
      </c>
      <c r="C83" s="383"/>
      <c r="D83" s="405"/>
      <c r="E83" s="405"/>
      <c r="F83" s="405"/>
      <c r="G83" s="499"/>
      <c r="H83" s="405"/>
      <c r="I83" s="405"/>
      <c r="J83" s="405"/>
      <c r="K83" s="405"/>
    </row>
    <row r="84" spans="1:11">
      <c r="A84" s="441">
        <f>+A81+1</f>
        <v>48</v>
      </c>
      <c r="B84" s="437" t="s">
        <v>29</v>
      </c>
      <c r="C84" s="500" t="s">
        <v>104</v>
      </c>
      <c r="D84" s="493">
        <v>0</v>
      </c>
      <c r="E84" s="405"/>
      <c r="F84" s="405" t="s">
        <v>81</v>
      </c>
      <c r="G84" s="460"/>
      <c r="H84" s="457"/>
      <c r="I84" s="498">
        <v>0</v>
      </c>
      <c r="J84" s="405"/>
      <c r="K84" s="501"/>
    </row>
    <row r="85" spans="1:11">
      <c r="A85" s="441">
        <f>A84+1</f>
        <v>49</v>
      </c>
      <c r="B85" s="502" t="s">
        <v>99</v>
      </c>
      <c r="C85" s="500" t="s">
        <v>347</v>
      </c>
      <c r="D85" s="493">
        <v>0</v>
      </c>
      <c r="E85" s="405"/>
      <c r="F85" s="405" t="s">
        <v>432</v>
      </c>
      <c r="G85" s="460" t="e">
        <f>+D156</f>
        <v>#DIV/0!</v>
      </c>
      <c r="H85" s="457"/>
      <c r="I85" s="458" t="e">
        <f>+G85*D85</f>
        <v>#DIV/0!</v>
      </c>
      <c r="J85" s="405"/>
      <c r="K85" s="466"/>
    </row>
    <row r="86" spans="1:11">
      <c r="A86" s="441">
        <f>+A85+1</f>
        <v>50</v>
      </c>
      <c r="B86" s="437" t="s">
        <v>346</v>
      </c>
      <c r="C86" s="500" t="s">
        <v>102</v>
      </c>
      <c r="D86" s="494">
        <v>0</v>
      </c>
      <c r="E86" s="405"/>
      <c r="F86" s="405" t="s">
        <v>432</v>
      </c>
      <c r="G86" s="487" t="e">
        <f>+D156</f>
        <v>#DIV/0!</v>
      </c>
      <c r="H86" s="457"/>
      <c r="I86" s="484" t="e">
        <f>+G86*D86</f>
        <v>#DIV/0!</v>
      </c>
      <c r="J86" s="405"/>
      <c r="K86" s="466"/>
    </row>
    <row r="87" spans="1:11">
      <c r="A87" s="441">
        <f>+A86+1</f>
        <v>51</v>
      </c>
      <c r="B87" s="437" t="s">
        <v>103</v>
      </c>
      <c r="C87" s="382" t="str">
        <f>"Sum of Lines "&amp;A84&amp;" through "&amp;A86&amp;""</f>
        <v>Sum of Lines 48 through 50</v>
      </c>
      <c r="D87" s="464">
        <f>SUM(D84:D86)</f>
        <v>0</v>
      </c>
      <c r="E87" s="405"/>
      <c r="F87" s="405"/>
      <c r="G87" s="499"/>
      <c r="H87" s="457"/>
      <c r="I87" s="458" t="e">
        <f>SUM(I84:I86)</f>
        <v>#DIV/0!</v>
      </c>
      <c r="J87" s="405"/>
      <c r="K87" s="405"/>
    </row>
    <row r="88" spans="1:11">
      <c r="A88" s="441"/>
      <c r="B88" s="437"/>
      <c r="C88" s="383"/>
      <c r="D88" s="405"/>
      <c r="E88" s="405"/>
      <c r="F88" s="405"/>
      <c r="G88" s="499"/>
      <c r="H88" s="457"/>
      <c r="I88" s="457"/>
      <c r="J88" s="405"/>
      <c r="K88" s="405"/>
    </row>
    <row r="89" spans="1:11" ht="33" customHeight="1">
      <c r="A89" s="441" t="s">
        <v>2</v>
      </c>
      <c r="B89" s="478" t="s">
        <v>358</v>
      </c>
      <c r="C89" s="477"/>
      <c r="D89" s="405"/>
      <c r="E89" s="405"/>
      <c r="F89" s="405"/>
      <c r="G89" s="499"/>
      <c r="H89" s="457"/>
      <c r="I89" s="457"/>
      <c r="J89" s="405"/>
      <c r="K89" s="405"/>
    </row>
    <row r="90" spans="1:11">
      <c r="A90" s="441"/>
      <c r="B90" s="437" t="s">
        <v>26</v>
      </c>
      <c r="C90" s="477"/>
      <c r="D90" s="436"/>
      <c r="E90" s="405"/>
      <c r="F90" s="405"/>
      <c r="G90" s="499"/>
      <c r="H90" s="457"/>
      <c r="J90" s="405"/>
      <c r="K90" s="466"/>
    </row>
    <row r="91" spans="1:11">
      <c r="A91" s="441">
        <f>+A87+1</f>
        <v>52</v>
      </c>
      <c r="B91" s="437" t="s">
        <v>157</v>
      </c>
      <c r="C91" s="482" t="s">
        <v>646</v>
      </c>
      <c r="D91" s="493">
        <v>0</v>
      </c>
      <c r="E91" s="405"/>
      <c r="F91" s="405" t="str">
        <f>+F86</f>
        <v>S19 W/S</v>
      </c>
      <c r="G91" s="460" t="e">
        <f>+G161*D156</f>
        <v>#DIV/0!</v>
      </c>
      <c r="H91" s="457"/>
      <c r="I91" s="458" t="e">
        <f>+G91*D91</f>
        <v>#DIV/0!</v>
      </c>
      <c r="J91" s="405"/>
      <c r="K91" s="466"/>
    </row>
    <row r="92" spans="1:11">
      <c r="A92" s="441">
        <f>A91+1</f>
        <v>53</v>
      </c>
      <c r="B92" s="437" t="s">
        <v>27</v>
      </c>
      <c r="C92" s="383" t="s">
        <v>2</v>
      </c>
      <c r="D92" s="436"/>
      <c r="E92" s="405"/>
      <c r="F92" s="405"/>
      <c r="G92" s="499"/>
      <c r="H92" s="457"/>
      <c r="J92" s="405"/>
      <c r="K92" s="466"/>
    </row>
    <row r="93" spans="1:11">
      <c r="A93" s="441">
        <f t="shared" ref="A93:A97" si="9">A92+1</f>
        <v>54</v>
      </c>
      <c r="B93" s="437" t="s">
        <v>105</v>
      </c>
      <c r="C93" s="482" t="s">
        <v>647</v>
      </c>
      <c r="D93" s="493">
        <v>0</v>
      </c>
      <c r="E93" s="405"/>
      <c r="F93" s="405" t="s">
        <v>354</v>
      </c>
      <c r="G93" s="460" t="e">
        <f>+G161*G21</f>
        <v>#DIV/0!</v>
      </c>
      <c r="H93" s="457"/>
      <c r="I93" s="458" t="e">
        <f>+G93*D93</f>
        <v>#DIV/0!</v>
      </c>
      <c r="J93" s="405"/>
      <c r="K93" s="466"/>
    </row>
    <row r="94" spans="1:11">
      <c r="A94" s="441">
        <f t="shared" si="9"/>
        <v>55</v>
      </c>
      <c r="B94" s="437" t="s">
        <v>106</v>
      </c>
      <c r="C94" s="482" t="s">
        <v>648</v>
      </c>
      <c r="D94" s="493">
        <v>0</v>
      </c>
      <c r="E94" s="405"/>
      <c r="F94" s="405" t="str">
        <f>+F93</f>
        <v>CP*GPE</v>
      </c>
      <c r="G94" s="503" t="e">
        <f>+G21*G161</f>
        <v>#DIV/0!</v>
      </c>
      <c r="H94" s="457"/>
      <c r="I94" s="457" t="e">
        <f>+D94*G94</f>
        <v>#DIV/0!</v>
      </c>
      <c r="J94" s="405"/>
      <c r="K94" s="466"/>
    </row>
    <row r="95" spans="1:11">
      <c r="A95" s="441">
        <f t="shared" si="9"/>
        <v>56</v>
      </c>
      <c r="B95" s="437" t="s">
        <v>425</v>
      </c>
      <c r="C95" s="383"/>
      <c r="D95" s="453"/>
      <c r="E95" s="405"/>
      <c r="F95" s="405" t="s">
        <v>522</v>
      </c>
      <c r="G95" s="503"/>
      <c r="H95" s="457"/>
      <c r="I95" s="457">
        <f>+D205</f>
        <v>0</v>
      </c>
      <c r="J95" s="405"/>
      <c r="K95" s="466"/>
    </row>
    <row r="96" spans="1:11">
      <c r="A96" s="441">
        <f t="shared" si="9"/>
        <v>57</v>
      </c>
      <c r="B96" s="504" t="s">
        <v>628</v>
      </c>
      <c r="C96" s="482" t="s">
        <v>470</v>
      </c>
      <c r="D96" s="494">
        <v>0</v>
      </c>
      <c r="E96" s="405"/>
      <c r="F96" s="505"/>
      <c r="G96" s="506"/>
      <c r="H96" s="457"/>
      <c r="I96" s="484">
        <f>+G96*D96</f>
        <v>0</v>
      </c>
      <c r="J96" s="405"/>
      <c r="K96" s="507"/>
    </row>
    <row r="97" spans="1:11">
      <c r="A97" s="441">
        <f t="shared" si="9"/>
        <v>58</v>
      </c>
      <c r="B97" s="437" t="s">
        <v>108</v>
      </c>
      <c r="C97" s="382" t="str">
        <f>"Sum of Lines "&amp;A91&amp;" and "&amp;A93&amp;" through "&amp;A96&amp;""</f>
        <v>Sum of Lines 52 and 54 through 57</v>
      </c>
      <c r="D97" s="464">
        <f>SUM(D91:D96)</f>
        <v>0</v>
      </c>
      <c r="E97" s="405"/>
      <c r="F97" s="405"/>
      <c r="G97" s="508"/>
      <c r="H97" s="457"/>
      <c r="I97" s="458" t="e">
        <f>SUM(I91:I96)</f>
        <v>#DIV/0!</v>
      </c>
      <c r="J97" s="405"/>
      <c r="K97" s="405"/>
    </row>
    <row r="98" spans="1:11">
      <c r="A98" s="441"/>
      <c r="B98" s="437"/>
      <c r="C98" s="383"/>
      <c r="D98" s="405"/>
      <c r="E98" s="405"/>
      <c r="F98" s="405"/>
      <c r="G98" s="509"/>
      <c r="H98" s="405"/>
      <c r="I98" s="405"/>
      <c r="J98" s="405"/>
      <c r="K98" s="405"/>
    </row>
    <row r="99" spans="1:11">
      <c r="A99" s="441" t="s">
        <v>2</v>
      </c>
      <c r="B99" s="437" t="s">
        <v>158</v>
      </c>
      <c r="C99" s="383"/>
      <c r="D99" s="405"/>
      <c r="E99" s="405"/>
      <c r="F99" s="436"/>
      <c r="G99" s="510"/>
      <c r="H99" s="405"/>
      <c r="I99" s="436"/>
      <c r="J99" s="405"/>
      <c r="K99" s="436"/>
    </row>
    <row r="100" spans="1:11" ht="36" customHeight="1">
      <c r="A100" s="441">
        <f>+A97+1</f>
        <v>59</v>
      </c>
      <c r="B100" s="501" t="s">
        <v>160</v>
      </c>
      <c r="C100" s="511" t="s">
        <v>159</v>
      </c>
      <c r="D100" s="512">
        <f>IF(D182&gt;0,(1-((1-D183)*(1-D182))/(1-D183*D182*D184)),0)</f>
        <v>0</v>
      </c>
      <c r="E100" s="405"/>
      <c r="F100" s="436"/>
      <c r="G100" s="510"/>
      <c r="H100" s="405"/>
      <c r="I100" s="513"/>
      <c r="J100" s="405"/>
      <c r="K100" s="436"/>
    </row>
    <row r="101" spans="1:11">
      <c r="A101" s="441">
        <f>+A100+1</f>
        <v>60</v>
      </c>
      <c r="B101" s="481" t="s">
        <v>107</v>
      </c>
      <c r="C101" s="383" t="s">
        <v>115</v>
      </c>
      <c r="D101" s="514">
        <f>IF(D100&gt;0,1/(1-D100),0)</f>
        <v>0</v>
      </c>
      <c r="E101" s="405"/>
      <c r="F101" s="436"/>
      <c r="G101" s="510"/>
      <c r="H101" s="405"/>
      <c r="I101" s="436"/>
      <c r="J101" s="405"/>
      <c r="K101" s="515"/>
    </row>
    <row r="102" spans="1:11">
      <c r="A102" s="441">
        <f t="shared" ref="A102:A103" si="10">+A101+1</f>
        <v>61</v>
      </c>
      <c r="B102" s="481" t="s">
        <v>387</v>
      </c>
      <c r="C102" s="383" t="s">
        <v>388</v>
      </c>
      <c r="D102" s="514">
        <f>+D100/(1-D100)</f>
        <v>0</v>
      </c>
      <c r="E102" s="405"/>
      <c r="F102" s="436"/>
      <c r="G102" s="510"/>
      <c r="H102" s="405"/>
      <c r="I102" s="436"/>
      <c r="J102" s="405"/>
      <c r="K102" s="516"/>
    </row>
    <row r="103" spans="1:11">
      <c r="A103" s="441">
        <f t="shared" si="10"/>
        <v>62</v>
      </c>
      <c r="B103" s="478" t="s">
        <v>109</v>
      </c>
      <c r="C103" s="383" t="s">
        <v>606</v>
      </c>
      <c r="D103" s="584" t="s">
        <v>18</v>
      </c>
      <c r="E103" s="405"/>
      <c r="F103" s="436" t="s">
        <v>81</v>
      </c>
      <c r="G103" s="510"/>
      <c r="H103" s="405"/>
      <c r="I103" s="470">
        <v>0</v>
      </c>
      <c r="J103" s="405"/>
      <c r="K103" s="436"/>
    </row>
    <row r="104" spans="1:11" ht="30">
      <c r="A104" s="441">
        <f t="shared" ref="A104:A110" si="11">+A103+1</f>
        <v>63</v>
      </c>
      <c r="B104" s="478" t="s">
        <v>515</v>
      </c>
      <c r="C104" s="482" t="s">
        <v>643</v>
      </c>
      <c r="D104" s="517" t="s">
        <v>18</v>
      </c>
      <c r="E104" s="405"/>
      <c r="F104" s="436" t="s">
        <v>81</v>
      </c>
      <c r="G104" s="518"/>
      <c r="H104" s="405"/>
      <c r="I104" s="519">
        <f>+'3-EADIT'!K36+'3-EADIT'!K63</f>
        <v>0</v>
      </c>
      <c r="J104" s="405"/>
      <c r="K104" s="436"/>
    </row>
    <row r="105" spans="1:11">
      <c r="A105" s="441">
        <f t="shared" si="11"/>
        <v>64</v>
      </c>
      <c r="B105" s="437" t="s">
        <v>110</v>
      </c>
      <c r="C105" s="383" t="str">
        <f>"Workpaper 4, Line "&amp;'4-IT Permanent Differences'!A11&amp;" Col. "&amp;'4-IT Permanent Differences'!F6&amp;""</f>
        <v>Workpaper 4, Line 2 Col. (e)</v>
      </c>
      <c r="D105" s="517" t="s">
        <v>18</v>
      </c>
      <c r="E105" s="405"/>
      <c r="F105" s="436" t="s">
        <v>81</v>
      </c>
      <c r="G105" s="510"/>
      <c r="H105" s="405"/>
      <c r="I105" s="476">
        <f>+'4-IT Permanent Differences'!F11</f>
        <v>0</v>
      </c>
      <c r="J105" s="405"/>
      <c r="K105" s="436"/>
    </row>
    <row r="106" spans="1:11">
      <c r="A106" s="441">
        <f t="shared" si="11"/>
        <v>65</v>
      </c>
      <c r="B106" s="481" t="s">
        <v>113</v>
      </c>
      <c r="C106" s="382" t="str">
        <f>"(Line "&amp;A114&amp;" * Line "&amp;A102&amp;")"</f>
        <v>(Line 71 * Line 61)</v>
      </c>
      <c r="D106" s="520" t="s">
        <v>18</v>
      </c>
      <c r="E106" s="457"/>
      <c r="F106" s="457" t="s">
        <v>112</v>
      </c>
      <c r="G106" s="508"/>
      <c r="H106" s="457"/>
      <c r="I106" s="458" t="e">
        <f>+I114*D102</f>
        <v>#DIV/0!</v>
      </c>
      <c r="J106" s="405"/>
      <c r="K106" s="521"/>
    </row>
    <row r="107" spans="1:11">
      <c r="A107" s="441">
        <f t="shared" si="11"/>
        <v>66</v>
      </c>
      <c r="B107" s="436" t="s">
        <v>114</v>
      </c>
      <c r="C107" s="382" t="str">
        <f>"(Line "&amp;A103&amp;" * Line "&amp;A101&amp;")"</f>
        <v>(Line 62 * Line 60)</v>
      </c>
      <c r="D107" s="585" t="s">
        <v>18</v>
      </c>
      <c r="E107" s="457"/>
      <c r="F107" s="386" t="s">
        <v>112</v>
      </c>
      <c r="G107" s="522"/>
      <c r="H107" s="457"/>
      <c r="I107" s="523">
        <f>+I103*D101</f>
        <v>0</v>
      </c>
      <c r="J107" s="405"/>
      <c r="K107" s="521"/>
    </row>
    <row r="108" spans="1:11">
      <c r="A108" s="441">
        <f t="shared" si="11"/>
        <v>67</v>
      </c>
      <c r="B108" s="436" t="s">
        <v>614</v>
      </c>
      <c r="C108" s="382" t="str">
        <f>"(Line "&amp;A104&amp;" * Line "&amp;A101&amp;")"</f>
        <v>(Line 63 * Line 60)</v>
      </c>
      <c r="D108" s="520" t="s">
        <v>18</v>
      </c>
      <c r="E108" s="457"/>
      <c r="F108" s="386" t="s">
        <v>112</v>
      </c>
      <c r="G108" s="522"/>
      <c r="H108" s="457"/>
      <c r="I108" s="523">
        <f>+I104*D101</f>
        <v>0</v>
      </c>
      <c r="J108" s="405"/>
      <c r="K108" s="521"/>
    </row>
    <row r="109" spans="1:11">
      <c r="A109" s="441">
        <f t="shared" si="11"/>
        <v>68</v>
      </c>
      <c r="B109" s="436" t="s">
        <v>28</v>
      </c>
      <c r="C109" s="382" t="str">
        <f>"(Line "&amp;A105&amp;" * Line "&amp;A101&amp;")"</f>
        <v>(Line 64 * Line 60)</v>
      </c>
      <c r="D109" s="524" t="s">
        <v>18</v>
      </c>
      <c r="E109" s="457"/>
      <c r="F109" s="386" t="s">
        <v>112</v>
      </c>
      <c r="G109" s="522"/>
      <c r="H109" s="457"/>
      <c r="I109" s="484">
        <f>+I105*D101</f>
        <v>0</v>
      </c>
      <c r="J109" s="405"/>
      <c r="K109" s="521"/>
    </row>
    <row r="110" spans="1:11">
      <c r="A110" s="441">
        <f t="shared" si="11"/>
        <v>69</v>
      </c>
      <c r="B110" s="481" t="s">
        <v>149</v>
      </c>
      <c r="C110" s="382" t="str">
        <f>"Sum of Lines "&amp;A106&amp;" through "&amp;A109&amp;""</f>
        <v>Sum of Lines 65 through 68</v>
      </c>
      <c r="D110" s="520" t="s">
        <v>18</v>
      </c>
      <c r="E110" s="457"/>
      <c r="F110" s="457" t="s">
        <v>2</v>
      </c>
      <c r="G110" s="508" t="s">
        <v>2</v>
      </c>
      <c r="H110" s="457"/>
      <c r="I110" s="525" t="e">
        <f>SUM(I106:I109)</f>
        <v>#DIV/0!</v>
      </c>
      <c r="J110" s="405"/>
      <c r="K110" s="405"/>
    </row>
    <row r="111" spans="1:11">
      <c r="A111" s="441" t="s">
        <v>2</v>
      </c>
      <c r="B111" s="436"/>
      <c r="C111" s="526"/>
      <c r="D111" s="527"/>
      <c r="E111" s="405"/>
      <c r="F111" s="405"/>
      <c r="G111" s="509"/>
      <c r="H111" s="405"/>
      <c r="I111" s="528"/>
      <c r="J111" s="405"/>
      <c r="K111" s="405"/>
    </row>
    <row r="112" spans="1:11">
      <c r="A112" s="441"/>
      <c r="B112" s="437" t="s">
        <v>395</v>
      </c>
      <c r="C112" s="466"/>
      <c r="D112" s="520"/>
      <c r="E112" s="457"/>
      <c r="F112" s="457"/>
      <c r="G112" s="529"/>
      <c r="H112" s="457"/>
      <c r="I112" s="458"/>
      <c r="J112" s="405"/>
      <c r="K112" s="436"/>
    </row>
    <row r="113" spans="1:11">
      <c r="A113" s="441">
        <f>+A110+1</f>
        <v>70</v>
      </c>
      <c r="B113" s="437" t="s">
        <v>111</v>
      </c>
      <c r="C113" s="382" t="str">
        <f>+"Workpaper 5, Line "&amp;'5-Project Return'!A35&amp;", Col. "&amp;'5-Project Return'!M6&amp;""</f>
        <v>Workpaper 5, Line 12, Col. (i)</v>
      </c>
      <c r="D113" s="520" t="s">
        <v>18</v>
      </c>
      <c r="E113" s="457"/>
      <c r="F113" s="457" t="s">
        <v>112</v>
      </c>
      <c r="G113" s="529"/>
      <c r="H113" s="457"/>
      <c r="I113" s="458" t="e">
        <f>+'5-Project Return'!M35</f>
        <v>#DIV/0!</v>
      </c>
      <c r="J113" s="405"/>
      <c r="K113" s="436"/>
    </row>
    <row r="114" spans="1:11">
      <c r="A114" s="441">
        <f>+A113+1</f>
        <v>71</v>
      </c>
      <c r="B114" s="437" t="s">
        <v>394</v>
      </c>
      <c r="C114" s="382" t="str">
        <f>+"Workpaper 5, Line "&amp;'5-Project Return'!A35&amp;", Col. "&amp;'5-Project Return'!J6&amp;""</f>
        <v>Workpaper 5, Line 12, Col. (f)</v>
      </c>
      <c r="D114" s="530" t="s">
        <v>18</v>
      </c>
      <c r="E114" s="457"/>
      <c r="F114" s="457" t="s">
        <v>112</v>
      </c>
      <c r="G114" s="529"/>
      <c r="H114" s="457"/>
      <c r="I114" s="471" t="e">
        <f>+'5-Project Return'!J35</f>
        <v>#DIV/0!</v>
      </c>
      <c r="J114" s="405"/>
      <c r="K114" s="436"/>
    </row>
    <row r="115" spans="1:11">
      <c r="A115" s="441">
        <f>+A114+1</f>
        <v>72</v>
      </c>
      <c r="B115" s="481" t="s">
        <v>150</v>
      </c>
      <c r="C115" s="382" t="str">
        <f>"Sum of Lines "&amp;A113&amp;" through "&amp;A114&amp;""</f>
        <v>Sum of Lines 70 through 71</v>
      </c>
      <c r="D115" s="531" t="s">
        <v>18</v>
      </c>
      <c r="E115" s="457"/>
      <c r="F115" s="457"/>
      <c r="G115" s="529"/>
      <c r="H115" s="457"/>
      <c r="I115" s="532" t="e">
        <f>+SUM(I113:I114)</f>
        <v>#DIV/0!</v>
      </c>
      <c r="J115" s="405"/>
      <c r="K115" s="466"/>
    </row>
    <row r="116" spans="1:11">
      <c r="A116" s="441"/>
      <c r="B116" s="481"/>
      <c r="C116" s="477"/>
      <c r="D116" s="531"/>
      <c r="E116" s="457"/>
      <c r="F116" s="457"/>
      <c r="G116" s="529"/>
      <c r="H116" s="457"/>
      <c r="I116" s="457"/>
      <c r="J116" s="405"/>
      <c r="K116" s="466"/>
    </row>
    <row r="117" spans="1:11">
      <c r="A117" s="441"/>
      <c r="B117" s="481"/>
      <c r="C117" s="477"/>
      <c r="D117" s="531"/>
      <c r="E117" s="457"/>
      <c r="F117" s="457"/>
      <c r="G117" s="529"/>
      <c r="H117" s="457"/>
      <c r="I117" s="457"/>
      <c r="J117" s="405"/>
      <c r="K117" s="466"/>
    </row>
    <row r="118" spans="1:11" ht="31.2">
      <c r="A118" s="441">
        <f>+A115+1</f>
        <v>73</v>
      </c>
      <c r="B118" s="533" t="s">
        <v>396</v>
      </c>
      <c r="C118" s="382" t="str">
        <f>"(Line "&amp;A81&amp;" + Line "&amp;A87&amp;" + Line "&amp;A97&amp;" + Line "&amp;A110&amp;" + Line "&amp;A115&amp;")"</f>
        <v>(Line 47 + Line 51 + Line 58 + Line 69 + Line 72)</v>
      </c>
      <c r="D118" s="520" t="s">
        <v>18</v>
      </c>
      <c r="E118" s="457"/>
      <c r="F118" s="457"/>
      <c r="G118" s="457"/>
      <c r="H118" s="457"/>
      <c r="I118" s="458" t="e">
        <f>+I115+I110+I97+I87+I81</f>
        <v>#DIV/0!</v>
      </c>
      <c r="J118" s="437"/>
      <c r="K118" s="437"/>
    </row>
    <row r="119" spans="1:11">
      <c r="A119" s="441"/>
      <c r="B119" s="437"/>
      <c r="C119" s="383"/>
      <c r="D119" s="531"/>
      <c r="E119" s="457"/>
      <c r="F119" s="457"/>
      <c r="G119" s="457"/>
      <c r="H119" s="457"/>
      <c r="I119" s="457"/>
      <c r="J119" s="437"/>
      <c r="K119" s="437"/>
    </row>
    <row r="120" spans="1:11" ht="15.6">
      <c r="A120" s="441">
        <f>+A118+1</f>
        <v>74</v>
      </c>
      <c r="B120" s="489" t="s">
        <v>33</v>
      </c>
      <c r="C120" s="382" t="str">
        <f>"(Line "&amp;A170&amp;")"</f>
        <v>(Line 99)</v>
      </c>
      <c r="D120" s="531" t="s">
        <v>18</v>
      </c>
      <c r="E120" s="457"/>
      <c r="F120" s="457"/>
      <c r="G120" s="457"/>
      <c r="H120" s="457"/>
      <c r="I120" s="534">
        <f>+D170*-1</f>
        <v>0</v>
      </c>
      <c r="J120" s="437"/>
      <c r="K120" s="437"/>
    </row>
    <row r="121" spans="1:11">
      <c r="A121" s="441"/>
      <c r="B121" s="437"/>
      <c r="C121" s="383"/>
      <c r="D121" s="531"/>
      <c r="E121" s="457"/>
      <c r="F121" s="457"/>
      <c r="G121" s="457"/>
      <c r="H121" s="457"/>
      <c r="I121" s="457"/>
      <c r="J121" s="437"/>
      <c r="K121" s="437"/>
    </row>
    <row r="122" spans="1:11" ht="31.2">
      <c r="A122" s="441">
        <f>+A120+1</f>
        <v>75</v>
      </c>
      <c r="B122" s="533" t="s">
        <v>517</v>
      </c>
      <c r="C122" s="382" t="str">
        <f>"(Line "&amp;A118&amp;" + Line "&amp;A120&amp;")"</f>
        <v>(Line 73 + Line 74)</v>
      </c>
      <c r="D122" s="531" t="s">
        <v>18</v>
      </c>
      <c r="E122" s="457"/>
      <c r="F122" s="457"/>
      <c r="G122" s="457"/>
      <c r="H122" s="457"/>
      <c r="I122" s="457" t="e">
        <f>+I118+I120</f>
        <v>#DIV/0!</v>
      </c>
      <c r="J122" s="437"/>
      <c r="K122" s="437"/>
    </row>
    <row r="123" spans="1:11">
      <c r="A123" s="441"/>
      <c r="B123" s="437"/>
      <c r="C123" s="383"/>
      <c r="D123" s="531"/>
      <c r="E123" s="457"/>
      <c r="F123" s="457"/>
      <c r="G123" s="457"/>
      <c r="H123" s="457"/>
      <c r="I123" s="457"/>
      <c r="J123" s="437"/>
      <c r="K123" s="437"/>
    </row>
    <row r="124" spans="1:11" ht="15.6">
      <c r="A124" s="441">
        <f>+A122+1</f>
        <v>76</v>
      </c>
      <c r="B124" s="489" t="s">
        <v>323</v>
      </c>
      <c r="C124" s="383" t="str">
        <f>"Workpaper 9, Line "&amp;'9-Corrections'!A29&amp;", Col. "&amp;'9-Corrections'!F6&amp;""</f>
        <v>Workpaper 9, Line 11, Col. (b)</v>
      </c>
      <c r="D124" s="531" t="s">
        <v>18</v>
      </c>
      <c r="E124" s="457"/>
      <c r="F124" s="457"/>
      <c r="G124" s="457"/>
      <c r="H124" s="457"/>
      <c r="I124" s="457">
        <f>+'9-Corrections'!F29</f>
        <v>0</v>
      </c>
      <c r="J124" s="437"/>
      <c r="K124" s="437"/>
    </row>
    <row r="125" spans="1:11">
      <c r="A125" s="441"/>
      <c r="B125" s="437"/>
      <c r="C125" s="383"/>
      <c r="D125" s="531"/>
      <c r="E125" s="457"/>
      <c r="F125" s="457"/>
      <c r="G125" s="457"/>
      <c r="H125" s="457"/>
      <c r="I125" s="457"/>
      <c r="J125" s="437"/>
      <c r="K125" s="437"/>
    </row>
    <row r="126" spans="1:11" ht="15.6">
      <c r="A126" s="441">
        <f>+A124+1</f>
        <v>77</v>
      </c>
      <c r="B126" s="533" t="s">
        <v>161</v>
      </c>
      <c r="C126" s="383" t="str">
        <f>"Workpaper 7, Line "&amp;'7-True-up Adjustment'!A38&amp;""</f>
        <v xml:space="preserve">Workpaper 7, Line </v>
      </c>
      <c r="D126" s="531" t="s">
        <v>18</v>
      </c>
      <c r="E126" s="457"/>
      <c r="F126" s="457"/>
      <c r="G126" s="474"/>
      <c r="H126" s="457"/>
      <c r="I126" s="535">
        <f>+'7-True-up Adjustment'!I38</f>
        <v>0</v>
      </c>
      <c r="J126" s="405"/>
      <c r="K126" s="466"/>
    </row>
    <row r="127" spans="1:11" ht="15.6" thickBot="1">
      <c r="A127" s="441"/>
      <c r="B127" s="437"/>
      <c r="C127" s="383"/>
      <c r="D127" s="531"/>
      <c r="E127" s="457"/>
      <c r="F127" s="457"/>
      <c r="G127" s="474"/>
      <c r="H127" s="457"/>
      <c r="I127" s="457"/>
      <c r="J127" s="405"/>
      <c r="K127" s="466"/>
    </row>
    <row r="128" spans="1:11" ht="16.2" thickBot="1">
      <c r="A128" s="441">
        <f>+A126+1</f>
        <v>78</v>
      </c>
      <c r="B128" s="489" t="s">
        <v>326</v>
      </c>
      <c r="C128" s="382" t="str">
        <f>"Sum of Lines "&amp;A122&amp;" through "&amp;A126&amp;""</f>
        <v>Sum of Lines 75 through 77</v>
      </c>
      <c r="D128" s="531" t="s">
        <v>18</v>
      </c>
      <c r="E128" s="457"/>
      <c r="F128" s="457"/>
      <c r="G128" s="474"/>
      <c r="H128" s="457"/>
      <c r="I128" s="536" t="e">
        <f>+I122+I126+I124</f>
        <v>#DIV/0!</v>
      </c>
      <c r="J128" s="405"/>
      <c r="K128" s="466"/>
    </row>
    <row r="129" spans="1:11" ht="15.6">
      <c r="A129" s="441"/>
      <c r="B129" s="489"/>
      <c r="C129" s="382"/>
      <c r="D129" s="457"/>
      <c r="E129" s="457"/>
      <c r="F129" s="457"/>
      <c r="G129" s="474"/>
      <c r="H129" s="457"/>
      <c r="I129" s="457"/>
      <c r="J129" s="405"/>
      <c r="K129" s="466"/>
    </row>
    <row r="130" spans="1:11">
      <c r="A130" s="441"/>
      <c r="B130" s="436"/>
      <c r="C130" s="436"/>
      <c r="D130" s="436"/>
      <c r="E130" s="436"/>
      <c r="F130" s="436"/>
      <c r="G130" s="436"/>
      <c r="H130" s="436"/>
      <c r="I130" s="436"/>
      <c r="J130" s="405"/>
      <c r="K130" s="490"/>
    </row>
    <row r="131" spans="1:11">
      <c r="A131" s="441"/>
      <c r="B131" s="436"/>
      <c r="C131" s="436"/>
      <c r="D131" s="436"/>
      <c r="E131" s="436"/>
      <c r="F131" s="436"/>
      <c r="G131" s="436"/>
      <c r="H131" s="436"/>
      <c r="I131" s="436"/>
      <c r="J131" s="405"/>
      <c r="K131" s="405"/>
    </row>
    <row r="132" spans="1:11">
      <c r="A132" s="441"/>
      <c r="B132" s="437" t="s">
        <v>0</v>
      </c>
      <c r="C132" s="436"/>
      <c r="D132" s="436" t="s">
        <v>1</v>
      </c>
      <c r="E132" s="436"/>
      <c r="F132" s="436"/>
      <c r="G132" s="436"/>
      <c r="H132" s="436"/>
      <c r="J132" s="405"/>
      <c r="K132" s="537" t="str">
        <f>H3</f>
        <v>Projected ATRR or Actual ATRR for the 12 Months Ended 12/31/XXXX</v>
      </c>
    </row>
    <row r="133" spans="1:11">
      <c r="A133" s="441"/>
      <c r="B133" s="437"/>
      <c r="C133" s="436"/>
      <c r="D133" s="436" t="s">
        <v>3</v>
      </c>
      <c r="E133" s="436"/>
      <c r="F133" s="436"/>
      <c r="G133" s="436"/>
      <c r="H133" s="436"/>
      <c r="I133" s="436"/>
      <c r="J133" s="405"/>
      <c r="K133" s="405"/>
    </row>
    <row r="134" spans="1:11">
      <c r="A134" s="441"/>
      <c r="B134" s="436"/>
      <c r="C134" s="436"/>
      <c r="D134" s="436"/>
      <c r="E134" s="436"/>
      <c r="F134" s="436"/>
      <c r="G134" s="436"/>
      <c r="H134" s="436"/>
      <c r="I134" s="436"/>
      <c r="J134" s="405"/>
      <c r="K134" s="405"/>
    </row>
    <row r="135" spans="1:11" ht="15.6">
      <c r="A135" s="668" t="str">
        <f>A6</f>
        <v>Central Hudson Gas and Electric Corporation</v>
      </c>
      <c r="B135" s="668"/>
      <c r="C135" s="668"/>
      <c r="D135" s="668"/>
      <c r="E135" s="668"/>
      <c r="F135" s="668"/>
      <c r="G135" s="668"/>
      <c r="H135" s="630"/>
      <c r="I135" s="630"/>
      <c r="J135" s="630"/>
      <c r="K135" s="630"/>
    </row>
    <row r="136" spans="1:11" ht="15.6">
      <c r="A136" s="657" t="s">
        <v>539</v>
      </c>
      <c r="B136" s="657"/>
      <c r="C136" s="657"/>
      <c r="D136" s="657"/>
      <c r="E136" s="657"/>
      <c r="F136" s="657"/>
      <c r="G136" s="657"/>
      <c r="H136" s="628"/>
      <c r="I136" s="628"/>
      <c r="J136" s="628"/>
      <c r="K136" s="628"/>
    </row>
    <row r="137" spans="1:11">
      <c r="A137" s="441"/>
      <c r="B137" s="436"/>
      <c r="C137" s="437"/>
      <c r="D137" s="437"/>
      <c r="E137" s="437"/>
      <c r="F137" s="437"/>
      <c r="G137" s="437"/>
      <c r="H137" s="437"/>
      <c r="I137" s="437"/>
      <c r="J137" s="437"/>
      <c r="K137" s="437"/>
    </row>
    <row r="138" spans="1:11" ht="15.6">
      <c r="A138" s="441"/>
      <c r="B138" s="538" t="s">
        <v>154</v>
      </c>
      <c r="D138" s="436"/>
      <c r="E138" s="437"/>
      <c r="F138" s="437"/>
      <c r="G138" s="437"/>
      <c r="H138" s="437"/>
      <c r="I138" s="437"/>
      <c r="J138" s="405"/>
      <c r="K138" s="405"/>
    </row>
    <row r="139" spans="1:11" ht="15.6">
      <c r="A139" s="441" t="s">
        <v>6</v>
      </c>
      <c r="B139" s="489"/>
      <c r="C139" s="437"/>
      <c r="D139" s="441"/>
      <c r="E139" s="437"/>
      <c r="F139" s="437"/>
      <c r="G139" s="437"/>
      <c r="H139" s="437"/>
      <c r="I139" s="437"/>
      <c r="J139" s="405"/>
      <c r="K139" s="405"/>
    </row>
    <row r="140" spans="1:11" ht="16.2" thickBot="1">
      <c r="A140" s="441" t="s">
        <v>7</v>
      </c>
      <c r="B140" s="489" t="s">
        <v>151</v>
      </c>
      <c r="C140" s="437"/>
      <c r="D140" s="437"/>
      <c r="E140" s="437"/>
      <c r="F140" s="437"/>
      <c r="G140" s="437"/>
      <c r="H140" s="436"/>
      <c r="I140" s="436"/>
      <c r="J140" s="405"/>
      <c r="K140" s="405"/>
    </row>
    <row r="141" spans="1:11">
      <c r="A141" s="441">
        <f>+A128+1</f>
        <v>79</v>
      </c>
      <c r="B141" s="539" t="s">
        <v>615</v>
      </c>
      <c r="C141" s="540" t="str">
        <f>"(Line "&amp;A160&amp;")"</f>
        <v>(Line 93)</v>
      </c>
      <c r="D141" s="541">
        <f>+D160</f>
        <v>0</v>
      </c>
      <c r="E141" s="542"/>
      <c r="F141" s="542"/>
      <c r="G141" s="543"/>
      <c r="H141" s="436"/>
      <c r="I141" s="436"/>
      <c r="J141" s="405"/>
      <c r="K141" s="405"/>
    </row>
    <row r="142" spans="1:11">
      <c r="A142" s="441">
        <f>+A141+1</f>
        <v>80</v>
      </c>
      <c r="B142" s="381" t="s">
        <v>616</v>
      </c>
      <c r="C142" s="382" t="str">
        <f>"(Line "&amp;A15&amp;")"</f>
        <v>(Line 2)</v>
      </c>
      <c r="D142" s="458">
        <f>+D15</f>
        <v>0</v>
      </c>
      <c r="E142" s="405"/>
      <c r="F142" s="405"/>
      <c r="G142" s="403"/>
      <c r="J142" s="405"/>
      <c r="K142" s="405"/>
    </row>
    <row r="143" spans="1:11">
      <c r="A143" s="441">
        <f>+A142+1</f>
        <v>81</v>
      </c>
      <c r="B143" s="381" t="s">
        <v>491</v>
      </c>
      <c r="C143" s="382" t="str">
        <f>"(Line "&amp;A15&amp;")"</f>
        <v>(Line 2)</v>
      </c>
      <c r="D143" s="405">
        <f>+I15</f>
        <v>0</v>
      </c>
      <c r="E143" s="436"/>
      <c r="F143" s="436"/>
      <c r="G143" s="544"/>
      <c r="J143" s="405"/>
      <c r="K143" s="405"/>
    </row>
    <row r="144" spans="1:11">
      <c r="A144" s="441">
        <f>+A143+1</f>
        <v>82</v>
      </c>
      <c r="B144" s="381" t="s">
        <v>501</v>
      </c>
      <c r="C144" s="382" t="str">
        <f>"(Line "&amp;A143&amp;" / Line "&amp;A142&amp;")"</f>
        <v>(Line 81 / Line 80)</v>
      </c>
      <c r="D144" s="545" t="e">
        <f>+D143/D142</f>
        <v>#DIV/0!</v>
      </c>
      <c r="E144" s="405" t="s">
        <v>434</v>
      </c>
      <c r="F144" s="443"/>
      <c r="G144" s="546"/>
      <c r="J144" s="405"/>
      <c r="K144" s="405"/>
    </row>
    <row r="145" spans="1:11">
      <c r="A145" s="441">
        <f>+A144+1</f>
        <v>83</v>
      </c>
      <c r="B145" s="547" t="s">
        <v>355</v>
      </c>
      <c r="C145" s="382" t="str">
        <f>"(Line "&amp;A142&amp;" / Line "&amp;A141&amp;")"</f>
        <v>(Line 80 / Line 79)</v>
      </c>
      <c r="D145" s="548" t="e">
        <f>+D142/D141</f>
        <v>#DIV/0!</v>
      </c>
      <c r="E145" s="405" t="s">
        <v>356</v>
      </c>
      <c r="F145" s="405"/>
      <c r="G145" s="403"/>
      <c r="H145" s="405"/>
      <c r="I145" s="405"/>
      <c r="J145" s="405"/>
      <c r="K145" s="405"/>
    </row>
    <row r="146" spans="1:11">
      <c r="A146" s="441"/>
      <c r="B146" s="547"/>
      <c r="C146" s="405"/>
      <c r="D146" s="548"/>
      <c r="E146" s="405"/>
      <c r="F146" s="405"/>
      <c r="G146" s="403"/>
      <c r="H146" s="405"/>
      <c r="I146" s="405"/>
      <c r="J146" s="405"/>
      <c r="K146" s="405"/>
    </row>
    <row r="147" spans="1:11" ht="15.6">
      <c r="A147" s="441" t="s">
        <v>2</v>
      </c>
      <c r="B147" s="549" t="s">
        <v>152</v>
      </c>
      <c r="C147" s="383"/>
      <c r="D147" s="383"/>
      <c r="E147" s="383"/>
      <c r="F147" s="405"/>
      <c r="G147" s="550"/>
      <c r="H147" s="405"/>
      <c r="I147" s="405"/>
      <c r="J147" s="405"/>
      <c r="K147" s="405"/>
    </row>
    <row r="148" spans="1:11">
      <c r="A148" s="441">
        <f>+A145+1</f>
        <v>84</v>
      </c>
      <c r="B148" s="381" t="s">
        <v>17</v>
      </c>
      <c r="C148" s="383" t="s">
        <v>426</v>
      </c>
      <c r="D148" s="551">
        <v>0</v>
      </c>
      <c r="E148" s="552"/>
      <c r="F148" s="552"/>
      <c r="G148" s="553"/>
      <c r="H148" s="457"/>
      <c r="I148" s="457"/>
      <c r="J148" s="405"/>
      <c r="K148" s="405"/>
    </row>
    <row r="149" spans="1:11">
      <c r="A149" s="441">
        <f>+A148+1</f>
        <v>85</v>
      </c>
      <c r="B149" s="381" t="s">
        <v>29</v>
      </c>
      <c r="C149" s="383" t="s">
        <v>427</v>
      </c>
      <c r="D149" s="551">
        <v>0</v>
      </c>
      <c r="E149" s="554"/>
      <c r="F149" s="552"/>
      <c r="G149" s="553"/>
      <c r="H149" s="457"/>
      <c r="I149" s="457"/>
      <c r="J149" s="405"/>
      <c r="K149" s="405"/>
    </row>
    <row r="150" spans="1:11">
      <c r="A150" s="441">
        <f t="shared" ref="A150:A153" si="12">+A149+1</f>
        <v>86</v>
      </c>
      <c r="B150" s="381" t="s">
        <v>19</v>
      </c>
      <c r="C150" s="383" t="s">
        <v>428</v>
      </c>
      <c r="D150" s="551">
        <v>0</v>
      </c>
      <c r="E150" s="552"/>
      <c r="F150" s="552"/>
      <c r="G150" s="553"/>
      <c r="H150" s="457"/>
      <c r="I150" s="531"/>
      <c r="J150" s="405"/>
      <c r="K150" s="405"/>
    </row>
    <row r="151" spans="1:11">
      <c r="A151" s="441">
        <f t="shared" si="12"/>
        <v>87</v>
      </c>
      <c r="B151" s="381" t="s">
        <v>581</v>
      </c>
      <c r="C151" s="383" t="s">
        <v>429</v>
      </c>
      <c r="D151" s="555">
        <v>0</v>
      </c>
      <c r="E151" s="552"/>
      <c r="F151" s="552"/>
      <c r="G151" s="553"/>
      <c r="H151" s="457"/>
      <c r="I151" s="406"/>
      <c r="J151" s="405"/>
      <c r="K151" s="405"/>
    </row>
    <row r="152" spans="1:11">
      <c r="A152" s="441">
        <f t="shared" si="12"/>
        <v>88</v>
      </c>
      <c r="B152" s="381" t="s">
        <v>359</v>
      </c>
      <c r="C152" s="382" t="str">
        <f>"Sum of Lines "&amp;A148&amp;" through "&amp;A151&amp;""</f>
        <v>Sum of Lines 84 through 87</v>
      </c>
      <c r="D152" s="458">
        <f>SUM(D148:D151)</f>
        <v>0</v>
      </c>
      <c r="E152" s="405"/>
      <c r="F152" s="405"/>
      <c r="G152" s="553"/>
      <c r="H152" s="406"/>
      <c r="I152" s="456"/>
      <c r="J152" s="383"/>
      <c r="K152" s="405"/>
    </row>
    <row r="153" spans="1:11">
      <c r="A153" s="441">
        <f t="shared" si="12"/>
        <v>89</v>
      </c>
      <c r="B153" s="556" t="s">
        <v>89</v>
      </c>
      <c r="C153" s="382" t="str">
        <f>"(Line "&amp;A149&amp;" / Line "&amp;A152&amp;")"</f>
        <v>(Line 85 / Line 88)</v>
      </c>
      <c r="D153" s="391" t="e">
        <f>+D149/D152</f>
        <v>#DIV/0!</v>
      </c>
      <c r="E153" s="405" t="s">
        <v>357</v>
      </c>
      <c r="F153" s="405"/>
      <c r="G153" s="553"/>
      <c r="H153" s="406"/>
      <c r="I153" s="456"/>
      <c r="J153" s="383"/>
      <c r="K153" s="405"/>
    </row>
    <row r="154" spans="1:11">
      <c r="A154" s="441"/>
      <c r="B154" s="381"/>
      <c r="C154" s="405"/>
      <c r="D154" s="391"/>
      <c r="E154" s="405"/>
      <c r="F154" s="405"/>
      <c r="G154" s="553"/>
      <c r="H154" s="406"/>
      <c r="I154" s="456"/>
      <c r="J154" s="383"/>
      <c r="K154" s="405"/>
    </row>
    <row r="155" spans="1:11" ht="29.25" customHeight="1">
      <c r="A155" s="441">
        <f>+A153+1</f>
        <v>90</v>
      </c>
      <c r="B155" s="556" t="s">
        <v>523</v>
      </c>
      <c r="C155" s="382" t="str">
        <f>"(Line "&amp;A149&amp;" * Line "&amp;A144&amp;")"</f>
        <v>(Line 85 * Line 82)</v>
      </c>
      <c r="D155" s="608" t="e">
        <f>+D144*D149</f>
        <v>#DIV/0!</v>
      </c>
      <c r="E155" s="405"/>
      <c r="F155" s="405"/>
      <c r="G155" s="553"/>
      <c r="H155" s="406"/>
      <c r="I155" s="456"/>
      <c r="J155" s="383"/>
      <c r="K155" s="405"/>
    </row>
    <row r="156" spans="1:11">
      <c r="A156" s="441">
        <f>+A155+1</f>
        <v>91</v>
      </c>
      <c r="B156" s="556" t="s">
        <v>430</v>
      </c>
      <c r="C156" s="382" t="str">
        <f>"(Line "&amp;A155&amp;" / Line "&amp;A152&amp;")"</f>
        <v>(Line 90 / Line 88)</v>
      </c>
      <c r="D156" s="389" t="e">
        <f>+D155/D152</f>
        <v>#DIV/0!</v>
      </c>
      <c r="E156" s="405" t="s">
        <v>432</v>
      </c>
      <c r="F156" s="405"/>
      <c r="G156" s="544"/>
      <c r="H156" s="436"/>
      <c r="I156" s="436"/>
      <c r="J156" s="436"/>
      <c r="K156" s="405"/>
    </row>
    <row r="157" spans="1:11" ht="30">
      <c r="A157" s="441">
        <f>+A156+1</f>
        <v>92</v>
      </c>
      <c r="B157" s="556" t="s">
        <v>498</v>
      </c>
      <c r="C157" s="382" t="str">
        <f>"(Line "&amp;A155&amp;" / Line "&amp;A149&amp;")"</f>
        <v>(Line 90 / Line 85)</v>
      </c>
      <c r="D157" s="389" t="e">
        <f>+D155/D149</f>
        <v>#DIV/0!</v>
      </c>
      <c r="E157" s="405" t="s">
        <v>435</v>
      </c>
      <c r="F157" s="405"/>
      <c r="G157" s="544"/>
      <c r="H157" s="436"/>
      <c r="I157" s="436"/>
      <c r="J157" s="436"/>
      <c r="K157" s="405"/>
    </row>
    <row r="158" spans="1:11">
      <c r="A158" s="441"/>
      <c r="B158" s="556"/>
      <c r="C158" s="405"/>
      <c r="D158" s="389"/>
      <c r="E158" s="405"/>
      <c r="F158" s="405"/>
      <c r="G158" s="544"/>
      <c r="H158" s="436"/>
      <c r="I158" s="436"/>
      <c r="J158" s="436"/>
      <c r="K158" s="405"/>
    </row>
    <row r="159" spans="1:11" ht="15.6">
      <c r="A159" s="441"/>
      <c r="B159" s="549" t="s">
        <v>162</v>
      </c>
      <c r="C159" s="405"/>
      <c r="D159" s="383"/>
      <c r="E159" s="405"/>
      <c r="F159" s="405"/>
      <c r="G159" s="550" t="s">
        <v>30</v>
      </c>
      <c r="H159" s="510"/>
      <c r="I159" s="466"/>
      <c r="J159" s="405"/>
      <c r="K159" s="405"/>
    </row>
    <row r="160" spans="1:11">
      <c r="A160" s="441">
        <f>+A157+1</f>
        <v>93</v>
      </c>
      <c r="B160" s="381" t="s">
        <v>31</v>
      </c>
      <c r="C160" s="383" t="s">
        <v>505</v>
      </c>
      <c r="D160" s="551">
        <v>0</v>
      </c>
      <c r="E160" s="405"/>
      <c r="F160" s="436"/>
      <c r="G160" s="557"/>
      <c r="H160" s="510"/>
      <c r="I160" s="441"/>
      <c r="J160" s="405"/>
      <c r="K160" s="441"/>
    </row>
    <row r="161" spans="1:11">
      <c r="A161" s="441">
        <f>+A160+1</f>
        <v>94</v>
      </c>
      <c r="B161" s="381" t="s">
        <v>32</v>
      </c>
      <c r="C161" s="383" t="s">
        <v>506</v>
      </c>
      <c r="D161" s="551">
        <v>0</v>
      </c>
      <c r="E161" s="405"/>
      <c r="F161" s="436" t="s">
        <v>90</v>
      </c>
      <c r="G161" s="558" t="e">
        <f>+D160/D163</f>
        <v>#DIV/0!</v>
      </c>
      <c r="H161" s="383"/>
      <c r="I161" s="559"/>
      <c r="J161" s="510"/>
      <c r="K161" s="522"/>
    </row>
    <row r="162" spans="1:11" ht="27.6">
      <c r="A162" s="441">
        <f>+A161+1</f>
        <v>95</v>
      </c>
      <c r="B162" s="381" t="s">
        <v>341</v>
      </c>
      <c r="C162" s="383" t="s">
        <v>18</v>
      </c>
      <c r="D162" s="555">
        <v>0</v>
      </c>
      <c r="E162" s="405"/>
      <c r="F162" s="382" t="str">
        <f>"(Line "&amp;A160&amp;" / Line "&amp;A163&amp;")"</f>
        <v>(Line 93 / Line 96)</v>
      </c>
      <c r="G162" s="558"/>
      <c r="H162" s="383"/>
      <c r="I162" s="559"/>
      <c r="J162" s="510"/>
      <c r="K162" s="522"/>
    </row>
    <row r="163" spans="1:11" ht="15.6" thickBot="1">
      <c r="A163" s="441">
        <f>+A162+1</f>
        <v>96</v>
      </c>
      <c r="B163" s="393" t="s">
        <v>359</v>
      </c>
      <c r="C163" s="409" t="str">
        <f>"Sum of Lines "&amp;A160&amp;" through "&amp;A162&amp;""</f>
        <v>Sum of Lines 93 through 95</v>
      </c>
      <c r="D163" s="462">
        <f>+SUM(D160:D162)</f>
        <v>0</v>
      </c>
      <c r="E163" s="560"/>
      <c r="F163" s="560"/>
      <c r="G163" s="561"/>
      <c r="H163" s="405"/>
      <c r="I163" s="405"/>
      <c r="J163" s="405"/>
      <c r="K163" s="405"/>
    </row>
    <row r="164" spans="1:11" ht="15" customHeight="1">
      <c r="A164" s="441"/>
      <c r="B164" s="437"/>
      <c r="C164" s="405"/>
      <c r="D164" s="458"/>
      <c r="E164" s="405"/>
      <c r="F164" s="405"/>
      <c r="G164" s="405"/>
      <c r="H164" s="405"/>
      <c r="I164" s="405"/>
      <c r="J164" s="405"/>
      <c r="K164" s="405"/>
    </row>
    <row r="165" spans="1:11" ht="16.2" thickBot="1">
      <c r="A165" s="441"/>
      <c r="B165" s="489" t="s">
        <v>33</v>
      </c>
      <c r="C165" s="437"/>
      <c r="D165" s="437"/>
      <c r="E165" s="437"/>
      <c r="F165" s="437"/>
      <c r="G165" s="437"/>
      <c r="H165" s="437"/>
      <c r="I165" s="437"/>
      <c r="J165" s="437"/>
      <c r="K165" s="437"/>
    </row>
    <row r="166" spans="1:11">
      <c r="A166" s="441">
        <f>+A163+1</f>
        <v>97</v>
      </c>
      <c r="B166" s="562" t="s">
        <v>163</v>
      </c>
      <c r="C166" s="563" t="s">
        <v>116</v>
      </c>
      <c r="D166" s="564">
        <v>0</v>
      </c>
      <c r="E166" s="437"/>
      <c r="F166" s="437"/>
      <c r="G166" s="565"/>
      <c r="H166" s="437"/>
      <c r="J166" s="436"/>
      <c r="K166" s="566"/>
    </row>
    <row r="167" spans="1:11" ht="11.25" customHeight="1">
      <c r="A167" s="441"/>
      <c r="B167" s="568"/>
      <c r="C167" s="441"/>
      <c r="D167" s="569"/>
      <c r="E167" s="437"/>
      <c r="F167" s="437"/>
      <c r="G167" s="437"/>
      <c r="H167" s="437"/>
      <c r="J167" s="436"/>
      <c r="K167" s="566"/>
    </row>
    <row r="168" spans="1:11" ht="33" customHeight="1">
      <c r="A168" s="441">
        <f>+A166+1</f>
        <v>98</v>
      </c>
      <c r="B168" s="570" t="s">
        <v>164</v>
      </c>
      <c r="C168" s="477" t="s">
        <v>116</v>
      </c>
      <c r="D168" s="594">
        <v>0</v>
      </c>
      <c r="E168" s="437"/>
      <c r="F168" s="437"/>
      <c r="G168" s="437"/>
      <c r="H168" s="437"/>
      <c r="J168" s="436"/>
      <c r="K168" s="566"/>
    </row>
    <row r="169" spans="1:11" ht="11.25" customHeight="1">
      <c r="A169" s="441"/>
      <c r="B169" s="568"/>
      <c r="C169" s="437"/>
      <c r="D169" s="569"/>
      <c r="E169" s="437"/>
      <c r="F169" s="437"/>
      <c r="G169" s="437"/>
      <c r="H169" s="437"/>
      <c r="J169" s="436"/>
      <c r="K169" s="566"/>
    </row>
    <row r="170" spans="1:11" ht="24" customHeight="1" thickBot="1">
      <c r="A170" s="441">
        <f>+A168+1</f>
        <v>99</v>
      </c>
      <c r="B170" s="571" t="s">
        <v>153</v>
      </c>
      <c r="C170" s="572"/>
      <c r="D170" s="573">
        <f>+D166+D168</f>
        <v>0</v>
      </c>
      <c r="E170" s="437"/>
      <c r="F170" s="437"/>
      <c r="G170" s="437"/>
      <c r="H170" s="437"/>
      <c r="J170" s="436"/>
      <c r="K170" s="566"/>
    </row>
    <row r="171" spans="1:11">
      <c r="A171" s="441"/>
      <c r="B171" s="436"/>
      <c r="C171" s="441"/>
      <c r="D171" s="405"/>
      <c r="E171" s="405"/>
      <c r="F171" s="405"/>
      <c r="G171" s="405"/>
      <c r="H171" s="437"/>
      <c r="I171" s="574"/>
      <c r="J171" s="405"/>
      <c r="K171" s="405"/>
    </row>
    <row r="172" spans="1:11">
      <c r="A172" s="437" t="s">
        <v>350</v>
      </c>
      <c r="C172" s="441"/>
      <c r="D172" s="405"/>
      <c r="E172" s="405"/>
      <c r="F172" s="405"/>
      <c r="G172" s="405"/>
      <c r="H172" s="437"/>
      <c r="I172" s="405"/>
      <c r="J172" s="437"/>
      <c r="K172" s="405"/>
    </row>
    <row r="173" spans="1:11">
      <c r="A173" s="575" t="s">
        <v>34</v>
      </c>
      <c r="C173" s="441"/>
      <c r="D173" s="405"/>
      <c r="E173" s="405"/>
      <c r="F173" s="405"/>
      <c r="G173" s="405"/>
      <c r="H173" s="437"/>
      <c r="I173" s="405"/>
      <c r="J173" s="437"/>
      <c r="K173" s="405"/>
    </row>
    <row r="174" spans="1:11">
      <c r="A174" s="575"/>
      <c r="C174" s="441"/>
      <c r="D174" s="405"/>
      <c r="E174" s="405"/>
      <c r="F174" s="405"/>
      <c r="G174" s="405"/>
      <c r="H174" s="437"/>
      <c r="I174" s="405"/>
      <c r="J174" s="437"/>
      <c r="K174" s="405"/>
    </row>
    <row r="175" spans="1:11" ht="15.6" thickBot="1">
      <c r="A175" s="441" t="s">
        <v>538</v>
      </c>
      <c r="B175" s="437"/>
      <c r="C175" s="437"/>
      <c r="D175" s="405"/>
      <c r="E175" s="405"/>
      <c r="F175" s="405"/>
      <c r="G175" s="405"/>
      <c r="H175" s="437"/>
      <c r="I175" s="405"/>
      <c r="J175" s="437"/>
      <c r="K175" s="405"/>
    </row>
    <row r="176" spans="1:11" ht="36.75" customHeight="1">
      <c r="A176" s="636" t="s">
        <v>35</v>
      </c>
      <c r="B176" s="662" t="s">
        <v>617</v>
      </c>
      <c r="C176" s="663"/>
      <c r="D176" s="663"/>
      <c r="E176" s="663"/>
      <c r="F176" s="663"/>
      <c r="G176" s="663"/>
      <c r="H176" s="663"/>
      <c r="I176" s="663"/>
      <c r="J176" s="663"/>
      <c r="K176" s="664"/>
    </row>
    <row r="177" spans="1:11" s="576" customFormat="1" ht="27" customHeight="1">
      <c r="A177" s="637" t="s">
        <v>36</v>
      </c>
      <c r="B177" s="659" t="s">
        <v>349</v>
      </c>
      <c r="C177" s="660"/>
      <c r="D177" s="660"/>
      <c r="E177" s="660"/>
      <c r="F177" s="660"/>
      <c r="G177" s="660"/>
      <c r="H177" s="660"/>
      <c r="I177" s="660"/>
      <c r="J177" s="660"/>
      <c r="K177" s="661"/>
    </row>
    <row r="178" spans="1:11" s="576" customFormat="1" ht="32.25" customHeight="1">
      <c r="A178" s="637" t="s">
        <v>37</v>
      </c>
      <c r="B178" s="659" t="s">
        <v>576</v>
      </c>
      <c r="C178" s="660"/>
      <c r="D178" s="660"/>
      <c r="E178" s="660"/>
      <c r="F178" s="660"/>
      <c r="G178" s="660"/>
      <c r="H178" s="660"/>
      <c r="I178" s="660"/>
      <c r="J178" s="660"/>
      <c r="K178" s="661"/>
    </row>
    <row r="179" spans="1:11" s="576" customFormat="1" ht="20.25" customHeight="1">
      <c r="A179" s="637" t="s">
        <v>155</v>
      </c>
      <c r="B179" s="659" t="s">
        <v>156</v>
      </c>
      <c r="C179" s="660"/>
      <c r="D179" s="660"/>
      <c r="E179" s="660"/>
      <c r="F179" s="660"/>
      <c r="G179" s="660"/>
      <c r="H179" s="660"/>
      <c r="I179" s="660"/>
      <c r="J179" s="660"/>
      <c r="K179" s="661"/>
    </row>
    <row r="180" spans="1:11" s="576" customFormat="1" ht="21.75" customHeight="1">
      <c r="A180" s="637" t="s">
        <v>38</v>
      </c>
      <c r="B180" s="665" t="s">
        <v>659</v>
      </c>
      <c r="C180" s="666"/>
      <c r="D180" s="666"/>
      <c r="E180" s="666"/>
      <c r="F180" s="666"/>
      <c r="G180" s="666"/>
      <c r="H180" s="666"/>
      <c r="I180" s="666"/>
      <c r="J180" s="666"/>
      <c r="K180" s="667"/>
    </row>
    <row r="181" spans="1:11" s="576" customFormat="1" ht="84" customHeight="1">
      <c r="A181" s="637" t="s">
        <v>39</v>
      </c>
      <c r="B181" s="659" t="s">
        <v>397</v>
      </c>
      <c r="C181" s="660"/>
      <c r="D181" s="660"/>
      <c r="E181" s="660"/>
      <c r="F181" s="660"/>
      <c r="G181" s="660"/>
      <c r="H181" s="660"/>
      <c r="I181" s="660"/>
      <c r="J181" s="660"/>
      <c r="K181" s="661"/>
    </row>
    <row r="182" spans="1:11">
      <c r="A182" s="441" t="s">
        <v>2</v>
      </c>
      <c r="B182" s="381" t="s">
        <v>44</v>
      </c>
      <c r="C182" s="437" t="s">
        <v>45</v>
      </c>
      <c r="D182" s="634">
        <v>0</v>
      </c>
      <c r="E182" s="437"/>
      <c r="F182" s="437"/>
      <c r="G182" s="437"/>
      <c r="H182" s="437"/>
      <c r="I182" s="437"/>
      <c r="J182" s="437"/>
      <c r="K182" s="577"/>
    </row>
    <row r="183" spans="1:11">
      <c r="A183" s="441"/>
      <c r="B183" s="381"/>
      <c r="C183" s="437" t="s">
        <v>46</v>
      </c>
      <c r="D183" s="634">
        <v>0</v>
      </c>
      <c r="E183" s="437" t="s">
        <v>47</v>
      </c>
      <c r="F183" s="437"/>
      <c r="G183" s="437"/>
      <c r="H183" s="437"/>
      <c r="I183" s="437"/>
      <c r="J183" s="437"/>
      <c r="K183" s="577"/>
    </row>
    <row r="184" spans="1:11">
      <c r="A184" s="441"/>
      <c r="B184" s="381"/>
      <c r="C184" s="437" t="s">
        <v>48</v>
      </c>
      <c r="D184" s="634">
        <v>0</v>
      </c>
      <c r="E184" s="437" t="s">
        <v>49</v>
      </c>
      <c r="F184" s="437"/>
      <c r="G184" s="437"/>
      <c r="H184" s="437"/>
      <c r="I184" s="437"/>
      <c r="J184" s="437"/>
      <c r="K184" s="577"/>
    </row>
    <row r="185" spans="1:11">
      <c r="A185" s="406" t="s">
        <v>40</v>
      </c>
      <c r="B185" s="547" t="s">
        <v>327</v>
      </c>
      <c r="H185" s="437"/>
      <c r="I185" s="574"/>
      <c r="J185" s="405"/>
      <c r="K185" s="403"/>
    </row>
    <row r="186" spans="1:11" ht="51" customHeight="1">
      <c r="A186" s="637" t="s">
        <v>41</v>
      </c>
      <c r="B186" s="659" t="s">
        <v>328</v>
      </c>
      <c r="C186" s="660"/>
      <c r="D186" s="660"/>
      <c r="E186" s="660"/>
      <c r="F186" s="660"/>
      <c r="G186" s="660"/>
      <c r="H186" s="660"/>
      <c r="I186" s="660"/>
      <c r="J186" s="660"/>
      <c r="K186" s="661"/>
    </row>
    <row r="187" spans="1:11" ht="15" customHeight="1">
      <c r="A187" s="637" t="s">
        <v>42</v>
      </c>
      <c r="B187" s="659" t="s">
        <v>552</v>
      </c>
      <c r="C187" s="660"/>
      <c r="D187" s="660"/>
      <c r="E187" s="660"/>
      <c r="F187" s="660"/>
      <c r="G187" s="660"/>
      <c r="H187" s="660"/>
      <c r="I187" s="660"/>
      <c r="J187" s="660"/>
      <c r="K187" s="661"/>
    </row>
    <row r="188" spans="1:11">
      <c r="A188" s="406" t="s">
        <v>43</v>
      </c>
      <c r="B188" s="659" t="s">
        <v>553</v>
      </c>
      <c r="C188" s="660"/>
      <c r="D188" s="660"/>
      <c r="E188" s="660"/>
      <c r="F188" s="660"/>
      <c r="G188" s="660"/>
      <c r="H188" s="660"/>
      <c r="I188" s="660"/>
      <c r="J188" s="660"/>
      <c r="K188" s="661"/>
    </row>
    <row r="189" spans="1:11">
      <c r="A189" s="406" t="s">
        <v>167</v>
      </c>
      <c r="B189" s="547" t="s">
        <v>362</v>
      </c>
      <c r="H189" s="437"/>
      <c r="I189" s="574"/>
      <c r="J189" s="405"/>
      <c r="K189" s="403"/>
    </row>
    <row r="190" spans="1:11">
      <c r="A190" s="406"/>
      <c r="B190" s="604" t="s">
        <v>90</v>
      </c>
      <c r="C190" s="669" t="s">
        <v>567</v>
      </c>
      <c r="D190" s="669"/>
      <c r="E190" s="669"/>
      <c r="F190" s="669"/>
      <c r="G190" s="669"/>
      <c r="H190" s="669"/>
      <c r="I190" s="669"/>
      <c r="J190" s="669"/>
      <c r="K190" s="670"/>
    </row>
    <row r="191" spans="1:11">
      <c r="B191" s="604" t="s">
        <v>361</v>
      </c>
      <c r="C191" s="669" t="s">
        <v>566</v>
      </c>
      <c r="D191" s="669"/>
      <c r="E191" s="669"/>
      <c r="F191" s="669"/>
      <c r="G191" s="669"/>
      <c r="H191" s="669"/>
      <c r="I191" s="669"/>
      <c r="J191" s="669"/>
      <c r="K191" s="670"/>
    </row>
    <row r="192" spans="1:11">
      <c r="B192" s="604" t="s">
        <v>21</v>
      </c>
      <c r="C192" s="669" t="s">
        <v>568</v>
      </c>
      <c r="D192" s="669"/>
      <c r="E192" s="669"/>
      <c r="F192" s="669"/>
      <c r="G192" s="669"/>
      <c r="H192" s="669"/>
      <c r="I192" s="669"/>
      <c r="J192" s="669"/>
      <c r="K192" s="670"/>
    </row>
    <row r="193" spans="1:11">
      <c r="B193" s="604" t="s">
        <v>353</v>
      </c>
      <c r="C193" s="669" t="s">
        <v>569</v>
      </c>
      <c r="D193" s="669"/>
      <c r="E193" s="669"/>
      <c r="F193" s="669"/>
      <c r="G193" s="669"/>
      <c r="H193" s="669"/>
      <c r="I193" s="669"/>
      <c r="J193" s="669"/>
      <c r="K193" s="670"/>
    </row>
    <row r="194" spans="1:11">
      <c r="B194" s="604" t="s">
        <v>431</v>
      </c>
      <c r="C194" s="669" t="s">
        <v>554</v>
      </c>
      <c r="D194" s="669"/>
      <c r="E194" s="669"/>
      <c r="F194" s="669"/>
      <c r="G194" s="669"/>
      <c r="H194" s="669"/>
      <c r="I194" s="669"/>
      <c r="J194" s="669"/>
      <c r="K194" s="670"/>
    </row>
    <row r="195" spans="1:11">
      <c r="B195" s="604" t="s">
        <v>436</v>
      </c>
      <c r="C195" s="669" t="s">
        <v>555</v>
      </c>
      <c r="D195" s="669"/>
      <c r="E195" s="669"/>
      <c r="F195" s="669"/>
      <c r="G195" s="669"/>
      <c r="H195" s="669"/>
      <c r="I195" s="669"/>
      <c r="J195" s="669"/>
      <c r="K195" s="670"/>
    </row>
    <row r="196" spans="1:11" ht="28.95" customHeight="1">
      <c r="B196" s="604" t="s">
        <v>437</v>
      </c>
      <c r="C196" s="671" t="s">
        <v>556</v>
      </c>
      <c r="D196" s="671"/>
      <c r="E196" s="671"/>
      <c r="F196" s="671"/>
      <c r="G196" s="671"/>
      <c r="H196" s="671"/>
      <c r="I196" s="671"/>
      <c r="J196" s="671"/>
      <c r="K196" s="672"/>
    </row>
    <row r="197" spans="1:11">
      <c r="B197" s="604" t="s">
        <v>360</v>
      </c>
      <c r="C197" s="669" t="s">
        <v>570</v>
      </c>
      <c r="D197" s="669"/>
      <c r="E197" s="669"/>
      <c r="F197" s="669"/>
      <c r="G197" s="669"/>
      <c r="H197" s="669"/>
      <c r="I197" s="669"/>
      <c r="J197" s="669"/>
      <c r="K197" s="670"/>
    </row>
    <row r="198" spans="1:11">
      <c r="B198" s="604" t="s">
        <v>363</v>
      </c>
      <c r="C198" s="669" t="s">
        <v>366</v>
      </c>
      <c r="D198" s="669"/>
      <c r="E198" s="669"/>
      <c r="F198" s="669"/>
      <c r="G198" s="669"/>
      <c r="H198" s="669"/>
      <c r="I198" s="669"/>
      <c r="J198" s="669"/>
      <c r="K198" s="670"/>
    </row>
    <row r="199" spans="1:11">
      <c r="B199" s="604" t="s">
        <v>364</v>
      </c>
      <c r="C199" s="669" t="s">
        <v>365</v>
      </c>
      <c r="D199" s="669"/>
      <c r="E199" s="669"/>
      <c r="F199" s="669"/>
      <c r="G199" s="669"/>
      <c r="H199" s="669"/>
      <c r="I199" s="669"/>
      <c r="J199" s="669"/>
      <c r="K199" s="670"/>
    </row>
    <row r="200" spans="1:11">
      <c r="A200" s="406" t="s">
        <v>474</v>
      </c>
      <c r="B200" s="605" t="s">
        <v>578</v>
      </c>
      <c r="K200" s="578"/>
    </row>
    <row r="201" spans="1:11">
      <c r="A201" s="406" t="s">
        <v>514</v>
      </c>
      <c r="B201" s="547" t="s">
        <v>579</v>
      </c>
      <c r="K201" s="578"/>
    </row>
    <row r="202" spans="1:11">
      <c r="A202" s="406" t="s">
        <v>518</v>
      </c>
      <c r="B202" s="547" t="s">
        <v>557</v>
      </c>
      <c r="K202" s="578"/>
    </row>
    <row r="203" spans="1:11">
      <c r="B203" s="547"/>
      <c r="C203" s="386" t="s">
        <v>519</v>
      </c>
      <c r="D203" s="591">
        <v>0</v>
      </c>
      <c r="K203" s="578"/>
    </row>
    <row r="204" spans="1:11">
      <c r="B204" s="547"/>
      <c r="C204" s="386" t="s">
        <v>520</v>
      </c>
      <c r="D204" s="592">
        <v>0</v>
      </c>
      <c r="K204" s="578"/>
    </row>
    <row r="205" spans="1:11">
      <c r="B205" s="547"/>
      <c r="C205" s="386" t="s">
        <v>521</v>
      </c>
      <c r="D205" s="635">
        <f>+D203*D204</f>
        <v>0</v>
      </c>
      <c r="K205" s="578"/>
    </row>
    <row r="206" spans="1:11" ht="15.6" thickBot="1">
      <c r="A206" s="406" t="s">
        <v>618</v>
      </c>
      <c r="B206" s="590" t="s">
        <v>644</v>
      </c>
      <c r="C206" s="398"/>
      <c r="D206" s="398"/>
      <c r="E206" s="398"/>
      <c r="F206" s="398"/>
      <c r="G206" s="398"/>
      <c r="H206" s="398"/>
      <c r="I206" s="398"/>
      <c r="J206" s="398"/>
      <c r="K206" s="399"/>
    </row>
  </sheetData>
  <sheetProtection formatCells="0" formatColumns="0"/>
  <mergeCells count="27">
    <mergeCell ref="A135:G135"/>
    <mergeCell ref="C195:K195"/>
    <mergeCell ref="C196:K196"/>
    <mergeCell ref="C197:K197"/>
    <mergeCell ref="C198:K198"/>
    <mergeCell ref="C199:K199"/>
    <mergeCell ref="C190:K190"/>
    <mergeCell ref="C191:K191"/>
    <mergeCell ref="C192:K192"/>
    <mergeCell ref="C193:K193"/>
    <mergeCell ref="C194:K194"/>
    <mergeCell ref="F12:G12"/>
    <mergeCell ref="F66:G66"/>
    <mergeCell ref="A7:I7"/>
    <mergeCell ref="A6:I6"/>
    <mergeCell ref="B188:K188"/>
    <mergeCell ref="B187:K187"/>
    <mergeCell ref="B186:K186"/>
    <mergeCell ref="B179:K179"/>
    <mergeCell ref="B181:K181"/>
    <mergeCell ref="B177:K177"/>
    <mergeCell ref="B176:K176"/>
    <mergeCell ref="B178:K178"/>
    <mergeCell ref="B180:K180"/>
    <mergeCell ref="A62:I62"/>
    <mergeCell ref="A61:I61"/>
    <mergeCell ref="A136:G136"/>
  </mergeCells>
  <pageMargins left="0.5" right="0.5" top="0.75" bottom="0.75" header="0.5" footer="0.5"/>
  <pageSetup scale="49" fitToHeight="0" orientation="portrait" r:id="rId1"/>
  <headerFooter alignWithMargins="0"/>
  <rowBreaks count="2" manualBreakCount="2">
    <brk id="56" max="10" man="1"/>
    <brk id="12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AC68"/>
  <sheetViews>
    <sheetView zoomScale="90" zoomScaleNormal="90" zoomScaleSheetLayoutView="70" zoomScalePageLayoutView="60" workbookViewId="0">
      <selection activeCell="C10" sqref="C10"/>
    </sheetView>
  </sheetViews>
  <sheetFormatPr defaultColWidth="11.44140625" defaultRowHeight="13.2"/>
  <cols>
    <col min="1" max="1" width="5" style="2" customWidth="1"/>
    <col min="2" max="2" width="21.5546875" style="2" customWidth="1"/>
    <col min="3" max="16" width="23.5546875" style="2" customWidth="1"/>
    <col min="17" max="16384" width="11.44140625" style="2"/>
  </cols>
  <sheetData>
    <row r="1" spans="1:16" s="15" customFormat="1" ht="14.4">
      <c r="B1" s="18"/>
      <c r="C1" s="16"/>
      <c r="D1" s="16"/>
      <c r="E1" s="16"/>
      <c r="F1" s="16"/>
      <c r="G1" s="18"/>
      <c r="H1" s="18"/>
      <c r="I1" s="18"/>
      <c r="J1" s="18"/>
      <c r="K1" s="18"/>
      <c r="L1" s="18"/>
      <c r="M1" s="18"/>
      <c r="N1" s="18"/>
      <c r="O1" s="18"/>
      <c r="P1" s="19"/>
    </row>
    <row r="2" spans="1:16" ht="17.399999999999999">
      <c r="B2" s="675" t="str">
        <f>+'Appendix A'!A6</f>
        <v>Central Hudson Gas and Electric Corporation</v>
      </c>
      <c r="C2" s="675"/>
      <c r="D2" s="675"/>
      <c r="E2" s="675"/>
      <c r="F2" s="675"/>
      <c r="G2" s="675"/>
      <c r="H2" s="675"/>
      <c r="I2" s="675"/>
      <c r="J2" s="675"/>
      <c r="K2" s="675"/>
      <c r="L2" s="675"/>
      <c r="M2" s="675"/>
      <c r="N2" s="675"/>
      <c r="O2" s="675"/>
      <c r="P2" s="597"/>
    </row>
    <row r="3" spans="1:16" ht="17.399999999999999">
      <c r="B3" s="678" t="s">
        <v>619</v>
      </c>
      <c r="C3" s="678"/>
      <c r="D3" s="678"/>
      <c r="E3" s="678"/>
      <c r="F3" s="678"/>
      <c r="G3" s="678"/>
      <c r="H3" s="678"/>
      <c r="I3" s="678"/>
      <c r="J3" s="678"/>
      <c r="K3" s="678"/>
      <c r="L3" s="678"/>
      <c r="M3" s="678"/>
      <c r="N3" s="678"/>
      <c r="O3" s="678"/>
      <c r="P3" s="598"/>
    </row>
    <row r="4" spans="1:16" ht="17.399999999999999">
      <c r="B4" s="677" t="str">
        <f>+'Appendix A'!H3</f>
        <v>Projected ATRR or Actual ATRR for the 12 Months Ended 12/31/XXXX</v>
      </c>
      <c r="C4" s="677"/>
      <c r="D4" s="677"/>
      <c r="E4" s="677"/>
      <c r="F4" s="677"/>
      <c r="G4" s="677"/>
      <c r="H4" s="677"/>
      <c r="I4" s="677"/>
      <c r="J4" s="677"/>
      <c r="K4" s="677"/>
      <c r="L4" s="677"/>
      <c r="M4" s="677"/>
      <c r="N4" s="677"/>
      <c r="O4" s="677"/>
      <c r="P4" s="598"/>
    </row>
    <row r="5" spans="1:16">
      <c r="B5" s="5"/>
      <c r="C5" s="5"/>
      <c r="D5" s="5"/>
      <c r="E5" s="5"/>
      <c r="F5" s="5"/>
      <c r="G5" s="5"/>
      <c r="H5" s="5"/>
      <c r="I5" s="5"/>
      <c r="J5" s="5"/>
      <c r="K5" s="5"/>
      <c r="L5" s="5"/>
      <c r="M5" s="5"/>
      <c r="N5" s="5"/>
      <c r="O5" s="5"/>
      <c r="P5" s="5"/>
    </row>
    <row r="6" spans="1:16">
      <c r="B6" s="20"/>
      <c r="C6" s="673" t="s">
        <v>378</v>
      </c>
      <c r="D6" s="673"/>
      <c r="E6" s="673"/>
      <c r="F6" s="673"/>
      <c r="G6" s="673"/>
      <c r="H6" s="673"/>
      <c r="I6" s="673"/>
      <c r="J6" s="673"/>
      <c r="K6" s="673"/>
      <c r="L6" s="673"/>
      <c r="M6" s="673"/>
      <c r="N6" s="673"/>
      <c r="O6" s="313"/>
      <c r="P6" s="20"/>
    </row>
    <row r="7" spans="1:16" ht="25.5" customHeight="1">
      <c r="B7" s="3" t="s">
        <v>68</v>
      </c>
      <c r="C7" s="3" t="s">
        <v>69</v>
      </c>
      <c r="D7" s="3" t="s">
        <v>70</v>
      </c>
      <c r="E7" s="3" t="s">
        <v>71</v>
      </c>
      <c r="F7" s="3" t="s">
        <v>72</v>
      </c>
      <c r="G7" s="3" t="s">
        <v>73</v>
      </c>
      <c r="H7" s="3" t="s">
        <v>74</v>
      </c>
      <c r="I7" s="3" t="s">
        <v>75</v>
      </c>
      <c r="J7" s="3" t="s">
        <v>92</v>
      </c>
      <c r="K7" s="3" t="s">
        <v>93</v>
      </c>
      <c r="L7" s="3" t="s">
        <v>97</v>
      </c>
      <c r="M7" s="3" t="s">
        <v>120</v>
      </c>
      <c r="N7" s="3" t="s">
        <v>193</v>
      </c>
      <c r="O7" s="3"/>
    </row>
    <row r="8" spans="1:16" ht="25.5" customHeight="1">
      <c r="B8" s="3"/>
      <c r="C8" s="3"/>
      <c r="D8" s="3"/>
      <c r="E8" s="3"/>
      <c r="F8" s="3"/>
      <c r="G8" s="3"/>
      <c r="H8" s="3"/>
      <c r="I8" s="674" t="s">
        <v>491</v>
      </c>
      <c r="J8" s="674"/>
      <c r="K8" s="674"/>
      <c r="L8" s="674"/>
      <c r="M8" s="674"/>
      <c r="N8" s="674"/>
      <c r="O8" s="3"/>
    </row>
    <row r="9" spans="1:16" s="5" customFormat="1">
      <c r="B9" s="3" t="s">
        <v>50</v>
      </c>
      <c r="C9" s="4" t="s">
        <v>475</v>
      </c>
      <c r="D9" s="4" t="s">
        <v>66</v>
      </c>
      <c r="E9" s="3" t="s">
        <v>15</v>
      </c>
      <c r="F9" s="4" t="s">
        <v>77</v>
      </c>
      <c r="G9" s="4" t="s">
        <v>480</v>
      </c>
      <c r="H9" s="3" t="s">
        <v>78</v>
      </c>
      <c r="I9" s="309" t="s">
        <v>368</v>
      </c>
      <c r="J9" s="309" t="s">
        <v>373</v>
      </c>
      <c r="K9" s="309" t="s">
        <v>374</v>
      </c>
      <c r="L9" s="309" t="s">
        <v>375</v>
      </c>
      <c r="M9" s="309"/>
      <c r="N9" s="4" t="s">
        <v>9</v>
      </c>
    </row>
    <row r="10" spans="1:16" s="5" customFormat="1" ht="26.4">
      <c r="B10" s="29" t="s">
        <v>67</v>
      </c>
      <c r="C10" s="4" t="s">
        <v>476</v>
      </c>
      <c r="D10" s="4" t="s">
        <v>507</v>
      </c>
      <c r="E10" s="4" t="s">
        <v>477</v>
      </c>
      <c r="F10" s="4" t="s">
        <v>478</v>
      </c>
      <c r="G10" s="4" t="s">
        <v>479</v>
      </c>
      <c r="H10" s="3" t="s">
        <v>607</v>
      </c>
      <c r="I10" s="4" t="s">
        <v>477</v>
      </c>
      <c r="J10" s="4" t="s">
        <v>477</v>
      </c>
      <c r="K10" s="4" t="s">
        <v>477</v>
      </c>
      <c r="L10" s="4" t="s">
        <v>477</v>
      </c>
      <c r="M10" s="4" t="s">
        <v>477</v>
      </c>
      <c r="N10" s="39" t="str">
        <f>"Sum of Columns "&amp;I7&amp;" through "&amp;M7&amp;""</f>
        <v>Sum of Columns (h) through (l)</v>
      </c>
    </row>
    <row r="11" spans="1:16" s="6" customFormat="1">
      <c r="B11" s="21" t="s">
        <v>502</v>
      </c>
      <c r="C11" s="22">
        <f>+'Appendix A'!A18</f>
        <v>5</v>
      </c>
      <c r="D11" s="22">
        <f>+'Appendix A'!A14</f>
        <v>1</v>
      </c>
      <c r="E11" s="23">
        <f>+'Appendix A'!A15</f>
        <v>2</v>
      </c>
      <c r="F11" s="22">
        <f>+'Appendix A'!A16</f>
        <v>3</v>
      </c>
      <c r="G11" s="22">
        <f>+'Appendix A'!A17</f>
        <v>4</v>
      </c>
      <c r="H11" s="32">
        <f>+'Appendix A'!A19</f>
        <v>6</v>
      </c>
      <c r="I11" s="32">
        <f>+E11</f>
        <v>2</v>
      </c>
      <c r="J11" s="32">
        <f>+E11</f>
        <v>2</v>
      </c>
      <c r="K11" s="32">
        <f>+E11</f>
        <v>2</v>
      </c>
      <c r="L11" s="32">
        <f>+E11</f>
        <v>2</v>
      </c>
      <c r="M11" s="32">
        <f>+E11</f>
        <v>2</v>
      </c>
      <c r="N11" s="32">
        <f>+E11</f>
        <v>2</v>
      </c>
    </row>
    <row r="12" spans="1:16" s="5" customFormat="1">
      <c r="A12" s="30">
        <v>1</v>
      </c>
      <c r="B12" s="609" t="s">
        <v>64</v>
      </c>
      <c r="C12" s="34">
        <v>0</v>
      </c>
      <c r="D12" s="35">
        <v>0</v>
      </c>
      <c r="E12" s="34">
        <v>0</v>
      </c>
      <c r="F12" s="34">
        <v>0</v>
      </c>
      <c r="G12" s="34">
        <v>0</v>
      </c>
      <c r="H12" s="36">
        <v>0</v>
      </c>
      <c r="I12" s="36">
        <v>0</v>
      </c>
      <c r="J12" s="36">
        <v>0</v>
      </c>
      <c r="K12" s="36">
        <v>0</v>
      </c>
      <c r="L12" s="36">
        <v>0</v>
      </c>
      <c r="M12" s="36"/>
      <c r="N12" s="311">
        <f>+SUM(I12:M12)</f>
        <v>0</v>
      </c>
    </row>
    <row r="13" spans="1:16">
      <c r="A13" s="6">
        <f>+A12+1</f>
        <v>2</v>
      </c>
      <c r="B13" s="609" t="s">
        <v>65</v>
      </c>
      <c r="C13" s="34">
        <v>0</v>
      </c>
      <c r="D13" s="35">
        <v>0</v>
      </c>
      <c r="E13" s="34">
        <v>0</v>
      </c>
      <c r="F13" s="34">
        <v>0</v>
      </c>
      <c r="G13" s="34">
        <v>0</v>
      </c>
      <c r="H13" s="36">
        <v>0</v>
      </c>
      <c r="I13" s="36">
        <v>0</v>
      </c>
      <c r="J13" s="36">
        <v>0</v>
      </c>
      <c r="K13" s="36">
        <v>0</v>
      </c>
      <c r="L13" s="36">
        <v>0</v>
      </c>
      <c r="M13" s="36"/>
      <c r="N13" s="311">
        <f t="shared" ref="N13:N25" si="0">+SUM(I13:M13)</f>
        <v>0</v>
      </c>
    </row>
    <row r="14" spans="1:16">
      <c r="A14" s="6">
        <f t="shared" ref="A14:A25" si="1">+A13+1</f>
        <v>3</v>
      </c>
      <c r="B14" s="20" t="s">
        <v>52</v>
      </c>
      <c r="C14" s="34">
        <v>0</v>
      </c>
      <c r="D14" s="35">
        <v>0</v>
      </c>
      <c r="E14" s="34">
        <v>0</v>
      </c>
      <c r="F14" s="34">
        <v>0</v>
      </c>
      <c r="G14" s="34">
        <v>0</v>
      </c>
      <c r="H14" s="36">
        <v>0</v>
      </c>
      <c r="I14" s="36">
        <v>0</v>
      </c>
      <c r="J14" s="36">
        <v>0</v>
      </c>
      <c r="K14" s="36">
        <v>0</v>
      </c>
      <c r="L14" s="36">
        <v>0</v>
      </c>
      <c r="M14" s="36"/>
      <c r="N14" s="311">
        <f t="shared" si="0"/>
        <v>0</v>
      </c>
    </row>
    <row r="15" spans="1:16">
      <c r="A15" s="6">
        <f t="shared" si="1"/>
        <v>4</v>
      </c>
      <c r="B15" s="20" t="s">
        <v>53</v>
      </c>
      <c r="C15" s="34">
        <v>0</v>
      </c>
      <c r="D15" s="35">
        <v>0</v>
      </c>
      <c r="E15" s="34">
        <v>0</v>
      </c>
      <c r="F15" s="34">
        <v>0</v>
      </c>
      <c r="G15" s="34">
        <v>0</v>
      </c>
      <c r="H15" s="36">
        <v>0</v>
      </c>
      <c r="I15" s="36">
        <v>0</v>
      </c>
      <c r="J15" s="36">
        <v>0</v>
      </c>
      <c r="K15" s="36">
        <v>0</v>
      </c>
      <c r="L15" s="36">
        <v>0</v>
      </c>
      <c r="M15" s="36"/>
      <c r="N15" s="311">
        <f t="shared" si="0"/>
        <v>0</v>
      </c>
    </row>
    <row r="16" spans="1:16">
      <c r="A16" s="6">
        <f t="shared" si="1"/>
        <v>5</v>
      </c>
      <c r="B16" s="20" t="s">
        <v>54</v>
      </c>
      <c r="C16" s="34">
        <v>0</v>
      </c>
      <c r="D16" s="35">
        <v>0</v>
      </c>
      <c r="E16" s="34">
        <v>0</v>
      </c>
      <c r="F16" s="34">
        <v>0</v>
      </c>
      <c r="G16" s="34">
        <v>0</v>
      </c>
      <c r="H16" s="36">
        <v>0</v>
      </c>
      <c r="I16" s="36">
        <v>0</v>
      </c>
      <c r="J16" s="36">
        <v>0</v>
      </c>
      <c r="K16" s="36">
        <v>0</v>
      </c>
      <c r="L16" s="36">
        <v>0</v>
      </c>
      <c r="M16" s="36"/>
      <c r="N16" s="311">
        <f t="shared" si="0"/>
        <v>0</v>
      </c>
    </row>
    <row r="17" spans="1:29">
      <c r="A17" s="6">
        <f t="shared" si="1"/>
        <v>6</v>
      </c>
      <c r="B17" s="20" t="s">
        <v>51</v>
      </c>
      <c r="C17" s="34">
        <v>0</v>
      </c>
      <c r="D17" s="35">
        <v>0</v>
      </c>
      <c r="E17" s="34">
        <v>0</v>
      </c>
      <c r="F17" s="34">
        <v>0</v>
      </c>
      <c r="G17" s="34">
        <v>0</v>
      </c>
      <c r="H17" s="36">
        <v>0</v>
      </c>
      <c r="I17" s="36">
        <v>0</v>
      </c>
      <c r="J17" s="36">
        <v>0</v>
      </c>
      <c r="K17" s="36">
        <v>0</v>
      </c>
      <c r="L17" s="36">
        <v>0</v>
      </c>
      <c r="M17" s="36"/>
      <c r="N17" s="311">
        <f t="shared" si="0"/>
        <v>0</v>
      </c>
    </row>
    <row r="18" spans="1:29">
      <c r="A18" s="6">
        <f t="shared" si="1"/>
        <v>7</v>
      </c>
      <c r="B18" s="20" t="s">
        <v>55</v>
      </c>
      <c r="C18" s="34">
        <v>0</v>
      </c>
      <c r="D18" s="35">
        <v>0</v>
      </c>
      <c r="E18" s="34">
        <v>0</v>
      </c>
      <c r="F18" s="34">
        <v>0</v>
      </c>
      <c r="G18" s="34">
        <v>0</v>
      </c>
      <c r="H18" s="36">
        <v>0</v>
      </c>
      <c r="I18" s="36">
        <v>0</v>
      </c>
      <c r="J18" s="36">
        <v>0</v>
      </c>
      <c r="K18" s="36">
        <v>0</v>
      </c>
      <c r="L18" s="36">
        <v>0</v>
      </c>
      <c r="M18" s="36"/>
      <c r="N18" s="311">
        <f t="shared" si="0"/>
        <v>0</v>
      </c>
    </row>
    <row r="19" spans="1:29">
      <c r="A19" s="6">
        <f t="shared" si="1"/>
        <v>8</v>
      </c>
      <c r="B19" s="20" t="s">
        <v>56</v>
      </c>
      <c r="C19" s="34">
        <v>0</v>
      </c>
      <c r="D19" s="35">
        <v>0</v>
      </c>
      <c r="E19" s="34">
        <v>0</v>
      </c>
      <c r="F19" s="34">
        <v>0</v>
      </c>
      <c r="G19" s="34">
        <v>0</v>
      </c>
      <c r="H19" s="36">
        <v>0</v>
      </c>
      <c r="I19" s="36">
        <v>0</v>
      </c>
      <c r="J19" s="36">
        <v>0</v>
      </c>
      <c r="K19" s="36">
        <v>0</v>
      </c>
      <c r="L19" s="36">
        <v>0</v>
      </c>
      <c r="M19" s="36"/>
      <c r="N19" s="311">
        <f t="shared" si="0"/>
        <v>0</v>
      </c>
    </row>
    <row r="20" spans="1:29">
      <c r="A20" s="6">
        <f t="shared" si="1"/>
        <v>9</v>
      </c>
      <c r="B20" s="20" t="s">
        <v>57</v>
      </c>
      <c r="C20" s="34">
        <v>0</v>
      </c>
      <c r="D20" s="35">
        <v>0</v>
      </c>
      <c r="E20" s="34">
        <v>0</v>
      </c>
      <c r="F20" s="34">
        <v>0</v>
      </c>
      <c r="G20" s="34">
        <v>0</v>
      </c>
      <c r="H20" s="36">
        <v>0</v>
      </c>
      <c r="I20" s="36">
        <v>0</v>
      </c>
      <c r="J20" s="36">
        <v>0</v>
      </c>
      <c r="K20" s="36">
        <v>0</v>
      </c>
      <c r="L20" s="36">
        <v>0</v>
      </c>
      <c r="M20" s="36"/>
      <c r="N20" s="311">
        <f t="shared" si="0"/>
        <v>0</v>
      </c>
    </row>
    <row r="21" spans="1:29">
      <c r="A21" s="6">
        <f t="shared" si="1"/>
        <v>10</v>
      </c>
      <c r="B21" s="20" t="s">
        <v>58</v>
      </c>
      <c r="C21" s="34">
        <v>0</v>
      </c>
      <c r="D21" s="35">
        <v>0</v>
      </c>
      <c r="E21" s="34">
        <v>0</v>
      </c>
      <c r="F21" s="34">
        <v>0</v>
      </c>
      <c r="G21" s="34">
        <v>0</v>
      </c>
      <c r="H21" s="36">
        <v>0</v>
      </c>
      <c r="I21" s="36">
        <v>0</v>
      </c>
      <c r="J21" s="36">
        <v>0</v>
      </c>
      <c r="K21" s="36">
        <v>0</v>
      </c>
      <c r="L21" s="36">
        <v>0</v>
      </c>
      <c r="M21" s="36"/>
      <c r="N21" s="311">
        <f t="shared" si="0"/>
        <v>0</v>
      </c>
    </row>
    <row r="22" spans="1:29">
      <c r="A22" s="6">
        <f t="shared" si="1"/>
        <v>11</v>
      </c>
      <c r="B22" s="20" t="s">
        <v>59</v>
      </c>
      <c r="C22" s="34">
        <v>0</v>
      </c>
      <c r="D22" s="35">
        <v>0</v>
      </c>
      <c r="E22" s="34">
        <v>0</v>
      </c>
      <c r="F22" s="34">
        <v>0</v>
      </c>
      <c r="G22" s="34">
        <v>0</v>
      </c>
      <c r="H22" s="36">
        <v>0</v>
      </c>
      <c r="I22" s="36">
        <v>0</v>
      </c>
      <c r="J22" s="36">
        <v>0</v>
      </c>
      <c r="K22" s="36">
        <v>0</v>
      </c>
      <c r="L22" s="36">
        <v>0</v>
      </c>
      <c r="M22" s="36"/>
      <c r="N22" s="311">
        <f t="shared" si="0"/>
        <v>0</v>
      </c>
    </row>
    <row r="23" spans="1:29">
      <c r="A23" s="6">
        <f t="shared" si="1"/>
        <v>12</v>
      </c>
      <c r="B23" s="20" t="s">
        <v>60</v>
      </c>
      <c r="C23" s="34">
        <v>0</v>
      </c>
      <c r="D23" s="35">
        <v>0</v>
      </c>
      <c r="E23" s="34">
        <v>0</v>
      </c>
      <c r="F23" s="34">
        <v>0</v>
      </c>
      <c r="G23" s="34">
        <v>0</v>
      </c>
      <c r="H23" s="36">
        <v>0</v>
      </c>
      <c r="I23" s="36">
        <v>0</v>
      </c>
      <c r="J23" s="36">
        <v>0</v>
      </c>
      <c r="K23" s="36">
        <v>0</v>
      </c>
      <c r="L23" s="36">
        <v>0</v>
      </c>
      <c r="M23" s="36"/>
      <c r="N23" s="311">
        <f t="shared" si="0"/>
        <v>0</v>
      </c>
    </row>
    <row r="24" spans="1:29">
      <c r="A24" s="6">
        <f t="shared" si="1"/>
        <v>13</v>
      </c>
      <c r="B24" s="609" t="s">
        <v>62</v>
      </c>
      <c r="C24" s="34">
        <v>0</v>
      </c>
      <c r="D24" s="35">
        <v>0</v>
      </c>
      <c r="E24" s="34">
        <v>0</v>
      </c>
      <c r="F24" s="34">
        <v>0</v>
      </c>
      <c r="G24" s="34">
        <v>0</v>
      </c>
      <c r="H24" s="37">
        <v>0</v>
      </c>
      <c r="I24" s="36">
        <v>0</v>
      </c>
      <c r="J24" s="36">
        <v>0</v>
      </c>
      <c r="K24" s="37">
        <v>0</v>
      </c>
      <c r="L24" s="37">
        <v>0</v>
      </c>
      <c r="M24" s="37"/>
      <c r="N24" s="312">
        <f t="shared" si="0"/>
        <v>0</v>
      </c>
    </row>
    <row r="25" spans="1:29" ht="13.8" thickBot="1">
      <c r="A25" s="6">
        <f t="shared" si="1"/>
        <v>14</v>
      </c>
      <c r="B25" s="30" t="s">
        <v>76</v>
      </c>
      <c r="C25" s="27">
        <f t="shared" ref="C25:E25" si="2">SUM(C12:C24)/13</f>
        <v>0</v>
      </c>
      <c r="D25" s="27">
        <f t="shared" si="2"/>
        <v>0</v>
      </c>
      <c r="E25" s="27">
        <f t="shared" si="2"/>
        <v>0</v>
      </c>
      <c r="F25" s="25">
        <f>SUM(F12:F24)/13</f>
        <v>0</v>
      </c>
      <c r="G25" s="25">
        <f t="shared" ref="G25:H25" si="3">SUM(G12:G24)/13</f>
        <v>0</v>
      </c>
      <c r="H25" s="25">
        <f t="shared" si="3"/>
        <v>0</v>
      </c>
      <c r="I25" s="25">
        <f t="shared" ref="I25:M25" si="4">SUM(I12:I24)/13</f>
        <v>0</v>
      </c>
      <c r="J25" s="25">
        <f t="shared" si="4"/>
        <v>0</v>
      </c>
      <c r="K25" s="25">
        <f t="shared" si="4"/>
        <v>0</v>
      </c>
      <c r="L25" s="25">
        <f t="shared" si="4"/>
        <v>0</v>
      </c>
      <c r="M25" s="25">
        <f t="shared" si="4"/>
        <v>0</v>
      </c>
      <c r="N25" s="310">
        <f t="shared" si="0"/>
        <v>0</v>
      </c>
    </row>
    <row r="26" spans="1:29" ht="26.25" customHeight="1" thickTop="1">
      <c r="B26" s="20"/>
      <c r="C26" s="676" t="s">
        <v>165</v>
      </c>
      <c r="D26" s="676"/>
      <c r="E26" s="676"/>
      <c r="F26" s="676"/>
      <c r="G26" s="676"/>
      <c r="H26" s="676"/>
      <c r="I26" s="676"/>
      <c r="J26" s="676"/>
      <c r="K26" s="676"/>
      <c r="L26" s="676"/>
      <c r="M26" s="676"/>
      <c r="N26" s="676"/>
      <c r="O26" s="7"/>
      <c r="P26" s="26"/>
    </row>
    <row r="27" spans="1:29" ht="15">
      <c r="C27" s="26"/>
      <c r="D27" s="7"/>
      <c r="E27" s="26"/>
      <c r="F27" s="26"/>
      <c r="G27" s="7"/>
      <c r="H27" s="7"/>
      <c r="I27" s="7"/>
      <c r="J27" s="7"/>
      <c r="K27" s="7"/>
      <c r="L27" s="7"/>
      <c r="M27" s="7"/>
      <c r="N27" s="7"/>
      <c r="O27" s="7"/>
      <c r="P27" s="26"/>
    </row>
    <row r="28" spans="1:29" ht="25.5" customHeight="1">
      <c r="C28" s="674" t="s">
        <v>61</v>
      </c>
      <c r="D28" s="674"/>
      <c r="E28" s="674"/>
      <c r="F28" s="674"/>
      <c r="G28" s="674"/>
      <c r="H28" s="674"/>
      <c r="I28" s="674"/>
      <c r="J28" s="674"/>
      <c r="K28" s="674"/>
      <c r="L28" s="674"/>
      <c r="M28" s="674"/>
      <c r="N28" s="674"/>
      <c r="O28" s="8"/>
      <c r="P28" s="26"/>
    </row>
    <row r="29" spans="1:29" ht="25.5" customHeight="1">
      <c r="C29" s="3"/>
      <c r="D29" s="3"/>
      <c r="E29" s="3"/>
      <c r="F29" s="3"/>
      <c r="G29" s="3"/>
      <c r="H29" s="3"/>
      <c r="I29" s="674" t="str">
        <f>+I8</f>
        <v>Schedule 19 Projects</v>
      </c>
      <c r="J29" s="674"/>
      <c r="K29" s="674"/>
      <c r="L29" s="674"/>
      <c r="M29" s="674"/>
      <c r="N29" s="674"/>
      <c r="O29" s="8"/>
      <c r="P29" s="26"/>
    </row>
    <row r="30" spans="1:29" ht="41.25" customHeight="1">
      <c r="B30" s="3" t="s">
        <v>50</v>
      </c>
      <c r="C30" s="4" t="str">
        <f t="shared" ref="C30:N30" si="5">+C9</f>
        <v>Electric Intangible</v>
      </c>
      <c r="D30" s="4" t="str">
        <f t="shared" si="5"/>
        <v>Production</v>
      </c>
      <c r="E30" s="3" t="str">
        <f t="shared" si="5"/>
        <v>Transmission</v>
      </c>
      <c r="F30" s="4" t="str">
        <f t="shared" si="5"/>
        <v>Distribution</v>
      </c>
      <c r="G30" s="3" t="str">
        <f t="shared" si="5"/>
        <v>Electric General</v>
      </c>
      <c r="H30" s="4" t="str">
        <f t="shared" si="5"/>
        <v>Common</v>
      </c>
      <c r="I30" s="309" t="str">
        <f t="shared" si="5"/>
        <v>Project 1</v>
      </c>
      <c r="J30" s="309" t="str">
        <f t="shared" si="5"/>
        <v>Project 2</v>
      </c>
      <c r="K30" s="309" t="str">
        <f t="shared" si="5"/>
        <v>Project 3</v>
      </c>
      <c r="L30" s="309" t="str">
        <f t="shared" si="5"/>
        <v>Project 4</v>
      </c>
      <c r="M30" s="309"/>
      <c r="N30" s="4" t="str">
        <f t="shared" si="5"/>
        <v>Total</v>
      </c>
      <c r="O30" s="4"/>
      <c r="P30" s="20"/>
      <c r="Q30" s="7"/>
      <c r="R30" s="7"/>
      <c r="S30" s="7"/>
      <c r="T30" s="7"/>
      <c r="U30" s="7"/>
      <c r="V30" s="7"/>
      <c r="W30" s="7"/>
      <c r="X30" s="7"/>
      <c r="Y30" s="7"/>
      <c r="Z30" s="7"/>
      <c r="AA30" s="7"/>
      <c r="AB30" s="7"/>
      <c r="AC30" s="7"/>
    </row>
    <row r="31" spans="1:29" ht="26.4">
      <c r="B31" s="29" t="str">
        <f t="shared" ref="B31:B46" si="6">+B10</f>
        <v>FF1 Reference</v>
      </c>
      <c r="C31" s="309" t="s">
        <v>608</v>
      </c>
      <c r="D31" s="4" t="s">
        <v>481</v>
      </c>
      <c r="E31" s="3" t="s">
        <v>482</v>
      </c>
      <c r="F31" s="4" t="s">
        <v>483</v>
      </c>
      <c r="G31" s="3" t="s">
        <v>484</v>
      </c>
      <c r="H31" s="4" t="str">
        <f>+H10</f>
        <v>356 fn</v>
      </c>
      <c r="I31" s="3" t="s">
        <v>482</v>
      </c>
      <c r="J31" s="3" t="s">
        <v>482</v>
      </c>
      <c r="K31" s="3" t="s">
        <v>482</v>
      </c>
      <c r="L31" s="3" t="s">
        <v>482</v>
      </c>
      <c r="M31" s="3" t="s">
        <v>482</v>
      </c>
      <c r="N31" s="4" t="str">
        <f>"Sum of Columns "&amp;I7&amp;" through "&amp;M7&amp;""</f>
        <v>Sum of Columns (h) through (l)</v>
      </c>
      <c r="O31" s="4"/>
      <c r="P31" s="20"/>
      <c r="Q31" s="7"/>
      <c r="R31" s="7"/>
      <c r="S31" s="7"/>
      <c r="T31" s="7"/>
      <c r="U31" s="7"/>
      <c r="V31" s="7"/>
      <c r="W31" s="7"/>
      <c r="X31" s="7"/>
      <c r="Y31" s="7"/>
      <c r="Z31" s="7"/>
      <c r="AA31" s="7"/>
      <c r="AB31" s="7"/>
      <c r="AC31" s="7"/>
    </row>
    <row r="32" spans="1:29" ht="15">
      <c r="B32" s="21" t="str">
        <f t="shared" si="6"/>
        <v>Appendix A line #</v>
      </c>
      <c r="C32" s="22">
        <f>+'Appendix A'!A28</f>
        <v>13</v>
      </c>
      <c r="D32" s="22">
        <f>+'Appendix A'!A24</f>
        <v>9</v>
      </c>
      <c r="E32" s="23">
        <f>+'Appendix A'!A25</f>
        <v>10</v>
      </c>
      <c r="F32" s="22">
        <f>+'Appendix A'!A26</f>
        <v>11</v>
      </c>
      <c r="G32" s="32">
        <f>+'Appendix A'!A27</f>
        <v>12</v>
      </c>
      <c r="H32" s="22">
        <f>+'Appendix A'!A29</f>
        <v>14</v>
      </c>
      <c r="I32" s="22">
        <f>+E32</f>
        <v>10</v>
      </c>
      <c r="J32" s="22">
        <f>+E32</f>
        <v>10</v>
      </c>
      <c r="K32" s="22">
        <f>+E32</f>
        <v>10</v>
      </c>
      <c r="L32" s="22">
        <f>+E32</f>
        <v>10</v>
      </c>
      <c r="M32" s="22">
        <f>+E32</f>
        <v>10</v>
      </c>
      <c r="N32" s="22">
        <f>+E32</f>
        <v>10</v>
      </c>
      <c r="O32" s="31"/>
      <c r="P32" s="20"/>
      <c r="Q32" s="7"/>
      <c r="R32" s="7"/>
      <c r="S32" s="7"/>
      <c r="T32" s="7"/>
      <c r="U32" s="7"/>
      <c r="V32" s="7"/>
      <c r="W32" s="7"/>
      <c r="X32" s="7"/>
      <c r="Y32" s="7"/>
      <c r="Z32" s="7"/>
      <c r="AA32" s="7"/>
      <c r="AB32" s="7"/>
      <c r="AC32" s="7"/>
    </row>
    <row r="33" spans="1:29" ht="15">
      <c r="A33" s="6">
        <f>+A25+1</f>
        <v>15</v>
      </c>
      <c r="B33" s="17" t="str">
        <f t="shared" si="6"/>
        <v>December '20</v>
      </c>
      <c r="C33" s="34">
        <v>0</v>
      </c>
      <c r="D33" s="38">
        <v>0</v>
      </c>
      <c r="E33" s="38">
        <v>0</v>
      </c>
      <c r="F33" s="34">
        <v>0</v>
      </c>
      <c r="G33" s="37">
        <v>0</v>
      </c>
      <c r="H33" s="34">
        <v>0</v>
      </c>
      <c r="I33" s="34">
        <v>0</v>
      </c>
      <c r="J33" s="34">
        <v>0</v>
      </c>
      <c r="K33" s="34">
        <v>0</v>
      </c>
      <c r="L33" s="34">
        <v>0</v>
      </c>
      <c r="M33" s="34"/>
      <c r="N33" s="34">
        <f>+SUM(I33:M33)</f>
        <v>0</v>
      </c>
      <c r="O33" s="24"/>
      <c r="P33" s="20"/>
      <c r="Q33" s="7"/>
      <c r="R33" s="7"/>
      <c r="S33" s="7"/>
      <c r="T33" s="7"/>
      <c r="U33" s="7"/>
      <c r="V33" s="7"/>
      <c r="W33" s="7"/>
      <c r="X33" s="7"/>
      <c r="Y33" s="7"/>
      <c r="Z33" s="7"/>
      <c r="AA33" s="7"/>
      <c r="AB33" s="7"/>
      <c r="AC33" s="7"/>
    </row>
    <row r="34" spans="1:29" ht="15">
      <c r="A34" s="6">
        <f>+A33+1</f>
        <v>16</v>
      </c>
      <c r="B34" s="17" t="str">
        <f t="shared" si="6"/>
        <v>January '21</v>
      </c>
      <c r="C34" s="34">
        <v>0</v>
      </c>
      <c r="D34" s="38">
        <v>0</v>
      </c>
      <c r="E34" s="38">
        <v>0</v>
      </c>
      <c r="F34" s="34">
        <v>0</v>
      </c>
      <c r="G34" s="37">
        <v>0</v>
      </c>
      <c r="H34" s="34">
        <v>0</v>
      </c>
      <c r="I34" s="34">
        <v>0</v>
      </c>
      <c r="J34" s="34">
        <v>0</v>
      </c>
      <c r="K34" s="34">
        <v>0</v>
      </c>
      <c r="L34" s="34">
        <v>0</v>
      </c>
      <c r="M34" s="34"/>
      <c r="N34" s="34">
        <f t="shared" ref="N34:N45" si="7">+SUM(I34:M34)</f>
        <v>0</v>
      </c>
      <c r="O34" s="24"/>
      <c r="P34" s="20"/>
      <c r="Q34" s="7"/>
      <c r="R34" s="7"/>
      <c r="S34" s="7"/>
      <c r="T34" s="7"/>
      <c r="U34" s="7"/>
      <c r="V34" s="7"/>
      <c r="W34" s="7"/>
      <c r="X34" s="7"/>
      <c r="Y34" s="7"/>
      <c r="Z34" s="7"/>
      <c r="AA34" s="7"/>
      <c r="AB34" s="7"/>
      <c r="AC34" s="7"/>
    </row>
    <row r="35" spans="1:29" ht="15">
      <c r="A35" s="6">
        <f t="shared" ref="A35:A46" si="8">+A34+1</f>
        <v>17</v>
      </c>
      <c r="B35" s="17" t="str">
        <f t="shared" si="6"/>
        <v>February</v>
      </c>
      <c r="C35" s="34">
        <v>0</v>
      </c>
      <c r="D35" s="38">
        <v>0</v>
      </c>
      <c r="E35" s="38">
        <v>0</v>
      </c>
      <c r="F35" s="34">
        <v>0</v>
      </c>
      <c r="G35" s="37">
        <v>0</v>
      </c>
      <c r="H35" s="34">
        <v>0</v>
      </c>
      <c r="I35" s="34">
        <v>0</v>
      </c>
      <c r="J35" s="34">
        <v>0</v>
      </c>
      <c r="K35" s="34">
        <v>0</v>
      </c>
      <c r="L35" s="34">
        <v>0</v>
      </c>
      <c r="M35" s="34"/>
      <c r="N35" s="34">
        <f t="shared" si="7"/>
        <v>0</v>
      </c>
      <c r="O35" s="24"/>
      <c r="P35" s="20"/>
      <c r="Q35" s="7"/>
      <c r="R35" s="7"/>
      <c r="S35" s="7"/>
      <c r="T35" s="7"/>
      <c r="U35" s="7"/>
      <c r="V35" s="7"/>
      <c r="W35" s="7"/>
      <c r="X35" s="7"/>
      <c r="Y35" s="7"/>
      <c r="Z35" s="7"/>
      <c r="AA35" s="7"/>
      <c r="AB35" s="7"/>
      <c r="AC35" s="7"/>
    </row>
    <row r="36" spans="1:29" ht="15">
      <c r="A36" s="6">
        <f t="shared" si="8"/>
        <v>18</v>
      </c>
      <c r="B36" s="17" t="str">
        <f t="shared" si="6"/>
        <v xml:space="preserve">March </v>
      </c>
      <c r="C36" s="34">
        <v>0</v>
      </c>
      <c r="D36" s="38">
        <v>0</v>
      </c>
      <c r="E36" s="38">
        <v>0</v>
      </c>
      <c r="F36" s="34">
        <v>0</v>
      </c>
      <c r="G36" s="37">
        <v>0</v>
      </c>
      <c r="H36" s="34">
        <v>0</v>
      </c>
      <c r="I36" s="34">
        <v>0</v>
      </c>
      <c r="J36" s="34">
        <v>0</v>
      </c>
      <c r="K36" s="34">
        <v>0</v>
      </c>
      <c r="L36" s="34">
        <v>0</v>
      </c>
      <c r="M36" s="34"/>
      <c r="N36" s="34">
        <f t="shared" si="7"/>
        <v>0</v>
      </c>
      <c r="O36" s="24"/>
      <c r="P36" s="20"/>
      <c r="Q36" s="7"/>
      <c r="R36" s="7"/>
      <c r="S36" s="7"/>
      <c r="T36" s="7"/>
      <c r="U36" s="7"/>
      <c r="V36" s="7"/>
      <c r="W36" s="7"/>
      <c r="X36" s="7"/>
      <c r="Y36" s="7"/>
      <c r="Z36" s="7"/>
      <c r="AA36" s="7"/>
      <c r="AB36" s="7"/>
      <c r="AC36" s="7"/>
    </row>
    <row r="37" spans="1:29" ht="15">
      <c r="A37" s="6">
        <f t="shared" si="8"/>
        <v>19</v>
      </c>
      <c r="B37" s="17" t="str">
        <f t="shared" si="6"/>
        <v>April</v>
      </c>
      <c r="C37" s="34">
        <v>0</v>
      </c>
      <c r="D37" s="38">
        <v>0</v>
      </c>
      <c r="E37" s="38">
        <v>0</v>
      </c>
      <c r="F37" s="34">
        <v>0</v>
      </c>
      <c r="G37" s="37">
        <v>0</v>
      </c>
      <c r="H37" s="34">
        <v>0</v>
      </c>
      <c r="I37" s="34">
        <v>0</v>
      </c>
      <c r="J37" s="34">
        <v>0</v>
      </c>
      <c r="K37" s="34">
        <v>0</v>
      </c>
      <c r="L37" s="34">
        <v>0</v>
      </c>
      <c r="M37" s="34"/>
      <c r="N37" s="34">
        <f t="shared" si="7"/>
        <v>0</v>
      </c>
      <c r="O37" s="24"/>
      <c r="P37" s="20"/>
      <c r="Q37" s="7"/>
      <c r="R37" s="7"/>
      <c r="S37" s="7"/>
      <c r="T37" s="7"/>
      <c r="U37" s="7"/>
      <c r="V37" s="7"/>
      <c r="W37" s="7"/>
      <c r="X37" s="7"/>
      <c r="Y37" s="7"/>
      <c r="Z37" s="7"/>
      <c r="AA37" s="7"/>
      <c r="AB37" s="7"/>
      <c r="AC37" s="7"/>
    </row>
    <row r="38" spans="1:29" ht="15">
      <c r="A38" s="6">
        <f t="shared" si="8"/>
        <v>20</v>
      </c>
      <c r="B38" s="17" t="str">
        <f t="shared" si="6"/>
        <v>May</v>
      </c>
      <c r="C38" s="34">
        <v>0</v>
      </c>
      <c r="D38" s="38">
        <v>0</v>
      </c>
      <c r="E38" s="38">
        <v>0</v>
      </c>
      <c r="F38" s="34">
        <v>0</v>
      </c>
      <c r="G38" s="37">
        <v>0</v>
      </c>
      <c r="H38" s="34">
        <v>0</v>
      </c>
      <c r="I38" s="34">
        <v>0</v>
      </c>
      <c r="J38" s="34">
        <v>0</v>
      </c>
      <c r="K38" s="34">
        <v>0</v>
      </c>
      <c r="L38" s="34">
        <v>0</v>
      </c>
      <c r="M38" s="34"/>
      <c r="N38" s="34">
        <f t="shared" si="7"/>
        <v>0</v>
      </c>
      <c r="O38" s="24"/>
      <c r="P38" s="20"/>
      <c r="Q38" s="7"/>
      <c r="R38" s="7"/>
      <c r="S38" s="7"/>
      <c r="T38" s="7"/>
      <c r="U38" s="7"/>
      <c r="V38" s="7"/>
      <c r="W38" s="7"/>
      <c r="X38" s="7"/>
      <c r="Y38" s="7"/>
      <c r="Z38" s="7"/>
      <c r="AA38" s="7"/>
      <c r="AB38" s="7"/>
      <c r="AC38" s="7"/>
    </row>
    <row r="39" spans="1:29" ht="15">
      <c r="A39" s="6">
        <f t="shared" si="8"/>
        <v>21</v>
      </c>
      <c r="B39" s="17" t="str">
        <f t="shared" si="6"/>
        <v>June</v>
      </c>
      <c r="C39" s="34">
        <v>0</v>
      </c>
      <c r="D39" s="38">
        <v>0</v>
      </c>
      <c r="E39" s="38">
        <v>0</v>
      </c>
      <c r="F39" s="34">
        <v>0</v>
      </c>
      <c r="G39" s="37">
        <v>0</v>
      </c>
      <c r="H39" s="34">
        <v>0</v>
      </c>
      <c r="I39" s="34">
        <v>0</v>
      </c>
      <c r="J39" s="34">
        <v>0</v>
      </c>
      <c r="K39" s="34">
        <v>0</v>
      </c>
      <c r="L39" s="34">
        <v>0</v>
      </c>
      <c r="M39" s="34"/>
      <c r="N39" s="34">
        <f t="shared" si="7"/>
        <v>0</v>
      </c>
      <c r="O39" s="24"/>
      <c r="P39" s="20"/>
      <c r="Q39" s="7"/>
      <c r="R39" s="7"/>
      <c r="S39" s="7"/>
      <c r="T39" s="7"/>
      <c r="U39" s="7"/>
      <c r="V39" s="7"/>
      <c r="W39" s="7"/>
      <c r="X39" s="7"/>
      <c r="Y39" s="7"/>
      <c r="Z39" s="7"/>
      <c r="AA39" s="7"/>
      <c r="AB39" s="7"/>
      <c r="AC39" s="7"/>
    </row>
    <row r="40" spans="1:29" ht="15">
      <c r="A40" s="6">
        <f t="shared" si="8"/>
        <v>22</v>
      </c>
      <c r="B40" s="17" t="str">
        <f t="shared" si="6"/>
        <v>July</v>
      </c>
      <c r="C40" s="34">
        <v>0</v>
      </c>
      <c r="D40" s="38">
        <v>0</v>
      </c>
      <c r="E40" s="38">
        <v>0</v>
      </c>
      <c r="F40" s="34">
        <v>0</v>
      </c>
      <c r="G40" s="37">
        <v>0</v>
      </c>
      <c r="H40" s="34">
        <v>0</v>
      </c>
      <c r="I40" s="34">
        <v>0</v>
      </c>
      <c r="J40" s="34">
        <v>0</v>
      </c>
      <c r="K40" s="34">
        <v>0</v>
      </c>
      <c r="L40" s="34">
        <v>0</v>
      </c>
      <c r="M40" s="34"/>
      <c r="N40" s="34">
        <f t="shared" si="7"/>
        <v>0</v>
      </c>
      <c r="O40" s="24"/>
      <c r="P40" s="20"/>
      <c r="Q40" s="7"/>
      <c r="R40" s="7"/>
      <c r="S40" s="7"/>
      <c r="T40" s="7"/>
      <c r="U40" s="7"/>
      <c r="V40" s="7"/>
      <c r="W40" s="7"/>
      <c r="X40" s="7"/>
      <c r="Y40" s="7"/>
      <c r="Z40" s="7"/>
      <c r="AA40" s="7"/>
      <c r="AB40" s="7"/>
      <c r="AC40" s="7"/>
    </row>
    <row r="41" spans="1:29" ht="15">
      <c r="A41" s="6">
        <f t="shared" si="8"/>
        <v>23</v>
      </c>
      <c r="B41" s="17" t="str">
        <f t="shared" si="6"/>
        <v xml:space="preserve">August </v>
      </c>
      <c r="C41" s="34">
        <v>0</v>
      </c>
      <c r="D41" s="38">
        <v>0</v>
      </c>
      <c r="E41" s="38">
        <v>0</v>
      </c>
      <c r="F41" s="34">
        <v>0</v>
      </c>
      <c r="G41" s="37">
        <v>0</v>
      </c>
      <c r="H41" s="34">
        <v>0</v>
      </c>
      <c r="I41" s="34">
        <v>0</v>
      </c>
      <c r="J41" s="34">
        <v>0</v>
      </c>
      <c r="K41" s="34">
        <v>0</v>
      </c>
      <c r="L41" s="34">
        <v>0</v>
      </c>
      <c r="M41" s="34"/>
      <c r="N41" s="34">
        <f t="shared" si="7"/>
        <v>0</v>
      </c>
      <c r="O41" s="24"/>
      <c r="P41" s="20"/>
      <c r="Q41" s="7"/>
      <c r="R41" s="7"/>
      <c r="S41" s="7"/>
      <c r="T41" s="7"/>
      <c r="U41" s="7"/>
      <c r="V41" s="7"/>
      <c r="W41" s="7"/>
      <c r="X41" s="7"/>
      <c r="Y41" s="7"/>
      <c r="Z41" s="7"/>
      <c r="AA41" s="7"/>
      <c r="AB41" s="7"/>
      <c r="AC41" s="7"/>
    </row>
    <row r="42" spans="1:29" ht="15">
      <c r="A42" s="6">
        <f t="shared" si="8"/>
        <v>24</v>
      </c>
      <c r="B42" s="17" t="str">
        <f t="shared" si="6"/>
        <v>September</v>
      </c>
      <c r="C42" s="34">
        <v>0</v>
      </c>
      <c r="D42" s="38">
        <v>0</v>
      </c>
      <c r="E42" s="38">
        <v>0</v>
      </c>
      <c r="F42" s="34">
        <v>0</v>
      </c>
      <c r="G42" s="37">
        <v>0</v>
      </c>
      <c r="H42" s="34">
        <v>0</v>
      </c>
      <c r="I42" s="34">
        <v>0</v>
      </c>
      <c r="J42" s="34">
        <v>0</v>
      </c>
      <c r="K42" s="34">
        <v>0</v>
      </c>
      <c r="L42" s="34">
        <v>0</v>
      </c>
      <c r="M42" s="34"/>
      <c r="N42" s="34">
        <f t="shared" si="7"/>
        <v>0</v>
      </c>
      <c r="O42" s="24"/>
      <c r="P42" s="20"/>
      <c r="Q42" s="7"/>
      <c r="R42" s="7"/>
      <c r="S42" s="7"/>
      <c r="T42" s="7"/>
      <c r="U42" s="7"/>
      <c r="V42" s="7"/>
      <c r="W42" s="7"/>
      <c r="X42" s="7"/>
      <c r="Y42" s="7"/>
      <c r="Z42" s="7"/>
      <c r="AA42" s="7"/>
      <c r="AB42" s="7"/>
      <c r="AC42" s="7"/>
    </row>
    <row r="43" spans="1:29" ht="15">
      <c r="A43" s="6">
        <f t="shared" si="8"/>
        <v>25</v>
      </c>
      <c r="B43" s="17" t="str">
        <f t="shared" si="6"/>
        <v>October</v>
      </c>
      <c r="C43" s="34">
        <v>0</v>
      </c>
      <c r="D43" s="38">
        <v>0</v>
      </c>
      <c r="E43" s="38">
        <v>0</v>
      </c>
      <c r="F43" s="34">
        <v>0</v>
      </c>
      <c r="G43" s="37">
        <v>0</v>
      </c>
      <c r="H43" s="34">
        <v>0</v>
      </c>
      <c r="I43" s="34">
        <v>0</v>
      </c>
      <c r="J43" s="34">
        <v>0</v>
      </c>
      <c r="K43" s="34">
        <v>0</v>
      </c>
      <c r="L43" s="34">
        <v>0</v>
      </c>
      <c r="M43" s="34"/>
      <c r="N43" s="34">
        <f t="shared" si="7"/>
        <v>0</v>
      </c>
      <c r="O43" s="24"/>
      <c r="P43" s="20"/>
      <c r="Q43" s="7"/>
      <c r="R43" s="7"/>
      <c r="S43" s="7"/>
      <c r="T43" s="7"/>
      <c r="U43" s="7"/>
      <c r="V43" s="7"/>
      <c r="W43" s="7"/>
      <c r="X43" s="7"/>
      <c r="Y43" s="7"/>
      <c r="Z43" s="7"/>
      <c r="AA43" s="7"/>
      <c r="AB43" s="7"/>
      <c r="AC43" s="7"/>
    </row>
    <row r="44" spans="1:29" ht="15">
      <c r="A44" s="6">
        <f t="shared" si="8"/>
        <v>26</v>
      </c>
      <c r="B44" s="17" t="str">
        <f t="shared" si="6"/>
        <v>November</v>
      </c>
      <c r="C44" s="34">
        <v>0</v>
      </c>
      <c r="D44" s="38">
        <v>0</v>
      </c>
      <c r="E44" s="38">
        <v>0</v>
      </c>
      <c r="F44" s="34">
        <v>0</v>
      </c>
      <c r="G44" s="37">
        <v>0</v>
      </c>
      <c r="H44" s="34">
        <v>0</v>
      </c>
      <c r="I44" s="34">
        <v>0</v>
      </c>
      <c r="J44" s="34">
        <v>0</v>
      </c>
      <c r="K44" s="34">
        <v>0</v>
      </c>
      <c r="L44" s="34">
        <v>0</v>
      </c>
      <c r="M44" s="34"/>
      <c r="N44" s="34">
        <f t="shared" si="7"/>
        <v>0</v>
      </c>
      <c r="O44" s="24"/>
      <c r="P44" s="20"/>
      <c r="Q44" s="7"/>
      <c r="R44" s="7"/>
      <c r="S44" s="7"/>
      <c r="T44" s="7"/>
      <c r="U44" s="7"/>
      <c r="V44" s="7"/>
      <c r="W44" s="7"/>
      <c r="X44" s="7"/>
      <c r="Y44" s="7"/>
      <c r="Z44" s="7"/>
      <c r="AA44" s="7"/>
      <c r="AB44" s="7"/>
      <c r="AC44" s="7"/>
    </row>
    <row r="45" spans="1:29" ht="15">
      <c r="A45" s="6">
        <f t="shared" si="8"/>
        <v>27</v>
      </c>
      <c r="B45" s="17" t="str">
        <f t="shared" si="6"/>
        <v>December '21</v>
      </c>
      <c r="C45" s="34">
        <v>0</v>
      </c>
      <c r="D45" s="38">
        <v>0</v>
      </c>
      <c r="E45" s="38">
        <v>0</v>
      </c>
      <c r="F45" s="34">
        <v>0</v>
      </c>
      <c r="G45" s="37">
        <v>0</v>
      </c>
      <c r="H45" s="34">
        <v>0</v>
      </c>
      <c r="I45" s="34">
        <v>0</v>
      </c>
      <c r="J45" s="34">
        <v>0</v>
      </c>
      <c r="K45" s="34">
        <v>0</v>
      </c>
      <c r="L45" s="34">
        <v>0</v>
      </c>
      <c r="M45" s="34"/>
      <c r="N45" s="34">
        <f t="shared" si="7"/>
        <v>0</v>
      </c>
      <c r="O45" s="24"/>
      <c r="P45" s="20"/>
      <c r="Q45" s="7"/>
      <c r="R45" s="7"/>
      <c r="S45" s="7"/>
      <c r="T45" s="7"/>
      <c r="U45" s="7"/>
      <c r="V45" s="7"/>
      <c r="W45" s="7"/>
      <c r="X45" s="7"/>
      <c r="Y45" s="7"/>
      <c r="Z45" s="7"/>
      <c r="AA45" s="7"/>
      <c r="AB45" s="7"/>
      <c r="AC45" s="7"/>
    </row>
    <row r="46" spans="1:29" ht="15.6" thickBot="1">
      <c r="A46" s="6">
        <f t="shared" si="8"/>
        <v>28</v>
      </c>
      <c r="B46" s="30" t="str">
        <f t="shared" si="6"/>
        <v>Average</v>
      </c>
      <c r="C46" s="25">
        <f t="shared" ref="C46:N46" si="9">SUM(C33:C45)/13</f>
        <v>0</v>
      </c>
      <c r="D46" s="28">
        <f t="shared" si="9"/>
        <v>0</v>
      </c>
      <c r="E46" s="25">
        <f t="shared" si="9"/>
        <v>0</v>
      </c>
      <c r="F46" s="25">
        <f t="shared" si="9"/>
        <v>0</v>
      </c>
      <c r="G46" s="25">
        <f t="shared" si="9"/>
        <v>0</v>
      </c>
      <c r="H46" s="25">
        <f t="shared" si="9"/>
        <v>0</v>
      </c>
      <c r="I46" s="25">
        <f t="shared" si="9"/>
        <v>0</v>
      </c>
      <c r="J46" s="25">
        <f t="shared" si="9"/>
        <v>0</v>
      </c>
      <c r="K46" s="25">
        <f t="shared" si="9"/>
        <v>0</v>
      </c>
      <c r="L46" s="25">
        <f t="shared" si="9"/>
        <v>0</v>
      </c>
      <c r="M46" s="25">
        <f t="shared" si="9"/>
        <v>0</v>
      </c>
      <c r="N46" s="25">
        <f t="shared" si="9"/>
        <v>0</v>
      </c>
      <c r="O46" s="26"/>
      <c r="P46" s="20"/>
      <c r="Q46" s="7"/>
      <c r="R46" s="7"/>
      <c r="S46" s="7"/>
      <c r="T46" s="7"/>
      <c r="U46" s="7"/>
      <c r="V46" s="7"/>
      <c r="W46" s="7"/>
      <c r="X46" s="7"/>
      <c r="Y46" s="7"/>
      <c r="Z46" s="7"/>
      <c r="AA46" s="7"/>
      <c r="AB46" s="7"/>
      <c r="AC46" s="7"/>
    </row>
    <row r="47" spans="1:29" ht="13.8" thickTop="1"/>
    <row r="48" spans="1:29">
      <c r="C48" s="673" t="s">
        <v>344</v>
      </c>
      <c r="D48" s="673"/>
      <c r="E48" s="673"/>
      <c r="F48" s="673"/>
      <c r="G48" s="673"/>
      <c r="H48" s="673"/>
      <c r="I48" s="639"/>
    </row>
    <row r="50" spans="1:9">
      <c r="H50" s="638" t="s">
        <v>80</v>
      </c>
      <c r="I50" s="3"/>
    </row>
    <row r="51" spans="1:9" ht="52.8">
      <c r="B51" s="5" t="str">
        <f t="shared" ref="B51:B67" si="10">+B30</f>
        <v>Month</v>
      </c>
      <c r="C51" s="4" t="s">
        <v>503</v>
      </c>
      <c r="D51" s="4" t="s">
        <v>540</v>
      </c>
      <c r="E51" s="4" t="s">
        <v>82</v>
      </c>
      <c r="F51" s="4" t="s">
        <v>83</v>
      </c>
      <c r="G51" s="3" t="s">
        <v>84</v>
      </c>
      <c r="H51" s="39" t="s">
        <v>91</v>
      </c>
    </row>
    <row r="52" spans="1:9">
      <c r="B52" s="30" t="str">
        <f t="shared" si="10"/>
        <v>FF1 Reference</v>
      </c>
      <c r="C52" s="309" t="s">
        <v>609</v>
      </c>
      <c r="D52" s="309" t="s">
        <v>485</v>
      </c>
      <c r="E52" s="4" t="s">
        <v>486</v>
      </c>
      <c r="F52" s="4" t="s">
        <v>487</v>
      </c>
      <c r="G52" s="3" t="s">
        <v>488</v>
      </c>
      <c r="H52" s="39" t="s">
        <v>489</v>
      </c>
    </row>
    <row r="53" spans="1:9">
      <c r="B53" s="33" t="str">
        <f t="shared" si="10"/>
        <v>Appendix A line #</v>
      </c>
      <c r="C53" s="22">
        <f>+'Appendix A'!A46</f>
        <v>26</v>
      </c>
      <c r="D53" s="22">
        <f>+C53</f>
        <v>26</v>
      </c>
      <c r="E53" s="22">
        <f>+'Appendix A'!A50</f>
        <v>28</v>
      </c>
      <c r="F53" s="22">
        <f>+'Appendix A'!A51</f>
        <v>29</v>
      </c>
      <c r="G53" s="32">
        <f>+'Appendix A'!A52</f>
        <v>30</v>
      </c>
      <c r="H53" s="40"/>
    </row>
    <row r="54" spans="1:9">
      <c r="A54" s="6">
        <f>+A46+1</f>
        <v>29</v>
      </c>
      <c r="B54" s="2" t="str">
        <f t="shared" si="10"/>
        <v>December '20</v>
      </c>
      <c r="C54" s="34">
        <v>0</v>
      </c>
      <c r="D54" s="34">
        <v>0</v>
      </c>
      <c r="E54" s="34">
        <v>0</v>
      </c>
      <c r="F54" s="34">
        <v>0</v>
      </c>
      <c r="G54" s="37">
        <v>0</v>
      </c>
      <c r="H54" s="37">
        <v>0</v>
      </c>
    </row>
    <row r="55" spans="1:9">
      <c r="A55" s="6">
        <f>+A54+1</f>
        <v>30</v>
      </c>
      <c r="B55" s="2" t="str">
        <f t="shared" si="10"/>
        <v>January '21</v>
      </c>
      <c r="C55" s="34">
        <v>0</v>
      </c>
      <c r="D55" s="34">
        <v>0</v>
      </c>
      <c r="E55" s="34">
        <v>0</v>
      </c>
      <c r="F55" s="34">
        <v>0</v>
      </c>
      <c r="G55" s="37">
        <v>0</v>
      </c>
      <c r="H55" s="37">
        <v>0</v>
      </c>
    </row>
    <row r="56" spans="1:9">
      <c r="A56" s="6">
        <f t="shared" ref="A56:A67" si="11">+A55+1</f>
        <v>31</v>
      </c>
      <c r="B56" s="2" t="str">
        <f t="shared" si="10"/>
        <v>February</v>
      </c>
      <c r="C56" s="34">
        <v>0</v>
      </c>
      <c r="D56" s="34">
        <v>0</v>
      </c>
      <c r="E56" s="34">
        <v>0</v>
      </c>
      <c r="F56" s="34">
        <v>0</v>
      </c>
      <c r="G56" s="37">
        <v>0</v>
      </c>
      <c r="H56" s="37">
        <v>0</v>
      </c>
    </row>
    <row r="57" spans="1:9">
      <c r="A57" s="6">
        <f t="shared" si="11"/>
        <v>32</v>
      </c>
      <c r="B57" s="2" t="str">
        <f t="shared" si="10"/>
        <v xml:space="preserve">March </v>
      </c>
      <c r="C57" s="34">
        <v>0</v>
      </c>
      <c r="D57" s="34">
        <v>0</v>
      </c>
      <c r="E57" s="34">
        <v>0</v>
      </c>
      <c r="F57" s="34">
        <v>0</v>
      </c>
      <c r="G57" s="37">
        <v>0</v>
      </c>
      <c r="H57" s="37">
        <v>0</v>
      </c>
    </row>
    <row r="58" spans="1:9">
      <c r="A58" s="6">
        <f t="shared" si="11"/>
        <v>33</v>
      </c>
      <c r="B58" s="2" t="str">
        <f t="shared" si="10"/>
        <v>April</v>
      </c>
      <c r="C58" s="34">
        <v>0</v>
      </c>
      <c r="D58" s="34">
        <v>0</v>
      </c>
      <c r="E58" s="34">
        <v>0</v>
      </c>
      <c r="F58" s="34">
        <v>0</v>
      </c>
      <c r="G58" s="37">
        <v>0</v>
      </c>
      <c r="H58" s="37">
        <v>0</v>
      </c>
    </row>
    <row r="59" spans="1:9">
      <c r="A59" s="6">
        <f t="shared" si="11"/>
        <v>34</v>
      </c>
      <c r="B59" s="2" t="str">
        <f t="shared" si="10"/>
        <v>May</v>
      </c>
      <c r="C59" s="34">
        <v>0</v>
      </c>
      <c r="D59" s="34">
        <v>0</v>
      </c>
      <c r="E59" s="34">
        <v>0</v>
      </c>
      <c r="F59" s="34">
        <v>0</v>
      </c>
      <c r="G59" s="37">
        <v>0</v>
      </c>
      <c r="H59" s="37">
        <v>0</v>
      </c>
    </row>
    <row r="60" spans="1:9">
      <c r="A60" s="6">
        <f t="shared" si="11"/>
        <v>35</v>
      </c>
      <c r="B60" s="2" t="str">
        <f t="shared" si="10"/>
        <v>June</v>
      </c>
      <c r="C60" s="34">
        <v>0</v>
      </c>
      <c r="D60" s="34">
        <v>0</v>
      </c>
      <c r="E60" s="34">
        <v>0</v>
      </c>
      <c r="F60" s="34">
        <v>0</v>
      </c>
      <c r="G60" s="37">
        <v>0</v>
      </c>
      <c r="H60" s="37">
        <v>0</v>
      </c>
    </row>
    <row r="61" spans="1:9">
      <c r="A61" s="6">
        <f t="shared" si="11"/>
        <v>36</v>
      </c>
      <c r="B61" s="2" t="str">
        <f t="shared" si="10"/>
        <v>July</v>
      </c>
      <c r="C61" s="34">
        <v>0</v>
      </c>
      <c r="D61" s="34">
        <v>0</v>
      </c>
      <c r="E61" s="34">
        <v>0</v>
      </c>
      <c r="F61" s="34">
        <v>0</v>
      </c>
      <c r="G61" s="37">
        <v>0</v>
      </c>
      <c r="H61" s="37">
        <v>0</v>
      </c>
    </row>
    <row r="62" spans="1:9">
      <c r="A62" s="6">
        <f t="shared" si="11"/>
        <v>37</v>
      </c>
      <c r="B62" s="2" t="str">
        <f t="shared" si="10"/>
        <v xml:space="preserve">August </v>
      </c>
      <c r="C62" s="34">
        <v>0</v>
      </c>
      <c r="D62" s="34">
        <v>0</v>
      </c>
      <c r="E62" s="34">
        <v>0</v>
      </c>
      <c r="F62" s="34">
        <v>0</v>
      </c>
      <c r="G62" s="37">
        <v>0</v>
      </c>
      <c r="H62" s="37">
        <v>0</v>
      </c>
    </row>
    <row r="63" spans="1:9">
      <c r="A63" s="6">
        <f t="shared" si="11"/>
        <v>38</v>
      </c>
      <c r="B63" s="2" t="str">
        <f t="shared" si="10"/>
        <v>September</v>
      </c>
      <c r="C63" s="34">
        <v>0</v>
      </c>
      <c r="D63" s="34">
        <v>0</v>
      </c>
      <c r="E63" s="34">
        <v>0</v>
      </c>
      <c r="F63" s="34">
        <v>0</v>
      </c>
      <c r="G63" s="37">
        <v>0</v>
      </c>
      <c r="H63" s="37">
        <v>0</v>
      </c>
    </row>
    <row r="64" spans="1:9">
      <c r="A64" s="6">
        <f t="shared" si="11"/>
        <v>39</v>
      </c>
      <c r="B64" s="2" t="str">
        <f t="shared" si="10"/>
        <v>October</v>
      </c>
      <c r="C64" s="34">
        <v>0</v>
      </c>
      <c r="D64" s="34">
        <v>0</v>
      </c>
      <c r="E64" s="34">
        <v>0</v>
      </c>
      <c r="F64" s="34">
        <v>0</v>
      </c>
      <c r="G64" s="37">
        <v>0</v>
      </c>
      <c r="H64" s="37">
        <v>0</v>
      </c>
    </row>
    <row r="65" spans="1:8">
      <c r="A65" s="6">
        <f t="shared" si="11"/>
        <v>40</v>
      </c>
      <c r="B65" s="2" t="str">
        <f t="shared" si="10"/>
        <v>November</v>
      </c>
      <c r="C65" s="34">
        <v>0</v>
      </c>
      <c r="D65" s="34">
        <v>0</v>
      </c>
      <c r="E65" s="34">
        <v>0</v>
      </c>
      <c r="F65" s="34">
        <v>0</v>
      </c>
      <c r="G65" s="37">
        <v>0</v>
      </c>
      <c r="H65" s="37">
        <v>0</v>
      </c>
    </row>
    <row r="66" spans="1:8">
      <c r="A66" s="6">
        <f t="shared" si="11"/>
        <v>41</v>
      </c>
      <c r="B66" s="2" t="str">
        <f t="shared" si="10"/>
        <v>December '21</v>
      </c>
      <c r="C66" s="34">
        <v>0</v>
      </c>
      <c r="D66" s="34">
        <v>0</v>
      </c>
      <c r="E66" s="34">
        <v>0</v>
      </c>
      <c r="F66" s="34">
        <v>0</v>
      </c>
      <c r="G66" s="37">
        <v>0</v>
      </c>
      <c r="H66" s="37">
        <v>0</v>
      </c>
    </row>
    <row r="67" spans="1:8" ht="13.8" thickBot="1">
      <c r="A67" s="6">
        <f t="shared" si="11"/>
        <v>42</v>
      </c>
      <c r="B67" s="2" t="str">
        <f t="shared" si="10"/>
        <v>Average</v>
      </c>
      <c r="C67" s="25">
        <f t="shared" ref="C67:H67" si="12">SUM(C54:C66)/13</f>
        <v>0</v>
      </c>
      <c r="D67" s="25">
        <f t="shared" si="12"/>
        <v>0</v>
      </c>
      <c r="E67" s="25">
        <f t="shared" si="12"/>
        <v>0</v>
      </c>
      <c r="F67" s="25">
        <f t="shared" si="12"/>
        <v>0</v>
      </c>
      <c r="G67" s="25">
        <f t="shared" si="12"/>
        <v>0</v>
      </c>
      <c r="H67" s="25">
        <f t="shared" si="12"/>
        <v>0</v>
      </c>
    </row>
    <row r="68" spans="1:8" ht="15.6" thickTop="1">
      <c r="F68" s="7"/>
      <c r="G68" s="26"/>
    </row>
  </sheetData>
  <mergeCells count="9">
    <mergeCell ref="C48:H48"/>
    <mergeCell ref="I8:N8"/>
    <mergeCell ref="C28:N28"/>
    <mergeCell ref="I29:N29"/>
    <mergeCell ref="B2:O2"/>
    <mergeCell ref="C6:N6"/>
    <mergeCell ref="C26:N26"/>
    <mergeCell ref="B4:O4"/>
    <mergeCell ref="B3:O3"/>
  </mergeCells>
  <phoneticPr fontId="16" type="noConversion"/>
  <pageMargins left="0.7" right="0.7" top="0.75" bottom="0.75" header="0.3" footer="0.3"/>
  <pageSetup scale="28"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80" zoomScaleNormal="80" zoomScaleSheetLayoutView="90" zoomScalePageLayoutView="60" workbookViewId="0">
      <selection activeCell="E57" sqref="E57"/>
    </sheetView>
  </sheetViews>
  <sheetFormatPr defaultColWidth="9.109375" defaultRowHeight="13.2"/>
  <cols>
    <col min="1" max="1" width="5.5546875" style="9" customWidth="1"/>
    <col min="2" max="2" width="56.6640625" style="9" customWidth="1"/>
    <col min="3" max="3" width="45.88671875" style="9" customWidth="1"/>
    <col min="4" max="4" width="16.44140625" style="9" customWidth="1"/>
    <col min="5" max="5" width="19.88671875" style="9" customWidth="1"/>
    <col min="6" max="6" width="18.109375" style="9" customWidth="1"/>
    <col min="7" max="7" width="20.44140625" style="9" customWidth="1"/>
    <col min="8" max="8" width="17.44140625" style="9" customWidth="1"/>
    <col min="9" max="9" width="89.44140625" style="9" customWidth="1"/>
    <col min="10" max="10" width="24.33203125" style="10" customWidth="1"/>
    <col min="11" max="16384" width="9.109375" style="9"/>
  </cols>
  <sheetData>
    <row r="1" spans="1:10" ht="17.399999999999999">
      <c r="A1" s="69"/>
      <c r="B1" s="681" t="s">
        <v>577</v>
      </c>
      <c r="C1" s="682"/>
      <c r="D1" s="682"/>
      <c r="E1" s="682"/>
      <c r="F1" s="682"/>
      <c r="G1" s="682"/>
      <c r="H1" s="682"/>
      <c r="I1" s="682"/>
      <c r="J1" s="68"/>
    </row>
    <row r="2" spans="1:10" ht="17.399999999999999">
      <c r="A2" s="71"/>
      <c r="B2" s="682" t="s">
        <v>655</v>
      </c>
      <c r="C2" s="682"/>
      <c r="D2" s="682"/>
      <c r="E2" s="682"/>
      <c r="F2" s="682"/>
      <c r="G2" s="682"/>
      <c r="H2" s="682"/>
      <c r="I2" s="682"/>
      <c r="J2" s="68"/>
    </row>
    <row r="3" spans="1:10" ht="17.399999999999999">
      <c r="A3" s="69"/>
      <c r="B3" s="684" t="str">
        <f>+'Appendix A'!H3</f>
        <v>Projected ATRR or Actual ATRR for the 12 Months Ended 12/31/XXXX</v>
      </c>
      <c r="C3" s="684"/>
      <c r="D3" s="684"/>
      <c r="E3" s="684"/>
      <c r="F3" s="684"/>
      <c r="G3" s="684"/>
      <c r="H3" s="684"/>
      <c r="I3" s="684"/>
      <c r="J3" s="68"/>
    </row>
    <row r="4" spans="1:10" ht="17.399999999999999">
      <c r="A4" s="69"/>
      <c r="B4" s="100"/>
      <c r="C4" s="100"/>
      <c r="D4" s="100"/>
      <c r="E4" s="100"/>
      <c r="F4" s="100"/>
      <c r="G4" s="100"/>
      <c r="H4" s="100"/>
      <c r="I4" s="100"/>
      <c r="J4" s="68"/>
    </row>
    <row r="5" spans="1:10" ht="17.399999999999999">
      <c r="A5" s="69"/>
      <c r="B5" s="100"/>
      <c r="C5" s="100"/>
      <c r="D5" s="100"/>
      <c r="E5" s="100"/>
      <c r="F5" s="100"/>
      <c r="G5" s="100"/>
      <c r="H5" s="100"/>
      <c r="I5" s="100"/>
      <c r="J5" s="68"/>
    </row>
    <row r="6" spans="1:10" ht="15.6">
      <c r="A6" s="69"/>
      <c r="B6" s="88" t="s">
        <v>68</v>
      </c>
      <c r="C6" s="88" t="s">
        <v>69</v>
      </c>
      <c r="D6" s="88" t="s">
        <v>70</v>
      </c>
      <c r="E6" s="88" t="s">
        <v>71</v>
      </c>
      <c r="F6" s="88" t="s">
        <v>72</v>
      </c>
      <c r="G6" s="88" t="s">
        <v>73</v>
      </c>
      <c r="H6" s="88" t="s">
        <v>74</v>
      </c>
      <c r="I6" s="88" t="s">
        <v>75</v>
      </c>
      <c r="J6" s="68"/>
    </row>
    <row r="7" spans="1:10" ht="31.2">
      <c r="A7" s="69"/>
      <c r="B7" s="72"/>
      <c r="C7" s="69"/>
      <c r="D7" s="117" t="s">
        <v>490</v>
      </c>
      <c r="E7" s="75" t="s">
        <v>168</v>
      </c>
      <c r="F7" s="75" t="s">
        <v>169</v>
      </c>
      <c r="G7" s="75"/>
      <c r="H7" s="75" t="s">
        <v>9</v>
      </c>
      <c r="I7" s="77"/>
      <c r="J7" s="68"/>
    </row>
    <row r="8" spans="1:10" ht="17.399999999999999">
      <c r="A8" s="69"/>
      <c r="B8" s="72"/>
      <c r="C8" s="81" t="s">
        <v>509</v>
      </c>
      <c r="D8" s="75"/>
      <c r="E8" s="75" t="s">
        <v>170</v>
      </c>
      <c r="F8" s="75" t="s">
        <v>170</v>
      </c>
      <c r="G8" s="75"/>
      <c r="H8" s="75" t="s">
        <v>171</v>
      </c>
      <c r="I8" s="77"/>
      <c r="J8" s="68"/>
    </row>
    <row r="9" spans="1:10" ht="24.6">
      <c r="A9" s="78"/>
      <c r="B9" s="79"/>
      <c r="C9" s="81" t="s">
        <v>185</v>
      </c>
      <c r="D9" s="78"/>
      <c r="E9" s="78"/>
      <c r="F9" s="78"/>
      <c r="G9" s="78"/>
      <c r="H9" s="78"/>
      <c r="I9" s="78"/>
      <c r="J9" s="68"/>
    </row>
    <row r="10" spans="1:10" ht="15.6">
      <c r="A10" s="80">
        <v>1</v>
      </c>
      <c r="B10" s="72"/>
      <c r="C10" s="81" t="s">
        <v>177</v>
      </c>
      <c r="D10" s="82">
        <f>+E42</f>
        <v>0</v>
      </c>
      <c r="E10" s="82">
        <f>+F42</f>
        <v>0</v>
      </c>
      <c r="F10" s="82">
        <f>+G42</f>
        <v>0</v>
      </c>
      <c r="G10" s="82"/>
      <c r="H10" s="82"/>
      <c r="I10" s="83" t="str">
        <f>"(Line "&amp;A42&amp;")"</f>
        <v>(Line 24)</v>
      </c>
      <c r="J10" s="68"/>
    </row>
    <row r="11" spans="1:10" ht="15.6">
      <c r="A11" s="80">
        <f>+A10+1</f>
        <v>2</v>
      </c>
      <c r="B11" s="72"/>
      <c r="C11" s="81" t="s">
        <v>186</v>
      </c>
      <c r="D11" s="82" t="e">
        <f>+E62-E57</f>
        <v>#DIV/0!</v>
      </c>
      <c r="E11" s="82">
        <f>+F62-F57</f>
        <v>0</v>
      </c>
      <c r="F11" s="82">
        <f>+G62</f>
        <v>0</v>
      </c>
      <c r="G11" s="82"/>
      <c r="H11" s="82"/>
      <c r="I11" s="83" t="str">
        <f>"(Line "&amp;A62&amp;")"</f>
        <v>(Line 30)</v>
      </c>
      <c r="J11" s="68"/>
    </row>
    <row r="12" spans="1:10" ht="15.6">
      <c r="A12" s="80">
        <f>+A11+1</f>
        <v>3</v>
      </c>
      <c r="B12" s="72"/>
      <c r="C12" s="81" t="s">
        <v>182</v>
      </c>
      <c r="D12" s="84">
        <f>+E85</f>
        <v>0</v>
      </c>
      <c r="E12" s="84">
        <f>+F85</f>
        <v>0</v>
      </c>
      <c r="F12" s="84">
        <f>+G85-G57</f>
        <v>0</v>
      </c>
      <c r="G12" s="84"/>
      <c r="H12" s="82"/>
      <c r="I12" s="83" t="str">
        <f>"(Line "&amp;A85&amp;")"</f>
        <v>(Line 38)</v>
      </c>
      <c r="J12" s="68"/>
    </row>
    <row r="13" spans="1:10" ht="15.6">
      <c r="A13" s="80">
        <f t="shared" ref="A13:A20" si="0">+A12+1</f>
        <v>4</v>
      </c>
      <c r="B13" s="72"/>
      <c r="C13" s="81" t="s">
        <v>172</v>
      </c>
      <c r="D13" s="82" t="e">
        <f>+SUM(D10:D12)</f>
        <v>#DIV/0!</v>
      </c>
      <c r="E13" s="82">
        <f t="shared" ref="E13:F13" si="1">+SUM(E10:E12)</f>
        <v>0</v>
      </c>
      <c r="F13" s="82">
        <f t="shared" si="1"/>
        <v>0</v>
      </c>
      <c r="G13" s="82"/>
      <c r="H13" s="82"/>
      <c r="I13" s="83" t="str">
        <f>"(Line "&amp;A10&amp;" + Line "&amp;A11&amp;" + Line "&amp;A12&amp;")"</f>
        <v>(Line 1 + Line 2 + Line 3)</v>
      </c>
      <c r="J13" s="68"/>
    </row>
    <row r="14" spans="1:10" ht="15.6">
      <c r="A14" s="80">
        <f t="shared" si="0"/>
        <v>5</v>
      </c>
      <c r="B14" s="72"/>
      <c r="C14" s="81" t="s">
        <v>439</v>
      </c>
      <c r="D14" s="69"/>
      <c r="E14" s="69"/>
      <c r="F14" s="318" t="e">
        <f>+'Appendix A'!D156</f>
        <v>#DIV/0!</v>
      </c>
      <c r="G14" s="69"/>
      <c r="H14" s="69"/>
      <c r="I14" s="83" t="s">
        <v>417</v>
      </c>
      <c r="J14" s="68"/>
    </row>
    <row r="15" spans="1:10" ht="15.6">
      <c r="A15" s="80">
        <f t="shared" si="0"/>
        <v>6</v>
      </c>
      <c r="B15" s="72"/>
      <c r="C15" s="81" t="s">
        <v>187</v>
      </c>
      <c r="D15" s="69"/>
      <c r="E15" s="318" t="e">
        <f>+'Appendix A'!G20</f>
        <v>#DIV/0!</v>
      </c>
      <c r="F15" s="69"/>
      <c r="G15" s="69"/>
      <c r="H15" s="69"/>
      <c r="I15" s="83" t="s">
        <v>417</v>
      </c>
      <c r="J15" s="68"/>
    </row>
    <row r="16" spans="1:10" ht="15.6">
      <c r="A16" s="80">
        <f>+A15+1</f>
        <v>7</v>
      </c>
      <c r="B16" s="72"/>
      <c r="C16" s="81" t="s">
        <v>173</v>
      </c>
      <c r="D16" s="586" t="e">
        <f>+D13</f>
        <v>#DIV/0!</v>
      </c>
      <c r="E16" s="82" t="e">
        <f>+E15*E13</f>
        <v>#DIV/0!</v>
      </c>
      <c r="F16" s="82" t="e">
        <f>+F14*F13</f>
        <v>#DIV/0!</v>
      </c>
      <c r="G16" s="82"/>
      <c r="H16" s="85" t="e">
        <f>SUM(D16:F16)</f>
        <v>#DIV/0!</v>
      </c>
      <c r="I16" s="83" t="str">
        <f>"(Line "&amp;A13&amp;" * Line "&amp;A14&amp;" or Line "&amp;A15&amp;")"</f>
        <v>(Line 4 * Line 5 or Line 6)</v>
      </c>
      <c r="J16" s="68"/>
    </row>
    <row r="17" spans="1:10" ht="15.6">
      <c r="A17" s="80">
        <f t="shared" si="0"/>
        <v>8</v>
      </c>
      <c r="B17" s="72"/>
      <c r="C17" s="125" t="s">
        <v>438</v>
      </c>
      <c r="D17" s="623" t="e">
        <f>+'2b-ADIT Prior Year'!E56</f>
        <v>#DIV/0!</v>
      </c>
      <c r="E17" s="84" t="e">
        <f>+'2b-ADIT Prior Year'!E15</f>
        <v>#DIV/0!</v>
      </c>
      <c r="F17" s="84" t="e">
        <f>+'2b-ADIT Prior Year'!F15</f>
        <v>#DIV/0!</v>
      </c>
      <c r="G17" s="82"/>
      <c r="H17" s="587" t="e">
        <f t="shared" ref="H17" si="2">SUM(D17:F17)</f>
        <v>#DIV/0!</v>
      </c>
      <c r="I17" s="83" t="str">
        <f>"Workpaper 2b, Line "&amp;'2b-ADIT Prior Year'!A15&amp;""</f>
        <v>Workpaper 2b, Line 7</v>
      </c>
      <c r="J17" s="68"/>
    </row>
    <row r="18" spans="1:10" ht="15.6">
      <c r="A18" s="80">
        <f t="shared" si="0"/>
        <v>9</v>
      </c>
      <c r="B18" s="72"/>
      <c r="C18" s="125" t="s">
        <v>510</v>
      </c>
      <c r="D18" s="82" t="e">
        <f>(D16+D17)/2</f>
        <v>#DIV/0!</v>
      </c>
      <c r="E18" s="82" t="e">
        <f>(E16+E17)/2</f>
        <v>#DIV/0!</v>
      </c>
      <c r="F18" s="82" t="e">
        <f>(F16+F17)/2</f>
        <v>#DIV/0!</v>
      </c>
      <c r="G18" s="82"/>
      <c r="H18" s="85" t="e">
        <f>SUM(D18:F18)</f>
        <v>#DIV/0!</v>
      </c>
      <c r="I18" s="83" t="str">
        <f>"(Average of Line "&amp;A16&amp;" + Line "&amp;A17&amp;")"</f>
        <v>(Average of Line 7 + Line 8)</v>
      </c>
      <c r="J18" s="68"/>
    </row>
    <row r="19" spans="1:10" ht="15.6">
      <c r="A19" s="80">
        <f t="shared" si="0"/>
        <v>10</v>
      </c>
      <c r="B19" s="72"/>
      <c r="C19" s="125" t="s">
        <v>511</v>
      </c>
      <c r="D19" s="82"/>
      <c r="E19" s="82"/>
      <c r="F19" s="82"/>
      <c r="G19" s="82"/>
      <c r="H19" s="589" t="e">
        <f>+'2c-ADIT Proration Projected'!S24</f>
        <v>#DIV/0!</v>
      </c>
      <c r="I19" s="593" t="str">
        <f>"From Workpaper 2c, Line "&amp;'2c-ADIT Proration Projected'!A24&amp;", Col. "&amp;'2c-ADIT Proration Projected'!S8&amp;" or Workpaper 2d, Line "&amp;'2d-ADIT Proration Actual'!A28&amp;", Col. "&amp;'2d-ADIT Proration Actual'!P13&amp;""</f>
        <v>From Workpaper 2c, Line 14, Col. (r) or Workpaper 2d, Line 13, Col. (n)</v>
      </c>
      <c r="J19" s="68"/>
    </row>
    <row r="20" spans="1:10" ht="15.6">
      <c r="A20" s="80">
        <f t="shared" si="0"/>
        <v>11</v>
      </c>
      <c r="B20" s="72"/>
      <c r="C20" s="125" t="s">
        <v>512</v>
      </c>
      <c r="D20" s="82"/>
      <c r="E20" s="82"/>
      <c r="F20" s="82"/>
      <c r="G20" s="82"/>
      <c r="H20" s="85" t="e">
        <f>+H18+H19</f>
        <v>#DIV/0!</v>
      </c>
      <c r="I20" s="83"/>
      <c r="J20" s="68"/>
    </row>
    <row r="21" spans="1:10" ht="15.6">
      <c r="A21" s="69"/>
      <c r="B21" s="72"/>
      <c r="C21" s="86"/>
      <c r="D21" s="82"/>
      <c r="E21" s="82"/>
      <c r="F21" s="82"/>
      <c r="G21" s="85"/>
      <c r="H21" s="85"/>
      <c r="I21" s="87"/>
    </row>
    <row r="22" spans="1:10" ht="15.6">
      <c r="A22" s="69"/>
      <c r="B22" s="72"/>
      <c r="C22" s="86"/>
      <c r="D22" s="82"/>
      <c r="E22" s="82"/>
      <c r="F22" s="82"/>
      <c r="G22" s="85"/>
      <c r="H22" s="85"/>
      <c r="I22" s="87"/>
    </row>
    <row r="23" spans="1:10" ht="15.6">
      <c r="A23" s="69"/>
      <c r="B23" s="81"/>
      <c r="C23" s="69"/>
      <c r="D23" s="69"/>
      <c r="E23" s="69"/>
      <c r="F23" s="69"/>
      <c r="G23" s="69"/>
      <c r="H23" s="69"/>
      <c r="I23" s="69"/>
    </row>
    <row r="24" spans="1:10" ht="15">
      <c r="A24" s="69"/>
      <c r="B24" s="72" t="s">
        <v>174</v>
      </c>
      <c r="C24" s="69"/>
      <c r="D24" s="69"/>
      <c r="E24" s="69"/>
      <c r="F24" s="69"/>
      <c r="G24" s="69"/>
      <c r="H24" s="69"/>
      <c r="I24" s="69"/>
    </row>
    <row r="25" spans="1:10" ht="15">
      <c r="A25" s="69"/>
      <c r="B25" s="72" t="s">
        <v>175</v>
      </c>
      <c r="C25" s="69"/>
      <c r="D25" s="69"/>
      <c r="E25" s="69"/>
      <c r="F25" s="69"/>
      <c r="G25" s="69"/>
      <c r="H25" s="69"/>
      <c r="I25" s="69"/>
    </row>
    <row r="26" spans="1:10" ht="15.6">
      <c r="A26" s="69"/>
      <c r="B26" s="72"/>
      <c r="C26" s="69"/>
      <c r="D26" s="69"/>
      <c r="E26" s="69"/>
      <c r="F26" s="69"/>
      <c r="G26" s="86"/>
      <c r="H26" s="86"/>
      <c r="I26" s="69"/>
    </row>
    <row r="27" spans="1:10" ht="15.6">
      <c r="A27" s="69"/>
      <c r="B27" s="88" t="s">
        <v>68</v>
      </c>
      <c r="C27" s="88" t="s">
        <v>69</v>
      </c>
      <c r="D27" s="88" t="s">
        <v>70</v>
      </c>
      <c r="E27" s="88" t="s">
        <v>71</v>
      </c>
      <c r="F27" s="88" t="s">
        <v>72</v>
      </c>
      <c r="G27" s="88" t="s">
        <v>73</v>
      </c>
      <c r="H27" s="88" t="s">
        <v>74</v>
      </c>
      <c r="I27" s="88" t="s">
        <v>75</v>
      </c>
    </row>
    <row r="28" spans="1:10" ht="31.2">
      <c r="A28" s="69"/>
      <c r="B28" s="115" t="s">
        <v>541</v>
      </c>
      <c r="C28" s="75"/>
      <c r="D28" s="75"/>
      <c r="E28" s="117" t="str">
        <f>+D7</f>
        <v xml:space="preserve">Schedule 19 Projects </v>
      </c>
      <c r="F28" s="75" t="s">
        <v>168</v>
      </c>
      <c r="G28" s="75" t="s">
        <v>169</v>
      </c>
      <c r="H28" s="75"/>
      <c r="I28" s="69"/>
    </row>
    <row r="29" spans="1:10" ht="16.2" thickBot="1">
      <c r="A29" s="69"/>
      <c r="B29" s="72"/>
      <c r="C29" s="75" t="s">
        <v>9</v>
      </c>
      <c r="D29" s="75" t="s">
        <v>178</v>
      </c>
      <c r="E29" s="75" t="s">
        <v>170</v>
      </c>
      <c r="F29" s="75" t="s">
        <v>170</v>
      </c>
      <c r="G29" s="75" t="s">
        <v>170</v>
      </c>
      <c r="H29" s="75"/>
      <c r="I29" s="75" t="s">
        <v>179</v>
      </c>
    </row>
    <row r="30" spans="1:10" ht="15">
      <c r="A30" s="80">
        <f>+A20+1</f>
        <v>12</v>
      </c>
      <c r="B30" s="610"/>
      <c r="C30" s="194">
        <f>+SUM(D30:G30)</f>
        <v>0</v>
      </c>
      <c r="D30" s="122">
        <v>0</v>
      </c>
      <c r="E30" s="122">
        <v>0</v>
      </c>
      <c r="F30" s="122">
        <v>0</v>
      </c>
      <c r="G30" s="122">
        <v>0</v>
      </c>
      <c r="H30" s="195"/>
      <c r="I30" s="196"/>
    </row>
    <row r="31" spans="1:10" ht="15">
      <c r="A31" s="80">
        <f>+A30+1</f>
        <v>13</v>
      </c>
      <c r="B31" s="186"/>
      <c r="C31" s="189">
        <f t="shared" ref="C31:C41" si="3">+SUM(D31:G31)</f>
        <v>0</v>
      </c>
      <c r="D31" s="123">
        <v>0</v>
      </c>
      <c r="E31" s="123">
        <v>0</v>
      </c>
      <c r="F31" s="123">
        <v>0</v>
      </c>
      <c r="G31" s="123">
        <v>0</v>
      </c>
      <c r="H31" s="187"/>
      <c r="I31" s="91"/>
    </row>
    <row r="32" spans="1:10" ht="15">
      <c r="A32" s="80">
        <f t="shared" ref="A32:A40" si="4">+A31+1</f>
        <v>14</v>
      </c>
      <c r="B32" s="186"/>
      <c r="C32" s="189">
        <f t="shared" si="3"/>
        <v>0</v>
      </c>
      <c r="D32" s="123">
        <v>0</v>
      </c>
      <c r="E32" s="123">
        <v>0</v>
      </c>
      <c r="F32" s="123">
        <v>0</v>
      </c>
      <c r="G32" s="123">
        <v>0</v>
      </c>
      <c r="H32" s="187"/>
      <c r="I32" s="91"/>
    </row>
    <row r="33" spans="1:9" ht="15">
      <c r="A33" s="80">
        <f t="shared" si="4"/>
        <v>15</v>
      </c>
      <c r="B33" s="186"/>
      <c r="C33" s="189">
        <f t="shared" si="3"/>
        <v>0</v>
      </c>
      <c r="D33" s="123">
        <v>0</v>
      </c>
      <c r="E33" s="123">
        <v>0</v>
      </c>
      <c r="F33" s="123">
        <v>0</v>
      </c>
      <c r="G33" s="123">
        <v>0</v>
      </c>
      <c r="H33" s="187"/>
      <c r="I33" s="91"/>
    </row>
    <row r="34" spans="1:9" ht="15">
      <c r="A34" s="80">
        <f t="shared" si="4"/>
        <v>16</v>
      </c>
      <c r="B34" s="186"/>
      <c r="C34" s="189">
        <f t="shared" si="3"/>
        <v>0</v>
      </c>
      <c r="D34" s="123">
        <v>0</v>
      </c>
      <c r="E34" s="123">
        <v>0</v>
      </c>
      <c r="F34" s="123">
        <v>0</v>
      </c>
      <c r="G34" s="123">
        <v>0</v>
      </c>
      <c r="H34" s="187"/>
      <c r="I34" s="91"/>
    </row>
    <row r="35" spans="1:9" ht="15">
      <c r="A35" s="80">
        <f t="shared" si="4"/>
        <v>17</v>
      </c>
      <c r="B35" s="186"/>
      <c r="C35" s="189">
        <f t="shared" si="3"/>
        <v>0</v>
      </c>
      <c r="D35" s="123">
        <v>0</v>
      </c>
      <c r="E35" s="123">
        <v>0</v>
      </c>
      <c r="F35" s="123">
        <v>0</v>
      </c>
      <c r="G35" s="123">
        <v>0</v>
      </c>
      <c r="H35" s="187"/>
      <c r="I35" s="91"/>
    </row>
    <row r="36" spans="1:9" ht="15">
      <c r="A36" s="80">
        <f t="shared" si="4"/>
        <v>18</v>
      </c>
      <c r="B36" s="186"/>
      <c r="C36" s="189">
        <f t="shared" si="3"/>
        <v>0</v>
      </c>
      <c r="D36" s="123">
        <v>0</v>
      </c>
      <c r="E36" s="123">
        <v>0</v>
      </c>
      <c r="F36" s="123">
        <v>0</v>
      </c>
      <c r="G36" s="123">
        <v>0</v>
      </c>
      <c r="H36" s="187"/>
      <c r="I36" s="91"/>
    </row>
    <row r="37" spans="1:9" ht="15">
      <c r="A37" s="80">
        <f t="shared" si="4"/>
        <v>19</v>
      </c>
      <c r="B37" s="186"/>
      <c r="C37" s="189">
        <f t="shared" si="3"/>
        <v>0</v>
      </c>
      <c r="D37" s="123">
        <v>0</v>
      </c>
      <c r="E37" s="123">
        <v>0</v>
      </c>
      <c r="F37" s="123">
        <v>0</v>
      </c>
      <c r="G37" s="123">
        <v>0</v>
      </c>
      <c r="H37" s="187"/>
      <c r="I37" s="91"/>
    </row>
    <row r="38" spans="1:9" ht="15">
      <c r="A38" s="80">
        <f t="shared" si="4"/>
        <v>20</v>
      </c>
      <c r="B38" s="186"/>
      <c r="C38" s="189">
        <f t="shared" si="3"/>
        <v>0</v>
      </c>
      <c r="D38" s="123">
        <v>0</v>
      </c>
      <c r="E38" s="123">
        <v>0</v>
      </c>
      <c r="F38" s="123">
        <v>0</v>
      </c>
      <c r="G38" s="123">
        <v>0</v>
      </c>
      <c r="H38" s="187"/>
      <c r="I38" s="91"/>
    </row>
    <row r="39" spans="1:9" ht="15">
      <c r="A39" s="80">
        <f t="shared" si="4"/>
        <v>21</v>
      </c>
      <c r="B39" s="186"/>
      <c r="C39" s="189">
        <f t="shared" si="3"/>
        <v>0</v>
      </c>
      <c r="D39" s="123">
        <v>0</v>
      </c>
      <c r="E39" s="123">
        <v>0</v>
      </c>
      <c r="F39" s="123">
        <v>0</v>
      </c>
      <c r="G39" s="123">
        <v>0</v>
      </c>
      <c r="H39" s="187"/>
      <c r="I39" s="91"/>
    </row>
    <row r="40" spans="1:9" ht="15">
      <c r="A40" s="80">
        <f t="shared" si="4"/>
        <v>22</v>
      </c>
      <c r="B40" s="186"/>
      <c r="C40" s="189">
        <f t="shared" si="3"/>
        <v>0</v>
      </c>
      <c r="D40" s="123">
        <v>0</v>
      </c>
      <c r="E40" s="123">
        <v>0</v>
      </c>
      <c r="F40" s="123">
        <v>0</v>
      </c>
      <c r="G40" s="123">
        <v>0</v>
      </c>
      <c r="H40" s="187"/>
      <c r="I40" s="91"/>
    </row>
    <row r="41" spans="1:9" ht="15">
      <c r="A41" s="80">
        <f>+A40+1</f>
        <v>23</v>
      </c>
      <c r="B41" s="186"/>
      <c r="C41" s="189">
        <f t="shared" si="3"/>
        <v>0</v>
      </c>
      <c r="D41" s="123">
        <v>0</v>
      </c>
      <c r="E41" s="123">
        <v>0</v>
      </c>
      <c r="F41" s="123">
        <v>0</v>
      </c>
      <c r="G41" s="123">
        <v>0</v>
      </c>
      <c r="H41" s="187"/>
      <c r="I41" s="91"/>
    </row>
    <row r="42" spans="1:9" ht="16.2" thickBot="1">
      <c r="A42" s="80">
        <f>+A41+1</f>
        <v>24</v>
      </c>
      <c r="B42" s="93" t="s">
        <v>9</v>
      </c>
      <c r="C42" s="188">
        <f>+SUM(C30:C41)</f>
        <v>0</v>
      </c>
      <c r="D42" s="188">
        <f t="shared" ref="D42:G42" si="5">+SUM(D30:D41)</f>
        <v>0</v>
      </c>
      <c r="E42" s="188">
        <f t="shared" si="5"/>
        <v>0</v>
      </c>
      <c r="F42" s="188">
        <f t="shared" si="5"/>
        <v>0</v>
      </c>
      <c r="G42" s="188">
        <f t="shared" si="5"/>
        <v>0</v>
      </c>
      <c r="H42" s="94"/>
      <c r="I42" s="95"/>
    </row>
    <row r="43" spans="1:9" ht="15">
      <c r="A43" s="69"/>
      <c r="B43" s="69" t="s">
        <v>180</v>
      </c>
      <c r="C43" s="69"/>
      <c r="D43" s="82"/>
      <c r="E43" s="96"/>
      <c r="F43" s="80"/>
      <c r="G43" s="69"/>
      <c r="H43" s="69"/>
      <c r="I43" s="97"/>
    </row>
    <row r="44" spans="1:9" ht="15">
      <c r="A44" s="69"/>
      <c r="B44" s="72" t="s">
        <v>401</v>
      </c>
      <c r="C44" s="69"/>
      <c r="D44" s="69"/>
      <c r="E44" s="69"/>
      <c r="F44" s="69"/>
      <c r="G44" s="80"/>
      <c r="H44" s="80"/>
      <c r="I44" s="80"/>
    </row>
    <row r="45" spans="1:9" ht="15">
      <c r="A45" s="69"/>
      <c r="B45" s="72" t="s">
        <v>189</v>
      </c>
      <c r="C45" s="69"/>
      <c r="D45" s="69"/>
      <c r="E45" s="69"/>
      <c r="F45" s="69"/>
      <c r="G45" s="80"/>
      <c r="H45" s="80"/>
      <c r="I45" s="80"/>
    </row>
    <row r="46" spans="1:9" ht="15">
      <c r="A46" s="69"/>
      <c r="B46" s="72" t="s">
        <v>190</v>
      </c>
      <c r="C46" s="69"/>
      <c r="D46" s="69"/>
      <c r="E46" s="69"/>
      <c r="F46" s="69"/>
      <c r="G46" s="80"/>
      <c r="H46" s="80"/>
      <c r="I46" s="80"/>
    </row>
    <row r="47" spans="1:9" ht="15" customHeight="1">
      <c r="A47" s="69"/>
      <c r="B47" s="679" t="s">
        <v>191</v>
      </c>
      <c r="C47" s="679"/>
      <c r="D47" s="679"/>
      <c r="E47" s="679"/>
      <c r="F47" s="679"/>
      <c r="G47" s="679"/>
      <c r="H47" s="679"/>
      <c r="I47" s="679"/>
    </row>
    <row r="48" spans="1:9" ht="15">
      <c r="A48" s="69"/>
      <c r="B48" s="72" t="s">
        <v>188</v>
      </c>
      <c r="C48" s="80"/>
      <c r="D48" s="98"/>
      <c r="E48" s="80"/>
      <c r="F48" s="80"/>
      <c r="G48" s="80"/>
      <c r="H48" s="80"/>
      <c r="I48" s="99"/>
    </row>
    <row r="49" spans="1:9" ht="15.6">
      <c r="A49" s="69"/>
      <c r="B49" s="72"/>
      <c r="C49" s="88"/>
      <c r="D49" s="88"/>
      <c r="E49" s="88"/>
      <c r="F49" s="88"/>
      <c r="G49" s="88"/>
      <c r="H49" s="88"/>
      <c r="I49" s="99"/>
    </row>
    <row r="50" spans="1:9" ht="17.399999999999999">
      <c r="A50" s="71"/>
      <c r="B50" s="680" t="str">
        <f>+B1</f>
        <v>Central Hudson Gas and Electric Corporation</v>
      </c>
      <c r="C50" s="683"/>
      <c r="D50" s="683"/>
      <c r="E50" s="683"/>
      <c r="F50" s="683"/>
      <c r="G50" s="683"/>
      <c r="H50" s="683"/>
      <c r="I50" s="683"/>
    </row>
    <row r="51" spans="1:9" ht="17.399999999999999">
      <c r="A51" s="71"/>
      <c r="B51" s="680" t="str">
        <f>+B2</f>
        <v>Workpaper 2a: Accumulated Deferred Income Taxes (ADIT) Workpaper - Current Year</v>
      </c>
      <c r="C51" s="680"/>
      <c r="D51" s="680"/>
      <c r="E51" s="680"/>
      <c r="F51" s="680"/>
      <c r="G51" s="680"/>
      <c r="H51" s="680"/>
      <c r="I51" s="680"/>
    </row>
    <row r="52" spans="1:9" ht="17.399999999999999">
      <c r="A52" s="69"/>
      <c r="B52" s="75"/>
      <c r="C52" s="69"/>
      <c r="D52" s="69"/>
      <c r="E52" s="69"/>
      <c r="F52" s="69"/>
      <c r="G52" s="69"/>
      <c r="H52" s="69"/>
      <c r="I52" s="76"/>
    </row>
    <row r="53" spans="1:9" ht="15">
      <c r="A53" s="69"/>
    </row>
    <row r="54" spans="1:9" ht="15.6">
      <c r="A54" s="69"/>
      <c r="B54" s="88" t="s">
        <v>68</v>
      </c>
      <c r="C54" s="88" t="s">
        <v>69</v>
      </c>
      <c r="D54" s="88" t="s">
        <v>70</v>
      </c>
      <c r="E54" s="88" t="s">
        <v>71</v>
      </c>
      <c r="F54" s="88" t="s">
        <v>72</v>
      </c>
      <c r="G54" s="88" t="s">
        <v>73</v>
      </c>
      <c r="H54" s="88" t="s">
        <v>74</v>
      </c>
      <c r="I54" s="88" t="s">
        <v>75</v>
      </c>
    </row>
    <row r="55" spans="1:9" ht="31.2">
      <c r="A55" s="69"/>
      <c r="B55" s="119" t="s">
        <v>542</v>
      </c>
      <c r="C55" s="75" t="s">
        <v>9</v>
      </c>
      <c r="D55" s="75"/>
      <c r="E55" s="117" t="str">
        <f>+E28</f>
        <v xml:space="preserve">Schedule 19 Projects </v>
      </c>
      <c r="F55" s="75" t="s">
        <v>168</v>
      </c>
      <c r="G55" s="75" t="s">
        <v>169</v>
      </c>
      <c r="H55" s="75"/>
      <c r="I55" s="88"/>
    </row>
    <row r="56" spans="1:9" ht="16.2" thickBot="1">
      <c r="A56" s="69"/>
      <c r="B56" s="72"/>
      <c r="C56" s="75"/>
      <c r="D56" s="75" t="str">
        <f>+D29</f>
        <v>Excluded</v>
      </c>
      <c r="E56" s="75" t="s">
        <v>170</v>
      </c>
      <c r="F56" s="75" t="s">
        <v>170</v>
      </c>
      <c r="G56" s="75" t="s">
        <v>170</v>
      </c>
      <c r="H56" s="89"/>
      <c r="I56" s="75" t="s">
        <v>179</v>
      </c>
    </row>
    <row r="57" spans="1:9" ht="15">
      <c r="A57" s="69">
        <f>+A42+1</f>
        <v>25</v>
      </c>
      <c r="B57" s="101" t="s">
        <v>508</v>
      </c>
      <c r="C57" s="190" t="e">
        <f>+SUM(D57:G57)</f>
        <v>#DIV/0!</v>
      </c>
      <c r="D57" s="190">
        <v>0</v>
      </c>
      <c r="E57" s="191" t="e">
        <f>+'2c-ADIT Proration Projected'!S24</f>
        <v>#DIV/0!</v>
      </c>
      <c r="F57" s="191">
        <v>0</v>
      </c>
      <c r="G57" s="191">
        <v>0</v>
      </c>
      <c r="H57" s="102"/>
      <c r="I57" s="103" t="str">
        <f>"Workpaper 2c, Line "&amp;'2c-ADIT Proration Projected'!A24&amp;", Col. "&amp;'2c-ADIT Proration Projected'!S8&amp;""</f>
        <v>Workpaper 2c, Line 14, Col. (r)</v>
      </c>
    </row>
    <row r="58" spans="1:9" ht="15">
      <c r="A58" s="69">
        <f>+A57+1</f>
        <v>26</v>
      </c>
      <c r="B58" s="121"/>
      <c r="C58" s="192">
        <f>+SUM(D58:G58)</f>
        <v>0</v>
      </c>
      <c r="D58" s="192"/>
      <c r="E58" s="193">
        <v>0</v>
      </c>
      <c r="F58" s="193"/>
      <c r="G58" s="193"/>
      <c r="H58" s="90"/>
      <c r="I58" s="104"/>
    </row>
    <row r="59" spans="1:9" ht="15">
      <c r="A59" s="69">
        <f t="shared" ref="A59:A62" si="6">+A58+1</f>
        <v>27</v>
      </c>
      <c r="B59" s="121"/>
      <c r="C59" s="192">
        <f t="shared" ref="C59:C61" si="7">+SUM(D59:G59)</f>
        <v>0</v>
      </c>
      <c r="D59" s="192"/>
      <c r="E59" s="193"/>
      <c r="F59" s="193"/>
      <c r="G59" s="193"/>
      <c r="H59" s="90"/>
      <c r="I59" s="104"/>
    </row>
    <row r="60" spans="1:9" ht="15">
      <c r="A60" s="69">
        <f t="shared" si="6"/>
        <v>28</v>
      </c>
      <c r="B60" s="121"/>
      <c r="C60" s="192">
        <f t="shared" si="7"/>
        <v>0</v>
      </c>
      <c r="D60" s="192"/>
      <c r="E60" s="193"/>
      <c r="F60" s="193"/>
      <c r="G60" s="193"/>
      <c r="H60" s="90"/>
      <c r="I60" s="104"/>
    </row>
    <row r="61" spans="1:9" ht="15">
      <c r="A61" s="69">
        <f t="shared" si="6"/>
        <v>29</v>
      </c>
      <c r="B61" s="116"/>
      <c r="C61" s="192">
        <f t="shared" si="7"/>
        <v>0</v>
      </c>
      <c r="D61" s="123">
        <v>0</v>
      </c>
      <c r="E61" s="123">
        <v>0</v>
      </c>
      <c r="F61" s="123">
        <v>0</v>
      </c>
      <c r="G61" s="123">
        <v>0</v>
      </c>
      <c r="H61" s="92"/>
      <c r="I61" s="104"/>
    </row>
    <row r="62" spans="1:9" ht="16.2" thickBot="1">
      <c r="A62" s="69">
        <f t="shared" si="6"/>
        <v>30</v>
      </c>
      <c r="B62" s="93" t="s">
        <v>9</v>
      </c>
      <c r="C62" s="94" t="e">
        <f>+SUM(C57:C61)</f>
        <v>#DIV/0!</v>
      </c>
      <c r="D62" s="94">
        <f t="shared" ref="D62:G62" si="8">+SUM(D57:D61)</f>
        <v>0</v>
      </c>
      <c r="E62" s="94" t="e">
        <f t="shared" si="8"/>
        <v>#DIV/0!</v>
      </c>
      <c r="F62" s="94">
        <f t="shared" si="8"/>
        <v>0</v>
      </c>
      <c r="G62" s="94">
        <f t="shared" si="8"/>
        <v>0</v>
      </c>
      <c r="H62" s="94"/>
      <c r="I62" s="95"/>
    </row>
    <row r="63" spans="1:9" ht="15">
      <c r="A63" s="69"/>
      <c r="B63" s="69" t="s">
        <v>181</v>
      </c>
      <c r="C63" s="69"/>
      <c r="D63" s="69"/>
      <c r="E63" s="80"/>
      <c r="F63" s="96"/>
      <c r="G63" s="69"/>
      <c r="H63" s="69"/>
      <c r="I63" s="99"/>
    </row>
    <row r="64" spans="1:9" ht="15">
      <c r="A64" s="69"/>
      <c r="B64" s="72" t="s">
        <v>401</v>
      </c>
      <c r="C64" s="69"/>
      <c r="D64" s="69"/>
      <c r="E64" s="69"/>
      <c r="F64" s="69"/>
      <c r="G64" s="80"/>
      <c r="H64" s="80"/>
      <c r="I64" s="80"/>
    </row>
    <row r="65" spans="1:9" ht="15">
      <c r="A65" s="69"/>
      <c r="B65" s="72" t="s">
        <v>189</v>
      </c>
      <c r="C65" s="69"/>
      <c r="D65" s="69"/>
      <c r="E65" s="69"/>
      <c r="F65" s="69"/>
      <c r="G65" s="80"/>
      <c r="H65" s="80"/>
      <c r="I65" s="80"/>
    </row>
    <row r="66" spans="1:9" ht="15">
      <c r="A66" s="69"/>
      <c r="B66" s="72" t="s">
        <v>190</v>
      </c>
      <c r="C66" s="69"/>
      <c r="D66" s="69"/>
      <c r="E66" s="69"/>
      <c r="F66" s="69"/>
      <c r="G66" s="80"/>
      <c r="H66" s="80"/>
      <c r="I66" s="80"/>
    </row>
    <row r="67" spans="1:9" ht="15" customHeight="1">
      <c r="A67" s="69"/>
      <c r="B67" s="679" t="s">
        <v>191</v>
      </c>
      <c r="C67" s="679"/>
      <c r="D67" s="679"/>
      <c r="E67" s="679"/>
      <c r="F67" s="679"/>
      <c r="G67" s="679"/>
      <c r="H67" s="679"/>
      <c r="I67" s="679"/>
    </row>
    <row r="68" spans="1:9" ht="15" customHeight="1">
      <c r="A68" s="69"/>
      <c r="B68" s="72" t="s">
        <v>188</v>
      </c>
      <c r="C68" s="80"/>
      <c r="D68" s="98"/>
      <c r="E68" s="80"/>
      <c r="F68" s="80"/>
      <c r="G68" s="80"/>
      <c r="H68" s="80"/>
      <c r="I68" s="99"/>
    </row>
    <row r="69" spans="1:9" ht="15">
      <c r="A69" s="69"/>
      <c r="B69" s="72"/>
      <c r="C69" s="69"/>
      <c r="D69" s="69"/>
      <c r="E69" s="69"/>
      <c r="F69" s="80"/>
      <c r="G69" s="80"/>
      <c r="H69" s="80"/>
      <c r="I69" s="184"/>
    </row>
    <row r="70" spans="1:9" ht="15">
      <c r="A70" s="69"/>
      <c r="B70" s="72"/>
      <c r="C70" s="69"/>
      <c r="D70" s="69"/>
      <c r="E70" s="69"/>
      <c r="F70" s="80"/>
      <c r="G70" s="80"/>
      <c r="H70" s="80"/>
      <c r="I70" s="184"/>
    </row>
    <row r="71" spans="1:9" ht="15.6">
      <c r="A71" s="69"/>
      <c r="B71" s="88"/>
      <c r="C71" s="69"/>
      <c r="D71" s="69"/>
      <c r="E71" s="69"/>
      <c r="F71" s="69"/>
      <c r="G71" s="69"/>
      <c r="H71" s="69"/>
      <c r="I71" s="80"/>
    </row>
    <row r="72" spans="1:9" ht="17.399999999999999">
      <c r="A72" s="71"/>
      <c r="B72" s="105" t="str">
        <f>B1</f>
        <v>Central Hudson Gas and Electric Corporation</v>
      </c>
      <c r="C72" s="106"/>
      <c r="D72" s="106"/>
      <c r="E72" s="106"/>
      <c r="F72" s="106"/>
      <c r="G72" s="106"/>
      <c r="H72" s="106"/>
      <c r="I72" s="106"/>
    </row>
    <row r="73" spans="1:9" ht="17.399999999999999">
      <c r="A73" s="71"/>
      <c r="B73" s="680" t="str">
        <f>+B2</f>
        <v>Workpaper 2a: Accumulated Deferred Income Taxes (ADIT) Workpaper - Current Year</v>
      </c>
      <c r="C73" s="680"/>
      <c r="D73" s="680"/>
      <c r="E73" s="680"/>
      <c r="F73" s="680"/>
      <c r="G73" s="680"/>
      <c r="H73" s="680"/>
      <c r="I73" s="680"/>
    </row>
    <row r="74" spans="1:9" ht="17.399999999999999">
      <c r="A74" s="71"/>
      <c r="B74" s="107"/>
      <c r="C74" s="71"/>
      <c r="D74" s="71"/>
      <c r="E74" s="71"/>
      <c r="F74" s="71"/>
      <c r="G74" s="108"/>
      <c r="H74" s="108"/>
      <c r="I74" s="109"/>
    </row>
    <row r="75" spans="1:9" ht="15.6">
      <c r="A75" s="69"/>
      <c r="B75" s="88" t="s">
        <v>68</v>
      </c>
      <c r="C75" s="88" t="s">
        <v>69</v>
      </c>
      <c r="D75" s="88" t="s">
        <v>70</v>
      </c>
      <c r="E75" s="88" t="s">
        <v>71</v>
      </c>
      <c r="F75" s="88" t="s">
        <v>72</v>
      </c>
      <c r="G75" s="88" t="s">
        <v>73</v>
      </c>
      <c r="H75" s="88" t="s">
        <v>74</v>
      </c>
      <c r="I75" s="88" t="s">
        <v>75</v>
      </c>
    </row>
    <row r="76" spans="1:9" ht="31.2">
      <c r="A76" s="69"/>
      <c r="B76" s="119" t="s">
        <v>543</v>
      </c>
      <c r="C76" s="88" t="s">
        <v>9</v>
      </c>
      <c r="D76" s="110"/>
      <c r="E76" s="118" t="str">
        <f>+E55</f>
        <v xml:space="preserve">Schedule 19 Projects </v>
      </c>
      <c r="F76" s="110" t="s">
        <v>168</v>
      </c>
      <c r="G76" s="110" t="s">
        <v>169</v>
      </c>
      <c r="H76" s="88"/>
      <c r="I76" s="69"/>
    </row>
    <row r="77" spans="1:9" ht="15.6">
      <c r="A77" s="69"/>
      <c r="B77" s="72"/>
      <c r="C77" s="88"/>
      <c r="D77" s="88" t="str">
        <f>+D56</f>
        <v>Excluded</v>
      </c>
      <c r="E77" s="88" t="s">
        <v>170</v>
      </c>
      <c r="F77" s="88"/>
      <c r="G77" s="88"/>
      <c r="H77" s="88"/>
      <c r="I77" s="75" t="s">
        <v>179</v>
      </c>
    </row>
    <row r="78" spans="1:9" ht="15">
      <c r="A78" s="80">
        <f>+A62+1</f>
        <v>31</v>
      </c>
      <c r="B78" s="197"/>
      <c r="C78" s="123">
        <f>+SUM(D78:G78)</f>
        <v>0</v>
      </c>
      <c r="D78" s="123"/>
      <c r="E78" s="123">
        <v>0</v>
      </c>
      <c r="F78" s="123">
        <v>0</v>
      </c>
      <c r="G78" s="123">
        <v>0</v>
      </c>
      <c r="H78" s="319"/>
      <c r="I78" s="198"/>
    </row>
    <row r="79" spans="1:9" ht="15">
      <c r="A79" s="80">
        <f>+A78+1</f>
        <v>32</v>
      </c>
      <c r="B79" s="197"/>
      <c r="C79" s="123">
        <f t="shared" ref="C79:C84" si="9">+SUM(D79:G79)</f>
        <v>0</v>
      </c>
      <c r="D79" s="123"/>
      <c r="E79" s="123">
        <v>0</v>
      </c>
      <c r="F79" s="123"/>
      <c r="G79" s="123"/>
      <c r="H79" s="319"/>
      <c r="I79" s="198"/>
    </row>
    <row r="80" spans="1:9" ht="15">
      <c r="A80" s="80">
        <f t="shared" ref="A80:A83" si="10">+A79+1</f>
        <v>33</v>
      </c>
      <c r="B80" s="197"/>
      <c r="C80" s="123">
        <f t="shared" si="9"/>
        <v>0</v>
      </c>
      <c r="D80" s="123"/>
      <c r="E80" s="123"/>
      <c r="F80" s="123"/>
      <c r="G80" s="123"/>
      <c r="H80" s="319"/>
      <c r="I80" s="198"/>
    </row>
    <row r="81" spans="1:10" ht="15">
      <c r="A81" s="80">
        <f t="shared" si="10"/>
        <v>34</v>
      </c>
      <c r="B81" s="197"/>
      <c r="C81" s="123">
        <f t="shared" si="9"/>
        <v>0</v>
      </c>
      <c r="D81" s="123"/>
      <c r="E81" s="123"/>
      <c r="F81" s="123"/>
      <c r="G81" s="123"/>
      <c r="H81" s="319"/>
      <c r="I81" s="198"/>
    </row>
    <row r="82" spans="1:10" ht="15">
      <c r="A82" s="80">
        <f t="shared" si="10"/>
        <v>35</v>
      </c>
      <c r="B82" s="197"/>
      <c r="C82" s="123">
        <f t="shared" si="9"/>
        <v>0</v>
      </c>
      <c r="D82" s="123"/>
      <c r="E82" s="123"/>
      <c r="F82" s="123"/>
      <c r="G82" s="123"/>
      <c r="H82" s="319"/>
      <c r="I82" s="198"/>
    </row>
    <row r="83" spans="1:10" ht="15">
      <c r="A83" s="80">
        <f t="shared" si="10"/>
        <v>36</v>
      </c>
      <c r="B83" s="197"/>
      <c r="C83" s="123">
        <f t="shared" si="9"/>
        <v>0</v>
      </c>
      <c r="D83" s="123"/>
      <c r="E83" s="123"/>
      <c r="F83" s="123"/>
      <c r="G83" s="123"/>
      <c r="H83" s="319"/>
      <c r="I83" s="198"/>
    </row>
    <row r="84" spans="1:10" ht="15">
      <c r="A84" s="80">
        <f>+A83+1</f>
        <v>37</v>
      </c>
      <c r="B84" s="197"/>
      <c r="C84" s="123">
        <f t="shared" si="9"/>
        <v>0</v>
      </c>
      <c r="D84" s="123"/>
      <c r="E84" s="123"/>
      <c r="F84" s="123"/>
      <c r="G84" s="123"/>
      <c r="H84" s="319"/>
      <c r="I84" s="198"/>
    </row>
    <row r="85" spans="1:10" ht="15.6">
      <c r="A85" s="80">
        <f>+A84+1</f>
        <v>38</v>
      </c>
      <c r="B85" s="199" t="s">
        <v>9</v>
      </c>
      <c r="C85" s="200">
        <f>+SUM(C78:C84)</f>
        <v>0</v>
      </c>
      <c r="D85" s="200">
        <f t="shared" ref="D85:G85" si="11">+SUM(D78:D84)</f>
        <v>0</v>
      </c>
      <c r="E85" s="200">
        <f t="shared" si="11"/>
        <v>0</v>
      </c>
      <c r="F85" s="200">
        <f t="shared" si="11"/>
        <v>0</v>
      </c>
      <c r="G85" s="200">
        <f t="shared" si="11"/>
        <v>0</v>
      </c>
      <c r="H85" s="200"/>
      <c r="I85" s="201"/>
    </row>
    <row r="86" spans="1:10" ht="15">
      <c r="A86" s="69"/>
      <c r="B86" s="72"/>
      <c r="C86" s="82"/>
      <c r="D86" s="82"/>
      <c r="E86" s="82"/>
      <c r="F86" s="82"/>
      <c r="G86" s="82"/>
      <c r="H86" s="82"/>
      <c r="I86" s="99"/>
    </row>
    <row r="87" spans="1:10" ht="15">
      <c r="A87" s="69"/>
      <c r="B87" s="69" t="s">
        <v>183</v>
      </c>
      <c r="C87" s="69"/>
      <c r="D87" s="69"/>
      <c r="E87" s="80"/>
      <c r="F87" s="80"/>
      <c r="G87" s="69"/>
      <c r="H87" s="69"/>
      <c r="I87" s="80"/>
      <c r="J87" s="68"/>
    </row>
    <row r="88" spans="1:10" ht="15">
      <c r="A88" s="69"/>
      <c r="B88" s="72" t="s">
        <v>401</v>
      </c>
      <c r="C88" s="69"/>
      <c r="D88" s="69"/>
      <c r="E88" s="69"/>
      <c r="F88" s="69"/>
      <c r="G88" s="80"/>
      <c r="H88" s="80"/>
      <c r="I88" s="80"/>
      <c r="J88" s="68"/>
    </row>
    <row r="89" spans="1:10" ht="15">
      <c r="A89" s="69"/>
      <c r="B89" s="72" t="s">
        <v>189</v>
      </c>
      <c r="C89" s="69"/>
      <c r="D89" s="69"/>
      <c r="E89" s="69"/>
      <c r="F89" s="69"/>
      <c r="G89" s="80"/>
      <c r="H89" s="80"/>
      <c r="I89" s="80"/>
      <c r="J89" s="68"/>
    </row>
    <row r="90" spans="1:10" ht="15">
      <c r="A90" s="69"/>
      <c r="B90" s="72" t="s">
        <v>190</v>
      </c>
      <c r="C90" s="69"/>
      <c r="D90" s="69"/>
      <c r="E90" s="69"/>
      <c r="F90" s="69"/>
      <c r="G90" s="80"/>
      <c r="H90" s="80"/>
      <c r="I90" s="80"/>
      <c r="J90" s="68"/>
    </row>
    <row r="91" spans="1:10" ht="15">
      <c r="A91" s="69"/>
      <c r="B91" s="679" t="s">
        <v>191</v>
      </c>
      <c r="C91" s="679"/>
      <c r="D91" s="679"/>
      <c r="E91" s="679"/>
      <c r="F91" s="679"/>
      <c r="G91" s="679"/>
      <c r="H91" s="679"/>
      <c r="I91" s="679"/>
      <c r="J91" s="68"/>
    </row>
    <row r="92" spans="1:10" ht="15" customHeight="1">
      <c r="A92" s="69"/>
      <c r="B92" s="72" t="s">
        <v>188</v>
      </c>
      <c r="C92" s="80"/>
      <c r="D92" s="98"/>
      <c r="E92" s="80"/>
      <c r="F92" s="80"/>
      <c r="G92" s="80"/>
      <c r="H92" s="80"/>
      <c r="I92" s="99"/>
      <c r="J92" s="68"/>
    </row>
    <row r="93" spans="1:10" ht="15">
      <c r="I93" s="184"/>
      <c r="J93" s="68"/>
    </row>
    <row r="94" spans="1:10" ht="15">
      <c r="I94" s="184"/>
      <c r="J94" s="68"/>
    </row>
    <row r="95" spans="1:10" ht="15">
      <c r="I95" s="304"/>
      <c r="J95" s="68"/>
    </row>
    <row r="96" spans="1:10" ht="15">
      <c r="I96" s="304"/>
      <c r="J96" s="68"/>
    </row>
    <row r="97" spans="9:10" ht="15">
      <c r="I97" s="304"/>
      <c r="J97" s="68"/>
    </row>
    <row r="98" spans="9:10" ht="15">
      <c r="I98" s="304"/>
    </row>
  </sheetData>
  <mergeCells count="9">
    <mergeCell ref="B91:I91"/>
    <mergeCell ref="B51:I51"/>
    <mergeCell ref="B73:I73"/>
    <mergeCell ref="B1:I1"/>
    <mergeCell ref="B2:I2"/>
    <mergeCell ref="B47:I47"/>
    <mergeCell ref="B50:I50"/>
    <mergeCell ref="B3:I3"/>
    <mergeCell ref="B67:I67"/>
  </mergeCells>
  <pageMargins left="0.7" right="0.7" top="0.75" bottom="0.75" header="0.3" footer="0.3"/>
  <pageSetup scale="34"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K95"/>
  <sheetViews>
    <sheetView zoomScale="70" zoomScaleNormal="70" zoomScalePageLayoutView="80" workbookViewId="0">
      <selection activeCell="E51" sqref="E51"/>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9" ht="17.399999999999999">
      <c r="A1" s="69"/>
      <c r="B1" s="682" t="s">
        <v>577</v>
      </c>
      <c r="C1" s="682"/>
      <c r="D1" s="682"/>
      <c r="E1" s="682"/>
      <c r="F1" s="682"/>
      <c r="G1" s="682"/>
      <c r="H1" s="682"/>
      <c r="I1" s="682"/>
    </row>
    <row r="2" spans="1:9" ht="17.399999999999999">
      <c r="A2" s="71"/>
      <c r="B2" s="682" t="s">
        <v>656</v>
      </c>
      <c r="C2" s="682"/>
      <c r="D2" s="682"/>
      <c r="E2" s="682"/>
      <c r="F2" s="682"/>
      <c r="G2" s="682"/>
      <c r="H2" s="682"/>
      <c r="I2" s="682"/>
    </row>
    <row r="3" spans="1:9" ht="17.399999999999999">
      <c r="A3" s="69"/>
      <c r="B3" s="684" t="str">
        <f>+'Appendix A'!H3</f>
        <v>Projected ATRR or Actual ATRR for the 12 Months Ended 12/31/XXXX</v>
      </c>
      <c r="C3" s="684"/>
      <c r="D3" s="684"/>
      <c r="E3" s="684"/>
      <c r="F3" s="684"/>
      <c r="G3" s="684"/>
      <c r="H3" s="684"/>
      <c r="I3" s="684"/>
    </row>
    <row r="4" spans="1:9" ht="17.399999999999999">
      <c r="A4" s="69"/>
      <c r="B4" s="73"/>
      <c r="C4" s="74"/>
      <c r="D4" s="75"/>
      <c r="E4" s="75"/>
      <c r="F4" s="69"/>
      <c r="G4" s="75"/>
      <c r="H4" s="75"/>
      <c r="I4" s="76"/>
    </row>
    <row r="5" spans="1:9" ht="15.6">
      <c r="A5" s="69"/>
      <c r="B5" s="88" t="s">
        <v>68</v>
      </c>
      <c r="C5" s="88" t="s">
        <v>69</v>
      </c>
      <c r="D5" s="88" t="s">
        <v>70</v>
      </c>
      <c r="E5" s="88" t="s">
        <v>71</v>
      </c>
      <c r="F5" s="88" t="s">
        <v>72</v>
      </c>
      <c r="G5" s="88" t="s">
        <v>73</v>
      </c>
      <c r="H5" s="88" t="s">
        <v>74</v>
      </c>
      <c r="I5" s="88" t="s">
        <v>75</v>
      </c>
    </row>
    <row r="6" spans="1:9" ht="31.2">
      <c r="A6" s="69"/>
      <c r="B6" s="72"/>
      <c r="C6" s="69"/>
      <c r="D6" s="117" t="s">
        <v>491</v>
      </c>
      <c r="E6" s="75" t="s">
        <v>168</v>
      </c>
      <c r="F6" s="75" t="s">
        <v>169</v>
      </c>
      <c r="G6" s="75"/>
      <c r="H6" s="75" t="s">
        <v>9</v>
      </c>
      <c r="I6" s="77"/>
    </row>
    <row r="7" spans="1:9" ht="17.399999999999999">
      <c r="A7" s="69"/>
      <c r="B7" s="72"/>
      <c r="C7" s="81" t="s">
        <v>509</v>
      </c>
      <c r="D7" s="75"/>
      <c r="E7" s="75" t="s">
        <v>170</v>
      </c>
      <c r="F7" s="75" t="s">
        <v>170</v>
      </c>
      <c r="G7" s="75"/>
      <c r="H7" s="75" t="s">
        <v>171</v>
      </c>
      <c r="I7" s="77"/>
    </row>
    <row r="8" spans="1:9" ht="24.6">
      <c r="A8" s="78"/>
      <c r="B8" s="79"/>
      <c r="C8" s="81" t="s">
        <v>229</v>
      </c>
      <c r="D8" s="78"/>
      <c r="E8" s="78"/>
      <c r="F8" s="78"/>
      <c r="G8" s="78"/>
      <c r="H8" s="78"/>
      <c r="I8" s="78"/>
    </row>
    <row r="9" spans="1:9" ht="15.6">
      <c r="A9" s="80">
        <v>1</v>
      </c>
      <c r="B9" s="72"/>
      <c r="C9" s="81" t="s">
        <v>177</v>
      </c>
      <c r="D9" s="82">
        <f>+E36</f>
        <v>0</v>
      </c>
      <c r="E9" s="82">
        <f>+F36</f>
        <v>0</v>
      </c>
      <c r="F9" s="82">
        <f>+G36</f>
        <v>0</v>
      </c>
      <c r="G9" s="82"/>
      <c r="H9" s="82"/>
      <c r="I9" s="83" t="str">
        <f>"(Line "&amp;A36&amp;")"</f>
        <v>(Line 20)</v>
      </c>
    </row>
    <row r="10" spans="1:9" ht="15.6">
      <c r="A10" s="80">
        <f>+A9+1</f>
        <v>2</v>
      </c>
      <c r="B10" s="72"/>
      <c r="C10" s="81" t="s">
        <v>186</v>
      </c>
      <c r="D10" s="588">
        <v>0</v>
      </c>
      <c r="E10" s="82">
        <f>+F56</f>
        <v>0</v>
      </c>
      <c r="F10" s="82">
        <f>+G56</f>
        <v>0</v>
      </c>
      <c r="G10" s="82"/>
      <c r="H10" s="82"/>
      <c r="I10" s="83" t="str">
        <f>"(Line "&amp;A56&amp;")"</f>
        <v>(Line 26)</v>
      </c>
    </row>
    <row r="11" spans="1:9" ht="15.6">
      <c r="A11" s="80">
        <f>+A10+1</f>
        <v>3</v>
      </c>
      <c r="B11" s="72"/>
      <c r="C11" s="81" t="s">
        <v>182</v>
      </c>
      <c r="D11" s="84">
        <f>+E79</f>
        <v>0</v>
      </c>
      <c r="E11" s="84">
        <f>+F79</f>
        <v>0</v>
      </c>
      <c r="F11" s="84">
        <f>+G79</f>
        <v>0</v>
      </c>
      <c r="G11" s="84"/>
      <c r="H11" s="82"/>
      <c r="I11" s="83" t="str">
        <f>"(Line "&amp;A79&amp;")"</f>
        <v>(Line 34)</v>
      </c>
    </row>
    <row r="12" spans="1:9" ht="15.6">
      <c r="A12" s="80">
        <f t="shared" ref="A12:A14" si="0">+A11+1</f>
        <v>4</v>
      </c>
      <c r="B12" s="72"/>
      <c r="C12" s="81" t="s">
        <v>172</v>
      </c>
      <c r="D12" s="82">
        <f>+SUM(D9:D11)</f>
        <v>0</v>
      </c>
      <c r="E12" s="82">
        <f t="shared" ref="E12:F12" si="1">+SUM(E9:E11)</f>
        <v>0</v>
      </c>
      <c r="F12" s="82">
        <f t="shared" si="1"/>
        <v>0</v>
      </c>
      <c r="G12" s="82"/>
      <c r="H12" s="82"/>
      <c r="I12" s="83" t="str">
        <f>"(Line "&amp;A9&amp;" + Line "&amp;A10&amp;" + Line "&amp;A11&amp;")"</f>
        <v>(Line 1 + Line 2 + Line 3)</v>
      </c>
    </row>
    <row r="13" spans="1:9" ht="15.6">
      <c r="A13" s="80">
        <f t="shared" si="0"/>
        <v>5</v>
      </c>
      <c r="B13" s="72"/>
      <c r="C13" s="81" t="s">
        <v>439</v>
      </c>
      <c r="D13" s="69"/>
      <c r="E13" s="69"/>
      <c r="F13" s="318" t="e">
        <f>+'Appendix A'!D156</f>
        <v>#DIV/0!</v>
      </c>
      <c r="G13" s="69"/>
      <c r="H13" s="69"/>
      <c r="I13" s="83" t="s">
        <v>417</v>
      </c>
    </row>
    <row r="14" spans="1:9" ht="15.6">
      <c r="A14" s="80">
        <f t="shared" si="0"/>
        <v>6</v>
      </c>
      <c r="B14" s="72"/>
      <c r="C14" s="81" t="s">
        <v>187</v>
      </c>
      <c r="D14" s="69"/>
      <c r="E14" s="318" t="e">
        <f>+'Appendix A'!G20</f>
        <v>#DIV/0!</v>
      </c>
      <c r="F14" s="69"/>
      <c r="G14" s="69"/>
      <c r="H14" s="69"/>
      <c r="I14" s="83" t="s">
        <v>417</v>
      </c>
    </row>
    <row r="15" spans="1:9" ht="15.6">
      <c r="A15" s="80">
        <f>+A14+1</f>
        <v>7</v>
      </c>
      <c r="B15" s="72"/>
      <c r="C15" s="81" t="s">
        <v>340</v>
      </c>
      <c r="D15" s="82">
        <f>+D12</f>
        <v>0</v>
      </c>
      <c r="E15" s="82" t="e">
        <f>+E14*E12</f>
        <v>#DIV/0!</v>
      </c>
      <c r="F15" s="82" t="e">
        <f>+F13*F12</f>
        <v>#DIV/0!</v>
      </c>
      <c r="G15" s="82"/>
      <c r="H15" s="85" t="e">
        <f>SUM(D15:F15)</f>
        <v>#DIV/0!</v>
      </c>
      <c r="I15" s="83" t="str">
        <f>"(Line "&amp;A12&amp;" * Line "&amp;A13&amp;" or Line "&amp;A14&amp;")"</f>
        <v>(Line 4 * Line 5 or Line 6)</v>
      </c>
    </row>
    <row r="16" spans="1:9" ht="15.6">
      <c r="A16" s="69"/>
      <c r="B16" s="72"/>
      <c r="C16" s="86"/>
      <c r="D16" s="82"/>
      <c r="E16" s="82"/>
      <c r="F16" s="82"/>
      <c r="G16" s="85"/>
      <c r="H16" s="85"/>
      <c r="I16" s="87"/>
    </row>
    <row r="17" spans="1:9" ht="15.6">
      <c r="A17" s="69"/>
      <c r="B17" s="81"/>
      <c r="C17" s="69"/>
      <c r="D17" s="69"/>
      <c r="E17" s="69"/>
      <c r="F17" s="69"/>
      <c r="G17" s="69"/>
      <c r="H17" s="69"/>
      <c r="I17" s="69"/>
    </row>
    <row r="18" spans="1:9" ht="15.6">
      <c r="A18" s="69"/>
      <c r="B18" s="72" t="s">
        <v>174</v>
      </c>
      <c r="C18" s="69"/>
      <c r="D18" s="69"/>
      <c r="E18" s="69"/>
      <c r="F18" s="69"/>
      <c r="G18" s="69"/>
      <c r="H18" s="69"/>
      <c r="I18" s="69"/>
    </row>
    <row r="19" spans="1:9" ht="15.6">
      <c r="A19" s="69"/>
      <c r="B19" s="72" t="s">
        <v>175</v>
      </c>
      <c r="C19" s="69"/>
      <c r="D19" s="69"/>
      <c r="E19" s="69"/>
      <c r="F19" s="69"/>
      <c r="G19" s="69"/>
      <c r="H19" s="69"/>
      <c r="I19" s="69"/>
    </row>
    <row r="20" spans="1:9" ht="15.6">
      <c r="A20" s="69"/>
      <c r="B20" s="72"/>
      <c r="C20" s="69"/>
      <c r="D20" s="69"/>
      <c r="E20" s="69"/>
      <c r="F20" s="69"/>
      <c r="G20" s="86"/>
      <c r="H20" s="86"/>
      <c r="I20" s="69"/>
    </row>
    <row r="21" spans="1:9" ht="15.6">
      <c r="A21" s="69"/>
      <c r="B21" s="127" t="s">
        <v>68</v>
      </c>
      <c r="C21" s="127" t="s">
        <v>69</v>
      </c>
      <c r="D21" s="127" t="s">
        <v>70</v>
      </c>
      <c r="E21" s="127" t="s">
        <v>71</v>
      </c>
      <c r="F21" s="127" t="s">
        <v>72</v>
      </c>
      <c r="G21" s="127" t="s">
        <v>73</v>
      </c>
      <c r="H21" s="127" t="s">
        <v>74</v>
      </c>
      <c r="I21" s="127" t="s">
        <v>75</v>
      </c>
    </row>
    <row r="22" spans="1:9" ht="31.2">
      <c r="A22" s="69"/>
      <c r="B22" s="115" t="s">
        <v>541</v>
      </c>
      <c r="C22" s="75"/>
      <c r="D22" s="75"/>
      <c r="E22" s="117" t="s">
        <v>491</v>
      </c>
      <c r="F22" s="75" t="s">
        <v>168</v>
      </c>
      <c r="G22" s="75" t="s">
        <v>169</v>
      </c>
      <c r="H22" s="75"/>
      <c r="I22" s="69"/>
    </row>
    <row r="23" spans="1:9" ht="16.2" thickBot="1">
      <c r="A23" s="69"/>
      <c r="B23" s="72"/>
      <c r="C23" s="75" t="s">
        <v>9</v>
      </c>
      <c r="D23" s="75" t="s">
        <v>178</v>
      </c>
      <c r="E23" s="75" t="s">
        <v>170</v>
      </c>
      <c r="F23" s="75" t="s">
        <v>170</v>
      </c>
      <c r="G23" s="75" t="s">
        <v>170</v>
      </c>
      <c r="H23" s="89"/>
      <c r="I23" s="75" t="s">
        <v>179</v>
      </c>
    </row>
    <row r="24" spans="1:9" ht="16.2" thickBot="1">
      <c r="A24" s="80">
        <f>+A15+1</f>
        <v>8</v>
      </c>
      <c r="B24" s="610"/>
      <c r="C24" s="194">
        <f>+SUM(D24:G24)</f>
        <v>0</v>
      </c>
      <c r="D24" s="122">
        <v>0</v>
      </c>
      <c r="E24" s="122">
        <v>0</v>
      </c>
      <c r="F24" s="122">
        <v>0</v>
      </c>
      <c r="G24" s="122">
        <v>0</v>
      </c>
      <c r="H24" s="90"/>
      <c r="I24" s="91"/>
    </row>
    <row r="25" spans="1:9" ht="15.6">
      <c r="A25" s="80">
        <f>+A24+1</f>
        <v>9</v>
      </c>
      <c r="B25" s="610"/>
      <c r="C25" s="189">
        <f t="shared" ref="C25:C35" si="2">+SUM(D25:G25)</f>
        <v>0</v>
      </c>
      <c r="D25" s="123">
        <v>0</v>
      </c>
      <c r="E25" s="123">
        <v>0</v>
      </c>
      <c r="F25" s="123">
        <v>0</v>
      </c>
      <c r="G25" s="123">
        <v>0</v>
      </c>
      <c r="H25" s="92"/>
      <c r="I25" s="91"/>
    </row>
    <row r="26" spans="1:9" ht="15.6">
      <c r="A26" s="80">
        <f t="shared" ref="A26:A34" si="3">+A25+1</f>
        <v>10</v>
      </c>
      <c r="B26" s="186"/>
      <c r="C26" s="189">
        <f t="shared" si="2"/>
        <v>0</v>
      </c>
      <c r="D26" s="123">
        <v>0</v>
      </c>
      <c r="E26" s="123">
        <v>0</v>
      </c>
      <c r="F26" s="123">
        <v>0</v>
      </c>
      <c r="G26" s="123">
        <v>0</v>
      </c>
      <c r="H26" s="92"/>
      <c r="I26" s="91"/>
    </row>
    <row r="27" spans="1:9" ht="15.6">
      <c r="A27" s="80">
        <f t="shared" si="3"/>
        <v>11</v>
      </c>
      <c r="B27" s="186"/>
      <c r="C27" s="189">
        <f t="shared" si="2"/>
        <v>0</v>
      </c>
      <c r="D27" s="123">
        <v>0</v>
      </c>
      <c r="E27" s="123">
        <v>0</v>
      </c>
      <c r="F27" s="123">
        <v>0</v>
      </c>
      <c r="G27" s="123">
        <v>0</v>
      </c>
      <c r="H27" s="92"/>
      <c r="I27" s="91"/>
    </row>
    <row r="28" spans="1:9" ht="15.6">
      <c r="A28" s="80">
        <f t="shared" si="3"/>
        <v>12</v>
      </c>
      <c r="B28" s="186"/>
      <c r="C28" s="189">
        <f t="shared" si="2"/>
        <v>0</v>
      </c>
      <c r="D28" s="123">
        <v>0</v>
      </c>
      <c r="E28" s="123">
        <v>0</v>
      </c>
      <c r="F28" s="123">
        <v>0</v>
      </c>
      <c r="G28" s="123">
        <v>0</v>
      </c>
      <c r="H28" s="92"/>
      <c r="I28" s="91"/>
    </row>
    <row r="29" spans="1:9" ht="15.6">
      <c r="A29" s="80">
        <f t="shared" si="3"/>
        <v>13</v>
      </c>
      <c r="B29" s="186"/>
      <c r="C29" s="189">
        <f t="shared" si="2"/>
        <v>0</v>
      </c>
      <c r="D29" s="123">
        <v>0</v>
      </c>
      <c r="E29" s="123">
        <v>0</v>
      </c>
      <c r="F29" s="123">
        <v>0</v>
      </c>
      <c r="G29" s="123">
        <v>0</v>
      </c>
      <c r="H29" s="92"/>
      <c r="I29" s="91"/>
    </row>
    <row r="30" spans="1:9" ht="15.6">
      <c r="A30" s="80">
        <f t="shared" si="3"/>
        <v>14</v>
      </c>
      <c r="B30" s="186"/>
      <c r="C30" s="189">
        <f t="shared" si="2"/>
        <v>0</v>
      </c>
      <c r="D30" s="123">
        <v>0</v>
      </c>
      <c r="E30" s="123">
        <v>0</v>
      </c>
      <c r="F30" s="123">
        <v>0</v>
      </c>
      <c r="G30" s="123">
        <v>0</v>
      </c>
      <c r="H30" s="92"/>
      <c r="I30" s="91"/>
    </row>
    <row r="31" spans="1:9" ht="15.6">
      <c r="A31" s="80">
        <f t="shared" si="3"/>
        <v>15</v>
      </c>
      <c r="B31" s="186"/>
      <c r="C31" s="189">
        <f t="shared" si="2"/>
        <v>0</v>
      </c>
      <c r="D31" s="123">
        <v>0</v>
      </c>
      <c r="E31" s="123">
        <v>0</v>
      </c>
      <c r="F31" s="123">
        <v>0</v>
      </c>
      <c r="G31" s="123">
        <v>0</v>
      </c>
      <c r="H31" s="92"/>
      <c r="I31" s="91"/>
    </row>
    <row r="32" spans="1:9" ht="15.6">
      <c r="A32" s="80">
        <f t="shared" si="3"/>
        <v>16</v>
      </c>
      <c r="B32" s="186"/>
      <c r="C32" s="189">
        <f t="shared" si="2"/>
        <v>0</v>
      </c>
      <c r="D32" s="123">
        <v>0</v>
      </c>
      <c r="E32" s="123">
        <v>0</v>
      </c>
      <c r="F32" s="123">
        <v>0</v>
      </c>
      <c r="G32" s="123">
        <v>0</v>
      </c>
      <c r="H32" s="92"/>
      <c r="I32" s="91"/>
    </row>
    <row r="33" spans="1:9" ht="15.6">
      <c r="A33" s="80">
        <f t="shared" si="3"/>
        <v>17</v>
      </c>
      <c r="B33" s="186"/>
      <c r="C33" s="189">
        <f t="shared" si="2"/>
        <v>0</v>
      </c>
      <c r="D33" s="123">
        <v>0</v>
      </c>
      <c r="E33" s="123">
        <v>0</v>
      </c>
      <c r="F33" s="123">
        <v>0</v>
      </c>
      <c r="G33" s="123">
        <v>0</v>
      </c>
      <c r="H33" s="92"/>
      <c r="I33" s="91"/>
    </row>
    <row r="34" spans="1:9" ht="15.6">
      <c r="A34" s="80">
        <f t="shared" si="3"/>
        <v>18</v>
      </c>
      <c r="B34" s="186"/>
      <c r="C34" s="189">
        <f t="shared" si="2"/>
        <v>0</v>
      </c>
      <c r="D34" s="123">
        <v>0</v>
      </c>
      <c r="E34" s="123">
        <v>0</v>
      </c>
      <c r="F34" s="123">
        <v>0</v>
      </c>
      <c r="G34" s="123">
        <v>0</v>
      </c>
      <c r="H34" s="92"/>
      <c r="I34" s="91"/>
    </row>
    <row r="35" spans="1:9" ht="15.6">
      <c r="A35" s="80">
        <f>+A34+1</f>
        <v>19</v>
      </c>
      <c r="B35" s="186"/>
      <c r="C35" s="189">
        <f t="shared" si="2"/>
        <v>0</v>
      </c>
      <c r="D35" s="123">
        <v>0</v>
      </c>
      <c r="E35" s="123">
        <v>0</v>
      </c>
      <c r="F35" s="123">
        <v>0</v>
      </c>
      <c r="G35" s="123">
        <v>0</v>
      </c>
      <c r="H35" s="92"/>
      <c r="I35" s="91"/>
    </row>
    <row r="36" spans="1:9" ht="16.2" thickBot="1">
      <c r="A36" s="80">
        <f>+A35+1</f>
        <v>20</v>
      </c>
      <c r="B36" s="93" t="s">
        <v>9</v>
      </c>
      <c r="C36" s="94">
        <f>+SUM(C24:C35)</f>
        <v>0</v>
      </c>
      <c r="D36" s="94">
        <f t="shared" ref="D36:G36" si="4">+SUM(D24:D35)</f>
        <v>0</v>
      </c>
      <c r="E36" s="94">
        <f t="shared" si="4"/>
        <v>0</v>
      </c>
      <c r="F36" s="94">
        <f t="shared" si="4"/>
        <v>0</v>
      </c>
      <c r="G36" s="94">
        <f t="shared" si="4"/>
        <v>0</v>
      </c>
      <c r="H36" s="94"/>
      <c r="I36" s="95"/>
    </row>
    <row r="37" spans="1:9" ht="15.6">
      <c r="A37" s="69"/>
      <c r="B37" s="69" t="s">
        <v>180</v>
      </c>
      <c r="C37" s="69"/>
      <c r="D37" s="82"/>
      <c r="E37" s="96"/>
      <c r="F37" s="80"/>
      <c r="G37" s="69"/>
      <c r="H37" s="69"/>
      <c r="I37" s="97"/>
    </row>
    <row r="38" spans="1:9" ht="15.6">
      <c r="A38" s="69"/>
      <c r="B38" s="72" t="s">
        <v>401</v>
      </c>
      <c r="C38" s="69"/>
      <c r="D38" s="69"/>
      <c r="E38" s="69"/>
      <c r="F38" s="69"/>
      <c r="G38" s="80"/>
      <c r="H38" s="80"/>
      <c r="I38" s="80"/>
    </row>
    <row r="39" spans="1:9" ht="15.6">
      <c r="A39" s="69"/>
      <c r="B39" s="72" t="s">
        <v>189</v>
      </c>
      <c r="C39" s="69"/>
      <c r="D39" s="69"/>
      <c r="E39" s="69"/>
      <c r="F39" s="69"/>
      <c r="G39" s="80"/>
      <c r="H39" s="80"/>
      <c r="I39" s="80"/>
    </row>
    <row r="40" spans="1:9" ht="15.6">
      <c r="A40" s="69"/>
      <c r="B40" s="72" t="s">
        <v>190</v>
      </c>
      <c r="C40" s="69"/>
      <c r="D40" s="69"/>
      <c r="E40" s="69"/>
      <c r="F40" s="69"/>
      <c r="G40" s="80"/>
      <c r="H40" s="80"/>
      <c r="I40" s="80"/>
    </row>
    <row r="41" spans="1:9" ht="15.6">
      <c r="A41" s="69"/>
      <c r="B41" s="679" t="s">
        <v>191</v>
      </c>
      <c r="C41" s="679"/>
      <c r="D41" s="679"/>
      <c r="E41" s="679"/>
      <c r="F41" s="679"/>
      <c r="G41" s="679"/>
      <c r="H41" s="679"/>
      <c r="I41" s="679"/>
    </row>
    <row r="42" spans="1:9" ht="15.6">
      <c r="A42" s="69"/>
      <c r="B42" s="72" t="s">
        <v>188</v>
      </c>
      <c r="C42" s="80"/>
      <c r="D42" s="98"/>
      <c r="E42" s="80"/>
      <c r="F42" s="80"/>
      <c r="G42" s="80"/>
      <c r="H42" s="80"/>
      <c r="I42" s="99"/>
    </row>
    <row r="43" spans="1:9" ht="15.6">
      <c r="A43" s="69"/>
      <c r="B43" s="72"/>
      <c r="C43" s="88"/>
      <c r="D43" s="88"/>
      <c r="E43" s="88"/>
      <c r="F43" s="88"/>
      <c r="G43" s="88"/>
      <c r="H43" s="88"/>
      <c r="I43" s="99"/>
    </row>
    <row r="44" spans="1:9" ht="17.399999999999999">
      <c r="A44" s="71"/>
      <c r="B44" s="680" t="str">
        <f>+B1</f>
        <v>Central Hudson Gas and Electric Corporation</v>
      </c>
      <c r="C44" s="683"/>
      <c r="D44" s="683"/>
      <c r="E44" s="683"/>
      <c r="F44" s="683"/>
      <c r="G44" s="683"/>
      <c r="H44" s="683"/>
      <c r="I44" s="683"/>
    </row>
    <row r="45" spans="1:9" ht="17.399999999999999">
      <c r="A45" s="71"/>
      <c r="B45" s="680" t="str">
        <f>+B2</f>
        <v>Workpaper 2b: Accumulated Deferred Income Taxes (ADIT) Workpaper - Prior Year</v>
      </c>
      <c r="C45" s="680"/>
      <c r="D45" s="680"/>
      <c r="E45" s="680"/>
      <c r="F45" s="680"/>
      <c r="G45" s="680"/>
      <c r="H45" s="680"/>
      <c r="I45" s="680"/>
    </row>
    <row r="46" spans="1:9" ht="17.399999999999999">
      <c r="A46" s="69"/>
      <c r="B46" s="75"/>
      <c r="C46" s="69"/>
      <c r="D46" s="69"/>
      <c r="E46" s="69"/>
      <c r="F46" s="69"/>
      <c r="G46" s="69"/>
      <c r="H46" s="69"/>
      <c r="I46" s="76"/>
    </row>
    <row r="47" spans="1:9" ht="15.6">
      <c r="A47" s="69"/>
      <c r="B47" s="127" t="s">
        <v>68</v>
      </c>
      <c r="C47" s="127" t="s">
        <v>69</v>
      </c>
      <c r="D47" s="127" t="s">
        <v>70</v>
      </c>
      <c r="E47" s="127" t="s">
        <v>71</v>
      </c>
      <c r="F47" s="127" t="s">
        <v>72</v>
      </c>
      <c r="G47" s="127" t="s">
        <v>73</v>
      </c>
      <c r="H47" s="127" t="s">
        <v>74</v>
      </c>
      <c r="I47" s="127" t="s">
        <v>75</v>
      </c>
    </row>
    <row r="48" spans="1:9" ht="17.399999999999999">
      <c r="A48" s="69"/>
      <c r="B48" s="69"/>
      <c r="C48" s="75"/>
      <c r="D48" s="75"/>
      <c r="E48" s="75"/>
      <c r="F48" s="75"/>
      <c r="G48" s="75"/>
      <c r="H48" s="75"/>
      <c r="I48" s="77"/>
    </row>
    <row r="49" spans="1:11" ht="31.2">
      <c r="A49" s="69"/>
      <c r="B49" s="119" t="s">
        <v>542</v>
      </c>
      <c r="C49" s="75"/>
      <c r="D49" s="75"/>
      <c r="E49" s="117" t="str">
        <f>+E22</f>
        <v>Schedule 19 Projects</v>
      </c>
      <c r="F49" s="75" t="s">
        <v>168</v>
      </c>
      <c r="G49" s="75" t="s">
        <v>169</v>
      </c>
      <c r="H49" s="75"/>
      <c r="I49" s="88"/>
    </row>
    <row r="50" spans="1:11" ht="16.2" thickBot="1">
      <c r="A50" s="69"/>
      <c r="B50" s="72"/>
      <c r="C50" s="75"/>
      <c r="D50" s="75" t="str">
        <f>+D23</f>
        <v>Excluded</v>
      </c>
      <c r="E50" s="75" t="s">
        <v>170</v>
      </c>
      <c r="F50" s="75" t="s">
        <v>170</v>
      </c>
      <c r="G50" s="75" t="s">
        <v>170</v>
      </c>
      <c r="H50" s="89"/>
      <c r="I50" s="75" t="s">
        <v>179</v>
      </c>
    </row>
    <row r="51" spans="1:11" ht="15.6">
      <c r="A51" s="69">
        <f>+A36+1</f>
        <v>21</v>
      </c>
      <c r="B51" s="101" t="s">
        <v>184</v>
      </c>
      <c r="C51" s="190" t="e">
        <f>+SUM(D51:G51)</f>
        <v>#DIV/0!</v>
      </c>
      <c r="D51" s="190">
        <v>0</v>
      </c>
      <c r="E51" s="191" t="e">
        <f>+'2d-ADIT Proration Actual'!P28</f>
        <v>#DIV/0!</v>
      </c>
      <c r="F51" s="120">
        <v>0</v>
      </c>
      <c r="G51" s="120">
        <v>0</v>
      </c>
      <c r="H51" s="102"/>
      <c r="I51" s="103" t="str">
        <f>"Workpaper 2d, Line "&amp;'2d-ADIT Proration Actual'!A28&amp;", Col. "&amp;'2d-ADIT Proration Actual'!P13&amp;""</f>
        <v>Workpaper 2d, Line 13, Col. (n)</v>
      </c>
      <c r="K51" s="72"/>
    </row>
    <row r="52" spans="1:11" ht="15.6">
      <c r="A52" s="69">
        <f>+A51+1</f>
        <v>22</v>
      </c>
      <c r="B52" s="121"/>
      <c r="C52" s="192">
        <f>+SUM(D52:G52)</f>
        <v>0</v>
      </c>
      <c r="D52" s="192"/>
      <c r="E52" s="193">
        <v>0</v>
      </c>
      <c r="F52" s="193"/>
      <c r="G52" s="193"/>
      <c r="H52" s="90"/>
      <c r="I52" s="104"/>
      <c r="K52" s="72"/>
    </row>
    <row r="53" spans="1:11" ht="15.6">
      <c r="A53" s="69">
        <f t="shared" ref="A53:A56" si="5">+A52+1</f>
        <v>23</v>
      </c>
      <c r="B53" s="121"/>
      <c r="C53" s="192">
        <f t="shared" ref="C53:C55" si="6">+SUM(D53:G53)</f>
        <v>0</v>
      </c>
      <c r="D53" s="192"/>
      <c r="E53" s="193"/>
      <c r="F53" s="193"/>
      <c r="G53" s="193"/>
      <c r="H53" s="90"/>
      <c r="I53" s="104"/>
      <c r="K53" s="72"/>
    </row>
    <row r="54" spans="1:11" ht="15.6">
      <c r="A54" s="69">
        <f t="shared" si="5"/>
        <v>24</v>
      </c>
      <c r="B54" s="121"/>
      <c r="C54" s="192">
        <f t="shared" si="6"/>
        <v>0</v>
      </c>
      <c r="D54" s="192"/>
      <c r="E54" s="193"/>
      <c r="F54" s="193"/>
      <c r="G54" s="193"/>
      <c r="H54" s="90"/>
      <c r="I54" s="104"/>
      <c r="K54" s="72"/>
    </row>
    <row r="55" spans="1:11" ht="15.6">
      <c r="A55" s="69">
        <f t="shared" si="5"/>
        <v>25</v>
      </c>
      <c r="B55" s="116"/>
      <c r="C55" s="192">
        <f t="shared" si="6"/>
        <v>0</v>
      </c>
      <c r="D55" s="123">
        <v>0</v>
      </c>
      <c r="E55" s="123">
        <v>0</v>
      </c>
      <c r="F55" s="123">
        <v>0</v>
      </c>
      <c r="G55" s="123">
        <v>0</v>
      </c>
      <c r="H55" s="92"/>
      <c r="I55" s="104"/>
      <c r="K55" s="72"/>
    </row>
    <row r="56" spans="1:11" ht="16.2" thickBot="1">
      <c r="A56" s="69">
        <f t="shared" si="5"/>
        <v>26</v>
      </c>
      <c r="B56" s="93" t="s">
        <v>9</v>
      </c>
      <c r="C56" s="94" t="e">
        <f>+SUM(C51:C55)</f>
        <v>#DIV/0!</v>
      </c>
      <c r="D56" s="94">
        <f t="shared" ref="D56:G56" si="7">+SUM(D51:D55)</f>
        <v>0</v>
      </c>
      <c r="E56" s="94" t="e">
        <f t="shared" si="7"/>
        <v>#DIV/0!</v>
      </c>
      <c r="F56" s="94">
        <f t="shared" si="7"/>
        <v>0</v>
      </c>
      <c r="G56" s="94">
        <f t="shared" si="7"/>
        <v>0</v>
      </c>
      <c r="H56" s="94"/>
      <c r="I56" s="95"/>
      <c r="K56" s="72"/>
    </row>
    <row r="57" spans="1:11" ht="15.6">
      <c r="A57" s="69"/>
      <c r="B57" s="69" t="s">
        <v>181</v>
      </c>
      <c r="C57" s="69"/>
      <c r="D57" s="69"/>
      <c r="E57" s="80"/>
      <c r="F57" s="96"/>
      <c r="G57" s="69"/>
      <c r="H57" s="69"/>
      <c r="I57" s="99"/>
      <c r="K57" s="72"/>
    </row>
    <row r="58" spans="1:11" ht="15.6">
      <c r="A58" s="69"/>
      <c r="B58" s="72" t="s">
        <v>401</v>
      </c>
      <c r="C58" s="69"/>
      <c r="D58" s="69"/>
      <c r="E58" s="69"/>
      <c r="F58" s="69"/>
      <c r="G58" s="80"/>
      <c r="H58" s="80"/>
      <c r="I58" s="80"/>
    </row>
    <row r="59" spans="1:11" ht="15.6">
      <c r="A59" s="69"/>
      <c r="B59" s="72" t="s">
        <v>189</v>
      </c>
      <c r="C59" s="69"/>
      <c r="D59" s="69"/>
      <c r="E59" s="69"/>
      <c r="F59" s="69"/>
      <c r="G59" s="80"/>
      <c r="H59" s="80"/>
      <c r="I59" s="80"/>
    </row>
    <row r="60" spans="1:11" ht="15.6">
      <c r="A60" s="69"/>
      <c r="B60" s="72" t="s">
        <v>190</v>
      </c>
      <c r="C60" s="69"/>
      <c r="D60" s="69"/>
      <c r="E60" s="69"/>
      <c r="F60" s="69"/>
      <c r="G60" s="80"/>
      <c r="H60" s="80"/>
      <c r="I60" s="80"/>
    </row>
    <row r="61" spans="1:11" ht="15.75" customHeight="1">
      <c r="A61" s="69"/>
      <c r="B61" s="679" t="s">
        <v>191</v>
      </c>
      <c r="C61" s="679"/>
      <c r="D61" s="679"/>
      <c r="E61" s="679"/>
      <c r="F61" s="679"/>
      <c r="G61" s="679"/>
      <c r="H61" s="679"/>
      <c r="I61" s="679"/>
    </row>
    <row r="62" spans="1:11" ht="15.6">
      <c r="A62" s="69"/>
      <c r="B62" s="72" t="s">
        <v>188</v>
      </c>
      <c r="C62" s="80"/>
      <c r="D62" s="98"/>
      <c r="E62" s="80"/>
      <c r="F62" s="80"/>
      <c r="G62" s="80"/>
      <c r="H62" s="80"/>
      <c r="I62" s="99"/>
    </row>
    <row r="63" spans="1:11" ht="15.6">
      <c r="A63" s="69"/>
      <c r="B63" s="72"/>
      <c r="C63" s="69"/>
      <c r="D63" s="69"/>
      <c r="E63" s="69"/>
      <c r="F63" s="80"/>
      <c r="G63" s="80"/>
      <c r="H63" s="80"/>
      <c r="I63" s="99"/>
    </row>
    <row r="64" spans="1:11" ht="15.6">
      <c r="A64" s="69"/>
      <c r="B64" s="72"/>
      <c r="C64" s="69"/>
      <c r="D64" s="69"/>
      <c r="E64" s="69"/>
      <c r="F64" s="80"/>
      <c r="G64" s="80"/>
      <c r="H64" s="80"/>
      <c r="I64" s="99"/>
    </row>
    <row r="65" spans="1:9" ht="15.6">
      <c r="A65" s="69"/>
      <c r="B65" s="88"/>
      <c r="C65" s="69"/>
      <c r="D65" s="69"/>
      <c r="E65" s="69"/>
      <c r="F65" s="69"/>
      <c r="G65" s="69"/>
      <c r="H65" s="69"/>
      <c r="I65" s="69"/>
    </row>
    <row r="66" spans="1:9" ht="17.399999999999999">
      <c r="A66" s="71"/>
      <c r="B66" s="105" t="str">
        <f>B1</f>
        <v>Central Hudson Gas and Electric Corporation</v>
      </c>
      <c r="C66" s="106"/>
      <c r="D66" s="106"/>
      <c r="E66" s="106"/>
      <c r="F66" s="106"/>
      <c r="G66" s="106"/>
      <c r="H66" s="106"/>
      <c r="I66" s="106"/>
    </row>
    <row r="67" spans="1:9" ht="17.399999999999999">
      <c r="A67" s="71"/>
      <c r="B67" s="680" t="str">
        <f>+B2</f>
        <v>Workpaper 2b: Accumulated Deferred Income Taxes (ADIT) Workpaper - Prior Year</v>
      </c>
      <c r="C67" s="680"/>
      <c r="D67" s="680"/>
      <c r="E67" s="680"/>
      <c r="F67" s="680"/>
      <c r="G67" s="680"/>
      <c r="H67" s="680"/>
      <c r="I67" s="680"/>
    </row>
    <row r="68" spans="1:9" ht="17.399999999999999">
      <c r="A68" s="71"/>
      <c r="B68" s="107"/>
      <c r="C68" s="71"/>
      <c r="D68" s="71"/>
      <c r="E68" s="71"/>
      <c r="F68" s="71"/>
      <c r="G68" s="108"/>
      <c r="H68" s="108"/>
      <c r="I68" s="109"/>
    </row>
    <row r="69" spans="1:9" ht="15.6">
      <c r="A69" s="69"/>
      <c r="B69" s="127" t="s">
        <v>68</v>
      </c>
      <c r="C69" s="127" t="s">
        <v>69</v>
      </c>
      <c r="D69" s="127" t="s">
        <v>70</v>
      </c>
      <c r="E69" s="127" t="s">
        <v>71</v>
      </c>
      <c r="F69" s="127" t="s">
        <v>72</v>
      </c>
      <c r="G69" s="127" t="s">
        <v>73</v>
      </c>
      <c r="H69" s="127" t="s">
        <v>74</v>
      </c>
      <c r="I69" s="127" t="s">
        <v>75</v>
      </c>
    </row>
    <row r="70" spans="1:9" ht="31.2">
      <c r="A70" s="69"/>
      <c r="B70" s="119" t="s">
        <v>543</v>
      </c>
      <c r="C70" s="88" t="s">
        <v>9</v>
      </c>
      <c r="D70" s="110"/>
      <c r="E70" s="118" t="str">
        <f>+E49</f>
        <v>Schedule 19 Projects</v>
      </c>
      <c r="F70" s="110" t="s">
        <v>168</v>
      </c>
      <c r="G70" s="110" t="s">
        <v>169</v>
      </c>
      <c r="H70" s="88"/>
      <c r="I70" s="69"/>
    </row>
    <row r="71" spans="1:9" ht="16.2" thickBot="1">
      <c r="A71" s="69"/>
      <c r="B71" s="72"/>
      <c r="C71" s="88"/>
      <c r="D71" s="88" t="str">
        <f>+D50</f>
        <v>Excluded</v>
      </c>
      <c r="E71" s="88" t="s">
        <v>170</v>
      </c>
      <c r="F71" s="88" t="str">
        <f>+F23</f>
        <v>Related</v>
      </c>
      <c r="G71" s="88" t="str">
        <f>+G23</f>
        <v>Related</v>
      </c>
      <c r="H71" s="111"/>
      <c r="I71" s="75" t="s">
        <v>179</v>
      </c>
    </row>
    <row r="72" spans="1:9" ht="15.6">
      <c r="A72" s="80">
        <f>+A56+1</f>
        <v>27</v>
      </c>
      <c r="B72" s="197"/>
      <c r="C72" s="123">
        <f>+SUM(D72:G72)</f>
        <v>0</v>
      </c>
      <c r="D72" s="123"/>
      <c r="E72" s="123">
        <v>0</v>
      </c>
      <c r="F72" s="123">
        <v>0</v>
      </c>
      <c r="G72" s="123">
        <v>0</v>
      </c>
      <c r="H72" s="191"/>
      <c r="I72" s="112"/>
    </row>
    <row r="73" spans="1:9" ht="15.6">
      <c r="A73" s="80">
        <f>+A72+1</f>
        <v>28</v>
      </c>
      <c r="B73" s="197"/>
      <c r="C73" s="123">
        <f t="shared" ref="C73:C78" si="8">+SUM(D73:G73)</f>
        <v>0</v>
      </c>
      <c r="D73" s="123"/>
      <c r="E73" s="123">
        <v>0</v>
      </c>
      <c r="F73" s="123"/>
      <c r="G73" s="123"/>
      <c r="H73" s="319"/>
      <c r="I73" s="113"/>
    </row>
    <row r="74" spans="1:9" ht="15.6">
      <c r="A74" s="80">
        <f t="shared" ref="A74:A77" si="9">+A73+1</f>
        <v>29</v>
      </c>
      <c r="B74" s="197"/>
      <c r="C74" s="123">
        <f t="shared" si="8"/>
        <v>0</v>
      </c>
      <c r="D74" s="123"/>
      <c r="E74" s="123"/>
      <c r="F74" s="123"/>
      <c r="G74" s="123"/>
      <c r="H74" s="319"/>
      <c r="I74" s="113"/>
    </row>
    <row r="75" spans="1:9" ht="15.6">
      <c r="A75" s="80">
        <f t="shared" si="9"/>
        <v>30</v>
      </c>
      <c r="B75" s="197"/>
      <c r="C75" s="123">
        <f t="shared" si="8"/>
        <v>0</v>
      </c>
      <c r="D75" s="123"/>
      <c r="E75" s="123"/>
      <c r="F75" s="123"/>
      <c r="G75" s="123"/>
      <c r="H75" s="319"/>
      <c r="I75" s="113"/>
    </row>
    <row r="76" spans="1:9" ht="15.6">
      <c r="A76" s="80">
        <f t="shared" si="9"/>
        <v>31</v>
      </c>
      <c r="B76" s="197"/>
      <c r="C76" s="123">
        <f t="shared" si="8"/>
        <v>0</v>
      </c>
      <c r="D76" s="123"/>
      <c r="E76" s="123"/>
      <c r="F76" s="123"/>
      <c r="G76" s="123"/>
      <c r="H76" s="319"/>
      <c r="I76" s="113"/>
    </row>
    <row r="77" spans="1:9" ht="15.6">
      <c r="A77" s="80">
        <f t="shared" si="9"/>
        <v>32</v>
      </c>
      <c r="B77" s="197"/>
      <c r="C77" s="123">
        <f t="shared" si="8"/>
        <v>0</v>
      </c>
      <c r="D77" s="123"/>
      <c r="E77" s="123"/>
      <c r="F77" s="123"/>
      <c r="G77" s="123"/>
      <c r="H77" s="319"/>
      <c r="I77" s="113"/>
    </row>
    <row r="78" spans="1:9" ht="15.6">
      <c r="A78" s="80">
        <f>+A77+1</f>
        <v>33</v>
      </c>
      <c r="B78" s="197"/>
      <c r="C78" s="123">
        <f t="shared" si="8"/>
        <v>0</v>
      </c>
      <c r="D78" s="123"/>
      <c r="E78" s="123"/>
      <c r="F78" s="123"/>
      <c r="G78" s="123"/>
      <c r="H78" s="319"/>
      <c r="I78" s="113"/>
    </row>
    <row r="79" spans="1:9" ht="16.2" thickBot="1">
      <c r="A79" s="80">
        <f>+A78+1</f>
        <v>34</v>
      </c>
      <c r="B79" s="93" t="s">
        <v>9</v>
      </c>
      <c r="C79" s="94">
        <f>+SUM(C72:C78)</f>
        <v>0</v>
      </c>
      <c r="D79" s="94">
        <f t="shared" ref="D79:G79" si="10">+SUM(D72:D78)</f>
        <v>0</v>
      </c>
      <c r="E79" s="94">
        <f t="shared" si="10"/>
        <v>0</v>
      </c>
      <c r="F79" s="94">
        <f t="shared" si="10"/>
        <v>0</v>
      </c>
      <c r="G79" s="94">
        <f t="shared" si="10"/>
        <v>0</v>
      </c>
      <c r="H79" s="94"/>
      <c r="I79" s="95"/>
    </row>
    <row r="80" spans="1:9" ht="15.6">
      <c r="A80" s="69"/>
      <c r="B80" s="72"/>
      <c r="C80" s="82"/>
      <c r="D80" s="82"/>
      <c r="E80" s="82"/>
      <c r="F80" s="82"/>
      <c r="G80" s="82"/>
      <c r="H80" s="82"/>
      <c r="I80" s="99"/>
    </row>
    <row r="81" spans="1:10" ht="15.6">
      <c r="A81" s="69"/>
      <c r="B81" s="69" t="s">
        <v>183</v>
      </c>
      <c r="C81" s="69"/>
      <c r="D81" s="69"/>
      <c r="E81" s="80"/>
      <c r="F81" s="80"/>
      <c r="G81" s="69"/>
      <c r="H81" s="69"/>
      <c r="I81" s="114"/>
    </row>
    <row r="82" spans="1:10" ht="15.6">
      <c r="A82" s="69"/>
      <c r="B82" s="72" t="s">
        <v>401</v>
      </c>
      <c r="C82" s="69"/>
      <c r="D82" s="69"/>
      <c r="E82" s="69"/>
      <c r="F82" s="69"/>
      <c r="G82" s="80"/>
      <c r="H82" s="80"/>
      <c r="I82" s="80"/>
    </row>
    <row r="83" spans="1:10" ht="15.6">
      <c r="A83" s="69"/>
      <c r="B83" s="72" t="s">
        <v>189</v>
      </c>
      <c r="C83" s="69"/>
      <c r="D83" s="69"/>
      <c r="E83" s="69"/>
      <c r="F83" s="69"/>
      <c r="G83" s="80"/>
      <c r="H83" s="80"/>
      <c r="I83" s="80"/>
    </row>
    <row r="84" spans="1:10" ht="15.6">
      <c r="A84" s="69"/>
      <c r="B84" s="72" t="s">
        <v>190</v>
      </c>
      <c r="C84" s="69"/>
      <c r="D84" s="69"/>
      <c r="E84" s="69"/>
      <c r="F84" s="69"/>
      <c r="G84" s="80"/>
      <c r="H84" s="80"/>
      <c r="I84" s="80"/>
    </row>
    <row r="85" spans="1:10" ht="15.75" customHeight="1">
      <c r="A85" s="69"/>
      <c r="B85" s="679" t="s">
        <v>191</v>
      </c>
      <c r="C85" s="679"/>
      <c r="D85" s="679"/>
      <c r="E85" s="679"/>
      <c r="F85" s="679"/>
      <c r="G85" s="679"/>
      <c r="H85" s="679"/>
      <c r="I85" s="679"/>
    </row>
    <row r="86" spans="1:10" ht="15.6">
      <c r="A86" s="69"/>
      <c r="B86" s="72" t="s">
        <v>188</v>
      </c>
      <c r="C86" s="80"/>
      <c r="D86" s="98"/>
      <c r="E86" s="80"/>
      <c r="F86" s="80"/>
      <c r="G86" s="80"/>
      <c r="H86" s="80"/>
      <c r="I86" s="99"/>
      <c r="J86" s="10"/>
    </row>
    <row r="87" spans="1:10" ht="15.6">
      <c r="A87" s="9"/>
      <c r="B87" s="9"/>
      <c r="C87" s="9"/>
      <c r="D87" s="9"/>
      <c r="E87" s="9"/>
      <c r="F87" s="9"/>
      <c r="G87" s="9"/>
      <c r="H87" s="9"/>
      <c r="I87" s="80"/>
      <c r="J87" s="10"/>
    </row>
    <row r="88" spans="1:10" ht="15.6">
      <c r="I88" s="80"/>
      <c r="J88" s="10"/>
    </row>
    <row r="89" spans="1:10" ht="15.6">
      <c r="I89" s="80"/>
      <c r="J89" s="10"/>
    </row>
    <row r="90" spans="1:10" ht="15.6">
      <c r="I90" s="184"/>
      <c r="J90" s="10"/>
    </row>
    <row r="91" spans="1:10" ht="15.6">
      <c r="I91" s="184"/>
      <c r="J91" s="10"/>
    </row>
    <row r="92" spans="1:10" ht="15.6">
      <c r="I92" s="184"/>
      <c r="J92" s="10"/>
    </row>
    <row r="93" spans="1:10" ht="15.6">
      <c r="I93" s="184"/>
      <c r="J93" s="10"/>
    </row>
    <row r="94" spans="1:10" ht="15.6">
      <c r="I94" s="304"/>
      <c r="J94" s="10"/>
    </row>
    <row r="95" spans="1:10" ht="15.6">
      <c r="I95" s="304"/>
      <c r="J95" s="10"/>
    </row>
  </sheetData>
  <mergeCells count="9">
    <mergeCell ref="B67:I67"/>
    <mergeCell ref="B85:I85"/>
    <mergeCell ref="B1:I1"/>
    <mergeCell ref="B2:I2"/>
    <mergeCell ref="B41:I41"/>
    <mergeCell ref="B44:I44"/>
    <mergeCell ref="B45:I45"/>
    <mergeCell ref="B61:I61"/>
    <mergeCell ref="B3:I3"/>
  </mergeCells>
  <pageMargins left="0.7" right="0.7" top="0.75" bottom="0.75" header="0.3" footer="0.3"/>
  <pageSetup scale="3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I11" sqref="I11"/>
    </sheetView>
  </sheetViews>
  <sheetFormatPr defaultRowHeight="14.4"/>
  <cols>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4.109375" bestFit="1" customWidth="1"/>
    <col min="16" max="16" width="14.88671875" customWidth="1"/>
    <col min="17" max="17" width="11.33203125" customWidth="1"/>
    <col min="18" max="18" width="14.6640625" customWidth="1"/>
    <col min="19" max="19" width="21.6640625" customWidth="1"/>
  </cols>
  <sheetData>
    <row r="1" spans="1:19" ht="18" customHeight="1">
      <c r="B1" s="680" t="s">
        <v>577</v>
      </c>
      <c r="C1" s="680"/>
      <c r="D1" s="680"/>
      <c r="E1" s="680"/>
      <c r="F1" s="680"/>
      <c r="G1" s="680"/>
      <c r="H1" s="680"/>
      <c r="I1" s="680"/>
      <c r="J1" s="680"/>
      <c r="K1" s="680"/>
      <c r="L1" s="680"/>
      <c r="M1" s="680"/>
      <c r="N1" s="680"/>
      <c r="O1" s="680"/>
      <c r="P1" s="680"/>
      <c r="Q1" s="680"/>
      <c r="R1" s="680"/>
      <c r="S1" s="680"/>
    </row>
    <row r="2" spans="1:19" ht="17.399999999999999">
      <c r="B2" s="685" t="s">
        <v>544</v>
      </c>
      <c r="C2" s="685"/>
      <c r="D2" s="685"/>
      <c r="E2" s="685"/>
      <c r="F2" s="685"/>
      <c r="G2" s="685"/>
      <c r="H2" s="685"/>
      <c r="I2" s="685"/>
      <c r="J2" s="685"/>
      <c r="K2" s="685"/>
      <c r="L2" s="685"/>
      <c r="M2" s="685"/>
      <c r="N2" s="685"/>
      <c r="O2" s="685"/>
      <c r="P2" s="685"/>
      <c r="Q2" s="685"/>
      <c r="R2" s="685"/>
      <c r="S2" s="685"/>
    </row>
    <row r="3" spans="1:19" ht="18" customHeight="1">
      <c r="B3" s="684" t="str">
        <f>+'Appendix A'!H3</f>
        <v>Projected ATRR or Actual ATRR for the 12 Months Ended 12/31/XXXX</v>
      </c>
      <c r="C3" s="684"/>
      <c r="D3" s="684"/>
      <c r="E3" s="684"/>
      <c r="F3" s="684"/>
      <c r="G3" s="684"/>
      <c r="H3" s="684"/>
      <c r="I3" s="684"/>
      <c r="J3" s="684"/>
      <c r="K3" s="684"/>
      <c r="L3" s="684"/>
      <c r="M3" s="684"/>
      <c r="N3" s="684"/>
      <c r="O3" s="684"/>
      <c r="P3" s="684"/>
      <c r="Q3" s="684"/>
      <c r="R3" s="684"/>
      <c r="S3" s="684"/>
    </row>
    <row r="4" spans="1:19" ht="17.399999999999999">
      <c r="B4" s="72"/>
      <c r="C4" s="127"/>
      <c r="D4" s="127"/>
      <c r="E4" s="127"/>
      <c r="F4" s="127"/>
      <c r="G4" s="127"/>
      <c r="H4" s="128"/>
      <c r="I4" s="129"/>
      <c r="J4" s="127"/>
      <c r="K4" s="127"/>
      <c r="L4" s="127"/>
      <c r="M4" s="127"/>
      <c r="N4" s="127"/>
      <c r="O4" s="127"/>
      <c r="P4" s="127"/>
      <c r="Q4" s="127"/>
      <c r="R4" s="127"/>
    </row>
    <row r="5" spans="1:19" ht="17.399999999999999">
      <c r="B5" s="69" t="s">
        <v>192</v>
      </c>
      <c r="C5" s="127"/>
      <c r="D5" s="127"/>
      <c r="E5" s="127"/>
      <c r="F5" s="127"/>
      <c r="G5" s="127"/>
      <c r="H5" s="128"/>
      <c r="I5" s="129"/>
      <c r="J5" s="127"/>
      <c r="K5" s="127"/>
      <c r="L5" s="127"/>
      <c r="M5" s="127"/>
      <c r="N5" s="127"/>
      <c r="O5" s="127"/>
      <c r="P5" s="127"/>
      <c r="Q5" s="127"/>
      <c r="R5" s="127"/>
    </row>
    <row r="6" spans="1:19" ht="15.6">
      <c r="B6" s="130" t="s">
        <v>620</v>
      </c>
      <c r="C6" s="131"/>
      <c r="D6" s="131"/>
      <c r="E6" s="131"/>
      <c r="F6" s="131"/>
      <c r="G6" s="131"/>
      <c r="H6" s="69"/>
      <c r="I6" s="69"/>
      <c r="J6" s="131"/>
      <c r="K6" s="131"/>
      <c r="L6" s="131"/>
      <c r="M6" s="131"/>
      <c r="N6" s="131"/>
      <c r="O6" s="131"/>
      <c r="P6" s="131"/>
      <c r="Q6" s="131"/>
      <c r="R6" s="131"/>
    </row>
    <row r="7" spans="1:19" ht="15.6">
      <c r="B7" s="132" t="s">
        <v>212</v>
      </c>
      <c r="C7" s="131"/>
      <c r="D7" s="131"/>
      <c r="E7" s="131"/>
      <c r="F7" s="131"/>
      <c r="G7" s="131"/>
      <c r="H7" s="131"/>
      <c r="I7" s="131"/>
      <c r="J7" s="131"/>
      <c r="K7" s="131"/>
      <c r="L7" s="131"/>
      <c r="M7" s="131"/>
      <c r="N7" s="131"/>
      <c r="O7" s="131"/>
      <c r="P7" s="131"/>
      <c r="Q7" s="131"/>
      <c r="R7" s="131"/>
    </row>
    <row r="8" spans="1:19" ht="15.6">
      <c r="B8" s="127" t="s">
        <v>68</v>
      </c>
      <c r="C8" s="127" t="s">
        <v>69</v>
      </c>
      <c r="D8" s="127" t="s">
        <v>70</v>
      </c>
      <c r="E8" s="127" t="s">
        <v>71</v>
      </c>
      <c r="F8" s="127" t="s">
        <v>72</v>
      </c>
      <c r="G8" s="127" t="s">
        <v>73</v>
      </c>
      <c r="H8" s="127" t="s">
        <v>74</v>
      </c>
      <c r="I8" s="127" t="s">
        <v>75</v>
      </c>
      <c r="J8" s="127" t="s">
        <v>92</v>
      </c>
      <c r="K8" s="127" t="s">
        <v>93</v>
      </c>
      <c r="L8" s="127" t="s">
        <v>97</v>
      </c>
      <c r="M8" s="127" t="s">
        <v>120</v>
      </c>
      <c r="N8" s="127" t="s">
        <v>193</v>
      </c>
      <c r="O8" s="127" t="s">
        <v>194</v>
      </c>
      <c r="P8" s="127" t="s">
        <v>195</v>
      </c>
      <c r="Q8" s="127" t="s">
        <v>196</v>
      </c>
      <c r="R8" s="127" t="s">
        <v>197</v>
      </c>
      <c r="S8" s="127" t="s">
        <v>492</v>
      </c>
    </row>
    <row r="9" spans="1:19" ht="60">
      <c r="B9" s="133" t="s">
        <v>198</v>
      </c>
      <c r="C9" s="133" t="s">
        <v>199</v>
      </c>
      <c r="D9" s="133" t="s">
        <v>200</v>
      </c>
      <c r="E9" s="133" t="s">
        <v>201</v>
      </c>
      <c r="F9" s="133" t="s">
        <v>202</v>
      </c>
      <c r="G9" s="133" t="s">
        <v>440</v>
      </c>
      <c r="H9" s="133" t="s">
        <v>203</v>
      </c>
      <c r="I9" s="133" t="s">
        <v>491</v>
      </c>
      <c r="J9" s="133" t="s">
        <v>441</v>
      </c>
      <c r="K9" s="133" t="s">
        <v>204</v>
      </c>
      <c r="L9" s="133" t="s">
        <v>442</v>
      </c>
      <c r="M9" s="133" t="s">
        <v>443</v>
      </c>
      <c r="N9" s="133" t="s">
        <v>205</v>
      </c>
      <c r="O9" s="133" t="s">
        <v>208</v>
      </c>
      <c r="P9" s="133" t="s">
        <v>444</v>
      </c>
      <c r="Q9" s="133" t="s">
        <v>445</v>
      </c>
      <c r="R9" s="133" t="s">
        <v>206</v>
      </c>
      <c r="S9" s="133" t="s">
        <v>446</v>
      </c>
    </row>
    <row r="10" spans="1:19" ht="15.6">
      <c r="B10" s="132"/>
      <c r="C10" s="126"/>
      <c r="D10" s="126"/>
      <c r="E10" s="126"/>
      <c r="F10" s="126"/>
      <c r="G10" s="126"/>
      <c r="H10" s="126"/>
      <c r="I10" s="126"/>
      <c r="J10" s="131"/>
      <c r="K10" s="131"/>
      <c r="L10" s="131"/>
      <c r="M10" s="131"/>
      <c r="N10" s="131"/>
      <c r="O10" s="131"/>
      <c r="P10" s="131"/>
      <c r="Q10" s="131"/>
      <c r="R10" s="134"/>
      <c r="S10" s="134"/>
    </row>
    <row r="11" spans="1:19" ht="30">
      <c r="A11" s="331">
        <v>1</v>
      </c>
      <c r="B11" s="135" t="s">
        <v>213</v>
      </c>
      <c r="C11" s="320">
        <v>2020</v>
      </c>
      <c r="D11" s="136"/>
      <c r="E11" s="136"/>
      <c r="F11" s="136"/>
      <c r="G11" s="137">
        <f>365/365</f>
        <v>1</v>
      </c>
      <c r="H11" s="138">
        <f>+J11+N11+R11</f>
        <v>0</v>
      </c>
      <c r="I11" s="321">
        <v>0</v>
      </c>
      <c r="J11" s="139">
        <f>G11*I11</f>
        <v>0</v>
      </c>
      <c r="K11" s="143"/>
      <c r="L11" s="148"/>
      <c r="M11" s="140"/>
      <c r="N11" s="139"/>
      <c r="O11" s="143"/>
      <c r="P11" s="124"/>
      <c r="Q11" s="140"/>
      <c r="R11" s="139"/>
      <c r="S11" s="202">
        <f>+J11</f>
        <v>0</v>
      </c>
    </row>
    <row r="12" spans="1:19" ht="15.6">
      <c r="A12" s="331">
        <f>+A11+1</f>
        <v>2</v>
      </c>
      <c r="B12" s="131" t="s">
        <v>124</v>
      </c>
      <c r="C12" s="320">
        <v>2021</v>
      </c>
      <c r="D12" s="141">
        <v>31</v>
      </c>
      <c r="E12" s="142">
        <f>E13+D13</f>
        <v>335</v>
      </c>
      <c r="F12" s="142">
        <f>SUM(D12:D23)</f>
        <v>365</v>
      </c>
      <c r="G12" s="137">
        <f>+E12/F12</f>
        <v>0.9178082191780822</v>
      </c>
      <c r="H12" s="321">
        <v>0</v>
      </c>
      <c r="I12" s="321">
        <v>0</v>
      </c>
      <c r="J12" s="139">
        <f t="shared" ref="J12:J23" si="0">G12*I12</f>
        <v>0</v>
      </c>
      <c r="K12" s="321">
        <v>0</v>
      </c>
      <c r="L12" s="148" t="e">
        <f>+'Appendix A'!$G$20</f>
        <v>#DIV/0!</v>
      </c>
      <c r="M12" s="140" t="e">
        <f t="shared" ref="M12:M23" si="1">+K12*L12</f>
        <v>#DIV/0!</v>
      </c>
      <c r="N12" s="139" t="e">
        <f t="shared" ref="N12:N23" si="2">+G12*M12</f>
        <v>#DIV/0!</v>
      </c>
      <c r="O12" s="321">
        <v>0</v>
      </c>
      <c r="P12" s="124" t="e">
        <f>+'Appendix A'!$D$156</f>
        <v>#DIV/0!</v>
      </c>
      <c r="Q12" s="140" t="e">
        <f t="shared" ref="Q12:Q23" si="3">+O12*P12</f>
        <v>#DIV/0!</v>
      </c>
      <c r="R12" s="139" t="e">
        <f t="shared" ref="R12:R23" si="4">+G12*Q12</f>
        <v>#DIV/0!</v>
      </c>
      <c r="S12" s="202" t="e">
        <f t="shared" ref="S12:S24" si="5">+J12+N12+R12</f>
        <v>#DIV/0!</v>
      </c>
    </row>
    <row r="13" spans="1:19" ht="15.6">
      <c r="A13" s="331">
        <f>+A12+1</f>
        <v>3</v>
      </c>
      <c r="B13" s="131" t="s">
        <v>52</v>
      </c>
      <c r="C13" s="320">
        <f>+$C$12</f>
        <v>2021</v>
      </c>
      <c r="D13" s="144">
        <v>28</v>
      </c>
      <c r="E13" s="142">
        <f t="shared" ref="E13:E20" si="6">E14+D14</f>
        <v>307</v>
      </c>
      <c r="F13" s="142">
        <f>F12</f>
        <v>365</v>
      </c>
      <c r="G13" s="137">
        <f t="shared" ref="G13:G23" si="7">+E13/F13</f>
        <v>0.84109589041095889</v>
      </c>
      <c r="H13" s="321">
        <v>0</v>
      </c>
      <c r="I13" s="321">
        <v>0</v>
      </c>
      <c r="J13" s="139">
        <f t="shared" si="0"/>
        <v>0</v>
      </c>
      <c r="K13" s="321">
        <v>0</v>
      </c>
      <c r="L13" s="148" t="e">
        <f>+'Appendix A'!$G$20</f>
        <v>#DIV/0!</v>
      </c>
      <c r="M13" s="140" t="e">
        <f t="shared" si="1"/>
        <v>#DIV/0!</v>
      </c>
      <c r="N13" s="139" t="e">
        <f t="shared" si="2"/>
        <v>#DIV/0!</v>
      </c>
      <c r="O13" s="321">
        <v>0</v>
      </c>
      <c r="P13" s="124" t="e">
        <f>+'Appendix A'!$D$156</f>
        <v>#DIV/0!</v>
      </c>
      <c r="Q13" s="140" t="e">
        <f t="shared" si="3"/>
        <v>#DIV/0!</v>
      </c>
      <c r="R13" s="139" t="e">
        <f t="shared" si="4"/>
        <v>#DIV/0!</v>
      </c>
      <c r="S13" s="202" t="e">
        <f t="shared" si="5"/>
        <v>#DIV/0!</v>
      </c>
    </row>
    <row r="14" spans="1:19" ht="15.6">
      <c r="A14" s="331">
        <f>+A13+1</f>
        <v>4</v>
      </c>
      <c r="B14" s="131" t="s">
        <v>125</v>
      </c>
      <c r="C14" s="320">
        <f t="shared" ref="C14:C23" si="8">+$C$12</f>
        <v>2021</v>
      </c>
      <c r="D14" s="141">
        <v>31</v>
      </c>
      <c r="E14" s="142">
        <f t="shared" si="6"/>
        <v>276</v>
      </c>
      <c r="F14" s="142">
        <f t="shared" ref="F14:F23" si="9">F13</f>
        <v>365</v>
      </c>
      <c r="G14" s="137">
        <f t="shared" si="7"/>
        <v>0.75616438356164384</v>
      </c>
      <c r="H14" s="321">
        <v>0</v>
      </c>
      <c r="I14" s="321">
        <v>0</v>
      </c>
      <c r="J14" s="139">
        <f t="shared" si="0"/>
        <v>0</v>
      </c>
      <c r="K14" s="321">
        <v>0</v>
      </c>
      <c r="L14" s="148" t="e">
        <f>+'Appendix A'!$G$20</f>
        <v>#DIV/0!</v>
      </c>
      <c r="M14" s="140" t="e">
        <f t="shared" si="1"/>
        <v>#DIV/0!</v>
      </c>
      <c r="N14" s="139" t="e">
        <f t="shared" si="2"/>
        <v>#DIV/0!</v>
      </c>
      <c r="O14" s="321">
        <v>0</v>
      </c>
      <c r="P14" s="124" t="e">
        <f>+'Appendix A'!$D$156</f>
        <v>#DIV/0!</v>
      </c>
      <c r="Q14" s="140" t="e">
        <f t="shared" si="3"/>
        <v>#DIV/0!</v>
      </c>
      <c r="R14" s="139" t="e">
        <f t="shared" si="4"/>
        <v>#DIV/0!</v>
      </c>
      <c r="S14" s="202" t="e">
        <f t="shared" si="5"/>
        <v>#DIV/0!</v>
      </c>
    </row>
    <row r="15" spans="1:19" ht="15.6">
      <c r="A15" s="331">
        <f t="shared" ref="A15:A24" si="10">+A14+1</f>
        <v>5</v>
      </c>
      <c r="B15" s="131" t="s">
        <v>54</v>
      </c>
      <c r="C15" s="320">
        <f t="shared" si="8"/>
        <v>2021</v>
      </c>
      <c r="D15" s="141">
        <v>30</v>
      </c>
      <c r="E15" s="142">
        <f t="shared" si="6"/>
        <v>246</v>
      </c>
      <c r="F15" s="142">
        <f t="shared" si="9"/>
        <v>365</v>
      </c>
      <c r="G15" s="137">
        <f t="shared" si="7"/>
        <v>0.67397260273972603</v>
      </c>
      <c r="H15" s="321">
        <v>0</v>
      </c>
      <c r="I15" s="321">
        <v>0</v>
      </c>
      <c r="J15" s="139">
        <f t="shared" si="0"/>
        <v>0</v>
      </c>
      <c r="K15" s="321">
        <v>0</v>
      </c>
      <c r="L15" s="148" t="e">
        <f>+'Appendix A'!$G$20</f>
        <v>#DIV/0!</v>
      </c>
      <c r="M15" s="140" t="e">
        <f t="shared" si="1"/>
        <v>#DIV/0!</v>
      </c>
      <c r="N15" s="139" t="e">
        <f t="shared" si="2"/>
        <v>#DIV/0!</v>
      </c>
      <c r="O15" s="321">
        <v>0</v>
      </c>
      <c r="P15" s="124" t="e">
        <f>+'Appendix A'!$D$156</f>
        <v>#DIV/0!</v>
      </c>
      <c r="Q15" s="140" t="e">
        <f t="shared" si="3"/>
        <v>#DIV/0!</v>
      </c>
      <c r="R15" s="139" t="e">
        <f t="shared" si="4"/>
        <v>#DIV/0!</v>
      </c>
      <c r="S15" s="202" t="e">
        <f t="shared" si="5"/>
        <v>#DIV/0!</v>
      </c>
    </row>
    <row r="16" spans="1:19" ht="15.6">
      <c r="A16" s="331">
        <f t="shared" si="10"/>
        <v>6</v>
      </c>
      <c r="B16" s="131" t="s">
        <v>51</v>
      </c>
      <c r="C16" s="320">
        <f t="shared" si="8"/>
        <v>2021</v>
      </c>
      <c r="D16" s="141">
        <v>31</v>
      </c>
      <c r="E16" s="142">
        <f t="shared" si="6"/>
        <v>215</v>
      </c>
      <c r="F16" s="142">
        <f t="shared" si="9"/>
        <v>365</v>
      </c>
      <c r="G16" s="137">
        <f t="shared" si="7"/>
        <v>0.58904109589041098</v>
      </c>
      <c r="H16" s="321">
        <v>0</v>
      </c>
      <c r="I16" s="321">
        <v>0</v>
      </c>
      <c r="J16" s="139">
        <f t="shared" si="0"/>
        <v>0</v>
      </c>
      <c r="K16" s="321">
        <v>0</v>
      </c>
      <c r="L16" s="148" t="e">
        <f>+'Appendix A'!$G$20</f>
        <v>#DIV/0!</v>
      </c>
      <c r="M16" s="140" t="e">
        <f t="shared" si="1"/>
        <v>#DIV/0!</v>
      </c>
      <c r="N16" s="139" t="e">
        <f t="shared" si="2"/>
        <v>#DIV/0!</v>
      </c>
      <c r="O16" s="321">
        <v>0</v>
      </c>
      <c r="P16" s="124" t="e">
        <f>+'Appendix A'!$D$156</f>
        <v>#DIV/0!</v>
      </c>
      <c r="Q16" s="140" t="e">
        <f t="shared" si="3"/>
        <v>#DIV/0!</v>
      </c>
      <c r="R16" s="139" t="e">
        <f t="shared" si="4"/>
        <v>#DIV/0!</v>
      </c>
      <c r="S16" s="202" t="e">
        <f t="shared" si="5"/>
        <v>#DIV/0!</v>
      </c>
    </row>
    <row r="17" spans="1:19" ht="15.6">
      <c r="A17" s="331">
        <f t="shared" si="10"/>
        <v>7</v>
      </c>
      <c r="B17" s="131" t="s">
        <v>55</v>
      </c>
      <c r="C17" s="320">
        <f t="shared" si="8"/>
        <v>2021</v>
      </c>
      <c r="D17" s="141">
        <v>30</v>
      </c>
      <c r="E17" s="142">
        <f t="shared" si="6"/>
        <v>185</v>
      </c>
      <c r="F17" s="142">
        <f t="shared" si="9"/>
        <v>365</v>
      </c>
      <c r="G17" s="137">
        <f t="shared" si="7"/>
        <v>0.50684931506849318</v>
      </c>
      <c r="H17" s="321">
        <v>0</v>
      </c>
      <c r="I17" s="321">
        <v>0</v>
      </c>
      <c r="J17" s="139">
        <f t="shared" si="0"/>
        <v>0</v>
      </c>
      <c r="K17" s="321">
        <v>0</v>
      </c>
      <c r="L17" s="148" t="e">
        <f>+'Appendix A'!$G$20</f>
        <v>#DIV/0!</v>
      </c>
      <c r="M17" s="140" t="e">
        <f t="shared" si="1"/>
        <v>#DIV/0!</v>
      </c>
      <c r="N17" s="139" t="e">
        <f t="shared" si="2"/>
        <v>#DIV/0!</v>
      </c>
      <c r="O17" s="321">
        <v>0</v>
      </c>
      <c r="P17" s="124" t="e">
        <f>+'Appendix A'!$D$156</f>
        <v>#DIV/0!</v>
      </c>
      <c r="Q17" s="140" t="e">
        <f t="shared" si="3"/>
        <v>#DIV/0!</v>
      </c>
      <c r="R17" s="139" t="e">
        <f t="shared" si="4"/>
        <v>#DIV/0!</v>
      </c>
      <c r="S17" s="202" t="e">
        <f t="shared" si="5"/>
        <v>#DIV/0!</v>
      </c>
    </row>
    <row r="18" spans="1:19" ht="15.6">
      <c r="A18" s="331">
        <f t="shared" si="10"/>
        <v>8</v>
      </c>
      <c r="B18" s="131" t="s">
        <v>56</v>
      </c>
      <c r="C18" s="320">
        <f t="shared" si="8"/>
        <v>2021</v>
      </c>
      <c r="D18" s="141">
        <v>31</v>
      </c>
      <c r="E18" s="142">
        <f t="shared" si="6"/>
        <v>154</v>
      </c>
      <c r="F18" s="142">
        <f t="shared" si="9"/>
        <v>365</v>
      </c>
      <c r="G18" s="137">
        <f t="shared" si="7"/>
        <v>0.42191780821917807</v>
      </c>
      <c r="H18" s="321">
        <v>0</v>
      </c>
      <c r="I18" s="321">
        <v>0</v>
      </c>
      <c r="J18" s="139">
        <f t="shared" si="0"/>
        <v>0</v>
      </c>
      <c r="K18" s="321">
        <v>0</v>
      </c>
      <c r="L18" s="148" t="e">
        <f>+'Appendix A'!$G$20</f>
        <v>#DIV/0!</v>
      </c>
      <c r="M18" s="140" t="e">
        <f t="shared" si="1"/>
        <v>#DIV/0!</v>
      </c>
      <c r="N18" s="139" t="e">
        <f t="shared" si="2"/>
        <v>#DIV/0!</v>
      </c>
      <c r="O18" s="321">
        <v>0</v>
      </c>
      <c r="P18" s="124" t="e">
        <f>+'Appendix A'!$D$156</f>
        <v>#DIV/0!</v>
      </c>
      <c r="Q18" s="140" t="e">
        <f t="shared" si="3"/>
        <v>#DIV/0!</v>
      </c>
      <c r="R18" s="139" t="e">
        <f t="shared" si="4"/>
        <v>#DIV/0!</v>
      </c>
      <c r="S18" s="202" t="e">
        <f t="shared" si="5"/>
        <v>#DIV/0!</v>
      </c>
    </row>
    <row r="19" spans="1:19" ht="15.6">
      <c r="A19" s="331">
        <f t="shared" si="10"/>
        <v>9</v>
      </c>
      <c r="B19" s="131" t="s">
        <v>127</v>
      </c>
      <c r="C19" s="320">
        <f t="shared" si="8"/>
        <v>2021</v>
      </c>
      <c r="D19" s="141">
        <v>31</v>
      </c>
      <c r="E19" s="142">
        <f t="shared" si="6"/>
        <v>123</v>
      </c>
      <c r="F19" s="142">
        <f t="shared" si="9"/>
        <v>365</v>
      </c>
      <c r="G19" s="137">
        <f t="shared" si="7"/>
        <v>0.33698630136986302</v>
      </c>
      <c r="H19" s="321">
        <v>0</v>
      </c>
      <c r="I19" s="321">
        <v>0</v>
      </c>
      <c r="J19" s="139">
        <f t="shared" si="0"/>
        <v>0</v>
      </c>
      <c r="K19" s="321">
        <v>0</v>
      </c>
      <c r="L19" s="148" t="e">
        <f>+'Appendix A'!$G$20</f>
        <v>#DIV/0!</v>
      </c>
      <c r="M19" s="140" t="e">
        <f t="shared" si="1"/>
        <v>#DIV/0!</v>
      </c>
      <c r="N19" s="139" t="e">
        <f t="shared" si="2"/>
        <v>#DIV/0!</v>
      </c>
      <c r="O19" s="321">
        <v>0</v>
      </c>
      <c r="P19" s="124" t="e">
        <f>+'Appendix A'!$D$156</f>
        <v>#DIV/0!</v>
      </c>
      <c r="Q19" s="140" t="e">
        <f t="shared" si="3"/>
        <v>#DIV/0!</v>
      </c>
      <c r="R19" s="139" t="e">
        <f t="shared" si="4"/>
        <v>#DIV/0!</v>
      </c>
      <c r="S19" s="202" t="e">
        <f t="shared" si="5"/>
        <v>#DIV/0!</v>
      </c>
    </row>
    <row r="20" spans="1:19" ht="15.6">
      <c r="A20" s="331">
        <f t="shared" si="10"/>
        <v>10</v>
      </c>
      <c r="B20" s="131" t="s">
        <v>58</v>
      </c>
      <c r="C20" s="320">
        <f t="shared" si="8"/>
        <v>2021</v>
      </c>
      <c r="D20" s="141">
        <v>30</v>
      </c>
      <c r="E20" s="142">
        <f t="shared" si="6"/>
        <v>93</v>
      </c>
      <c r="F20" s="142">
        <f t="shared" si="9"/>
        <v>365</v>
      </c>
      <c r="G20" s="137">
        <f t="shared" si="7"/>
        <v>0.25479452054794521</v>
      </c>
      <c r="H20" s="321">
        <v>0</v>
      </c>
      <c r="I20" s="321">
        <v>0</v>
      </c>
      <c r="J20" s="139">
        <f t="shared" si="0"/>
        <v>0</v>
      </c>
      <c r="K20" s="321">
        <v>0</v>
      </c>
      <c r="L20" s="148" t="e">
        <f>+'Appendix A'!$G$20</f>
        <v>#DIV/0!</v>
      </c>
      <c r="M20" s="140" t="e">
        <f t="shared" si="1"/>
        <v>#DIV/0!</v>
      </c>
      <c r="N20" s="139" t="e">
        <f t="shared" si="2"/>
        <v>#DIV/0!</v>
      </c>
      <c r="O20" s="321">
        <v>0</v>
      </c>
      <c r="P20" s="124" t="e">
        <f>+'Appendix A'!$D$156</f>
        <v>#DIV/0!</v>
      </c>
      <c r="Q20" s="140" t="e">
        <f t="shared" si="3"/>
        <v>#DIV/0!</v>
      </c>
      <c r="R20" s="139" t="e">
        <f t="shared" si="4"/>
        <v>#DIV/0!</v>
      </c>
      <c r="S20" s="202" t="e">
        <f t="shared" si="5"/>
        <v>#DIV/0!</v>
      </c>
    </row>
    <row r="21" spans="1:19" ht="15.6">
      <c r="A21" s="331">
        <f t="shared" si="10"/>
        <v>11</v>
      </c>
      <c r="B21" s="131" t="s">
        <v>59</v>
      </c>
      <c r="C21" s="320">
        <f t="shared" si="8"/>
        <v>2021</v>
      </c>
      <c r="D21" s="141">
        <v>31</v>
      </c>
      <c r="E21" s="142">
        <f>E22+D22</f>
        <v>62</v>
      </c>
      <c r="F21" s="142">
        <f t="shared" si="9"/>
        <v>365</v>
      </c>
      <c r="G21" s="137">
        <f t="shared" si="7"/>
        <v>0.16986301369863013</v>
      </c>
      <c r="H21" s="321">
        <v>0</v>
      </c>
      <c r="I21" s="321">
        <v>0</v>
      </c>
      <c r="J21" s="139">
        <f t="shared" si="0"/>
        <v>0</v>
      </c>
      <c r="K21" s="321">
        <v>0</v>
      </c>
      <c r="L21" s="148" t="e">
        <f>+'Appendix A'!$G$20</f>
        <v>#DIV/0!</v>
      </c>
      <c r="M21" s="140" t="e">
        <f t="shared" si="1"/>
        <v>#DIV/0!</v>
      </c>
      <c r="N21" s="139" t="e">
        <f t="shared" si="2"/>
        <v>#DIV/0!</v>
      </c>
      <c r="O21" s="321">
        <v>0</v>
      </c>
      <c r="P21" s="124" t="e">
        <f>+'Appendix A'!$D$156</f>
        <v>#DIV/0!</v>
      </c>
      <c r="Q21" s="140" t="e">
        <f t="shared" si="3"/>
        <v>#DIV/0!</v>
      </c>
      <c r="R21" s="139" t="e">
        <f t="shared" si="4"/>
        <v>#DIV/0!</v>
      </c>
      <c r="S21" s="202" t="e">
        <f t="shared" si="5"/>
        <v>#DIV/0!</v>
      </c>
    </row>
    <row r="22" spans="1:19" ht="15.6">
      <c r="A22" s="331">
        <f t="shared" si="10"/>
        <v>12</v>
      </c>
      <c r="B22" s="131" t="s">
        <v>60</v>
      </c>
      <c r="C22" s="320">
        <f t="shared" si="8"/>
        <v>2021</v>
      </c>
      <c r="D22" s="141">
        <v>30</v>
      </c>
      <c r="E22" s="142">
        <f>E23+D23</f>
        <v>32</v>
      </c>
      <c r="F22" s="142">
        <f t="shared" si="9"/>
        <v>365</v>
      </c>
      <c r="G22" s="137">
        <f t="shared" si="7"/>
        <v>8.7671232876712329E-2</v>
      </c>
      <c r="H22" s="321">
        <v>0</v>
      </c>
      <c r="I22" s="321">
        <v>0</v>
      </c>
      <c r="J22" s="139">
        <f t="shared" si="0"/>
        <v>0</v>
      </c>
      <c r="K22" s="321">
        <v>0</v>
      </c>
      <c r="L22" s="148" t="e">
        <f>+'Appendix A'!$G$20</f>
        <v>#DIV/0!</v>
      </c>
      <c r="M22" s="140" t="e">
        <f t="shared" si="1"/>
        <v>#DIV/0!</v>
      </c>
      <c r="N22" s="139" t="e">
        <f t="shared" si="2"/>
        <v>#DIV/0!</v>
      </c>
      <c r="O22" s="321">
        <v>0</v>
      </c>
      <c r="P22" s="124" t="e">
        <f>+'Appendix A'!$D$156</f>
        <v>#DIV/0!</v>
      </c>
      <c r="Q22" s="140" t="e">
        <f t="shared" si="3"/>
        <v>#DIV/0!</v>
      </c>
      <c r="R22" s="139" t="e">
        <f t="shared" si="4"/>
        <v>#DIV/0!</v>
      </c>
      <c r="S22" s="202" t="e">
        <f t="shared" si="5"/>
        <v>#DIV/0!</v>
      </c>
    </row>
    <row r="23" spans="1:19" ht="16.8">
      <c r="A23" s="331">
        <f t="shared" si="10"/>
        <v>13</v>
      </c>
      <c r="B23" s="131" t="s">
        <v>128</v>
      </c>
      <c r="C23" s="320">
        <f t="shared" si="8"/>
        <v>2021</v>
      </c>
      <c r="D23" s="377">
        <v>31</v>
      </c>
      <c r="E23" s="142">
        <v>1</v>
      </c>
      <c r="F23" s="142">
        <f t="shared" si="9"/>
        <v>365</v>
      </c>
      <c r="G23" s="137">
        <f t="shared" si="7"/>
        <v>2.7397260273972603E-3</v>
      </c>
      <c r="H23" s="323">
        <v>0</v>
      </c>
      <c r="I23" s="323">
        <v>0</v>
      </c>
      <c r="J23" s="324">
        <f t="shared" si="0"/>
        <v>0</v>
      </c>
      <c r="K23" s="322">
        <v>0</v>
      </c>
      <c r="L23" s="148" t="e">
        <f>+'Appendix A'!$G$20</f>
        <v>#DIV/0!</v>
      </c>
      <c r="M23" s="140" t="e">
        <f t="shared" si="1"/>
        <v>#DIV/0!</v>
      </c>
      <c r="N23" s="145" t="e">
        <f t="shared" si="2"/>
        <v>#DIV/0!</v>
      </c>
      <c r="O23" s="323">
        <v>0</v>
      </c>
      <c r="P23" s="124" t="e">
        <f>+'Appendix A'!$D$156</f>
        <v>#DIV/0!</v>
      </c>
      <c r="Q23" s="140" t="e">
        <f t="shared" si="3"/>
        <v>#DIV/0!</v>
      </c>
      <c r="R23" s="145" t="e">
        <f t="shared" si="4"/>
        <v>#DIV/0!</v>
      </c>
      <c r="S23" s="203" t="e">
        <f t="shared" si="5"/>
        <v>#DIV/0!</v>
      </c>
    </row>
    <row r="24" spans="1:19" ht="15.6">
      <c r="A24" s="331">
        <f t="shared" si="10"/>
        <v>14</v>
      </c>
      <c r="B24" s="146" t="s">
        <v>207</v>
      </c>
      <c r="C24" s="131"/>
      <c r="D24" s="147">
        <f>+SUM(D12:D23)</f>
        <v>365</v>
      </c>
      <c r="E24" s="131"/>
      <c r="F24" s="131"/>
      <c r="G24" s="131"/>
      <c r="H24" s="138">
        <f>+SUM(H11:H23)</f>
        <v>0</v>
      </c>
      <c r="I24" s="139">
        <f>SUM(I11:I23)</f>
        <v>0</v>
      </c>
      <c r="J24" s="139">
        <f t="shared" ref="J24:O24" si="11">SUM(J11:J23)</f>
        <v>0</v>
      </c>
      <c r="K24" s="139">
        <f t="shared" si="11"/>
        <v>0</v>
      </c>
      <c r="L24" s="139"/>
      <c r="M24" s="139"/>
      <c r="N24" s="139" t="e">
        <f t="shared" ref="N24" si="12">SUM(N11:N23)</f>
        <v>#DIV/0!</v>
      </c>
      <c r="O24" s="139">
        <f t="shared" si="11"/>
        <v>0</v>
      </c>
      <c r="P24" s="139"/>
      <c r="Q24" s="139"/>
      <c r="R24" s="139" t="e">
        <f t="shared" ref="R24" si="13">SUM(R11:R23)</f>
        <v>#DIV/0!</v>
      </c>
      <c r="S24" s="202" t="e">
        <f t="shared" si="5"/>
        <v>#DIV/0!</v>
      </c>
    </row>
    <row r="25" spans="1:19" ht="15.6">
      <c r="B25" s="146"/>
      <c r="C25" s="131"/>
      <c r="D25" s="147"/>
      <c r="E25" s="131"/>
      <c r="F25" s="131"/>
      <c r="G25" s="131"/>
      <c r="H25" s="147"/>
      <c r="I25" s="147"/>
      <c r="J25" s="147"/>
      <c r="K25" s="147"/>
      <c r="L25" s="147"/>
      <c r="M25" s="147"/>
      <c r="N25" s="147"/>
      <c r="O25" s="147"/>
      <c r="P25" s="147"/>
      <c r="Q25" s="147"/>
      <c r="R25" s="147"/>
    </row>
    <row r="26" spans="1:19" ht="15.6">
      <c r="B26" s="146"/>
      <c r="C26" s="131"/>
      <c r="D26" s="147"/>
      <c r="E26" s="131"/>
      <c r="F26" s="131"/>
      <c r="G26" s="131"/>
      <c r="H26" s="147"/>
      <c r="I26" s="147"/>
      <c r="J26" s="147"/>
      <c r="K26" s="147"/>
      <c r="L26" s="147"/>
      <c r="M26" s="147"/>
      <c r="N26" s="147"/>
      <c r="O26" s="147"/>
      <c r="P26" s="147"/>
      <c r="Q26" s="147"/>
      <c r="R26" s="147"/>
    </row>
    <row r="27" spans="1:19" ht="15.6">
      <c r="B27" s="69" t="s">
        <v>214</v>
      </c>
      <c r="C27" s="69"/>
      <c r="D27" s="69"/>
      <c r="E27" s="69"/>
      <c r="F27" s="69"/>
      <c r="G27" s="69"/>
      <c r="H27" s="69"/>
      <c r="I27" s="69"/>
      <c r="J27" s="69"/>
      <c r="K27" s="69"/>
      <c r="L27" s="69"/>
      <c r="M27" s="69"/>
      <c r="N27" s="69"/>
      <c r="O27" s="69"/>
      <c r="P27" s="69"/>
      <c r="Q27" s="69"/>
      <c r="R27" s="69"/>
    </row>
    <row r="28" spans="1:19" ht="15.6">
      <c r="B28" s="69" t="s">
        <v>504</v>
      </c>
      <c r="C28" s="69"/>
      <c r="D28" s="69"/>
      <c r="E28" s="69"/>
      <c r="F28" s="69"/>
      <c r="G28" s="69"/>
      <c r="H28" s="69"/>
      <c r="I28" s="69"/>
      <c r="J28" s="69"/>
      <c r="K28" s="69"/>
      <c r="L28" s="69"/>
      <c r="M28" s="69"/>
      <c r="N28" s="69"/>
      <c r="O28" s="69"/>
      <c r="P28" s="69"/>
      <c r="Q28" s="69"/>
      <c r="R28" s="69"/>
    </row>
  </sheetData>
  <mergeCells count="3">
    <mergeCell ref="B1:S1"/>
    <mergeCell ref="B2:S2"/>
    <mergeCell ref="B3:S3"/>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S53"/>
  <sheetViews>
    <sheetView zoomScale="80" zoomScaleNormal="80" zoomScalePageLayoutView="80" workbookViewId="0">
      <selection activeCell="I16" sqref="I16"/>
    </sheetView>
  </sheetViews>
  <sheetFormatPr defaultRowHeight="14.4"/>
  <cols>
    <col min="1" max="1" width="6.33203125" customWidth="1"/>
    <col min="2" max="2" width="25.6640625" customWidth="1"/>
    <col min="3" max="3" width="14.88671875" customWidth="1"/>
    <col min="4" max="4" width="13.5546875" customWidth="1"/>
    <col min="5" max="5" width="15.33203125" customWidth="1"/>
    <col min="6" max="6" width="14.44140625" customWidth="1"/>
    <col min="7" max="7" width="13.88671875" customWidth="1"/>
    <col min="8" max="8" width="15.33203125" customWidth="1"/>
    <col min="9" max="9" width="24.5546875" customWidth="1"/>
    <col min="10" max="10" width="4.6640625" customWidth="1"/>
    <col min="11" max="11" width="21.88671875" customWidth="1"/>
    <col min="12" max="12" width="16.6640625" customWidth="1"/>
    <col min="13" max="13" width="18.33203125" customWidth="1"/>
    <col min="14" max="14" width="19.6640625" customWidth="1"/>
    <col min="15" max="15" width="23.33203125" customWidth="1"/>
    <col min="16" max="16" width="26.33203125" customWidth="1"/>
  </cols>
  <sheetData>
    <row r="2" spans="1:19" ht="17.399999999999999">
      <c r="H2" s="100"/>
    </row>
    <row r="3" spans="1:19" ht="17.399999999999999">
      <c r="B3" s="682" t="s">
        <v>577</v>
      </c>
      <c r="C3" s="682"/>
      <c r="D3" s="682"/>
      <c r="E3" s="682"/>
      <c r="F3" s="682"/>
      <c r="G3" s="682"/>
      <c r="H3" s="682"/>
      <c r="I3" s="682"/>
      <c r="J3" s="682"/>
      <c r="K3" s="682"/>
      <c r="L3" s="682"/>
      <c r="M3" s="682"/>
      <c r="N3" s="682"/>
      <c r="O3" s="682"/>
      <c r="P3" s="682"/>
    </row>
    <row r="4" spans="1:19" ht="17.399999999999999">
      <c r="B4" s="682" t="s">
        <v>545</v>
      </c>
      <c r="C4" s="682"/>
      <c r="D4" s="682"/>
      <c r="E4" s="682"/>
      <c r="F4" s="682"/>
      <c r="G4" s="682"/>
      <c r="H4" s="682"/>
      <c r="I4" s="682"/>
      <c r="J4" s="682"/>
      <c r="K4" s="682"/>
      <c r="L4" s="682"/>
      <c r="M4" s="682"/>
      <c r="N4" s="682"/>
      <c r="O4" s="682"/>
      <c r="P4" s="682"/>
    </row>
    <row r="5" spans="1:19" ht="17.399999999999999">
      <c r="B5" s="684" t="str">
        <f>+'Appendix A'!H3</f>
        <v>Projected ATRR or Actual ATRR for the 12 Months Ended 12/31/XXXX</v>
      </c>
      <c r="C5" s="684"/>
      <c r="D5" s="684"/>
      <c r="E5" s="684"/>
      <c r="F5" s="684"/>
      <c r="G5" s="684"/>
      <c r="H5" s="684"/>
      <c r="I5" s="684"/>
      <c r="J5" s="684"/>
      <c r="K5" s="684"/>
      <c r="L5" s="684"/>
      <c r="M5" s="684"/>
      <c r="N5" s="684"/>
      <c r="O5" s="684"/>
      <c r="P5" s="684"/>
    </row>
    <row r="6" spans="1:19" ht="17.399999999999999">
      <c r="B6" s="182"/>
      <c r="P6" s="76"/>
    </row>
    <row r="7" spans="1:19" ht="15.6">
      <c r="B7" s="55" t="s">
        <v>499</v>
      </c>
      <c r="C7" s="579"/>
      <c r="H7" s="149"/>
    </row>
    <row r="8" spans="1:19" ht="15.6">
      <c r="A8" s="69"/>
      <c r="B8" s="69" t="s">
        <v>215</v>
      </c>
      <c r="C8" s="69"/>
      <c r="D8" s="69"/>
      <c r="E8" s="69"/>
      <c r="F8" s="69"/>
      <c r="G8" s="69"/>
      <c r="H8" s="69"/>
      <c r="I8" s="69"/>
      <c r="J8" s="69"/>
      <c r="K8" s="69"/>
      <c r="L8" s="69"/>
      <c r="M8" s="69"/>
      <c r="N8" s="69"/>
      <c r="O8" s="69"/>
      <c r="P8" s="69"/>
    </row>
    <row r="9" spans="1:19" ht="15.6">
      <c r="A9" s="69"/>
      <c r="B9" s="69"/>
      <c r="C9" s="69"/>
      <c r="D9" s="69"/>
      <c r="E9" s="69"/>
      <c r="F9" s="69"/>
      <c r="G9" s="69"/>
      <c r="H9" s="69"/>
      <c r="I9" s="69"/>
      <c r="J9" s="69"/>
      <c r="K9" s="69"/>
      <c r="L9" s="69"/>
      <c r="M9" s="69"/>
      <c r="N9" s="69"/>
      <c r="O9" s="69"/>
      <c r="P9" s="69"/>
    </row>
    <row r="11" spans="1:19" ht="15.6">
      <c r="A11" s="150"/>
      <c r="B11" s="151" t="s">
        <v>212</v>
      </c>
      <c r="C11" s="150"/>
      <c r="D11" s="150"/>
      <c r="E11" s="150"/>
      <c r="F11" s="150"/>
      <c r="G11" s="150"/>
      <c r="H11" s="150"/>
      <c r="I11" s="150"/>
      <c r="J11" s="150"/>
      <c r="K11" s="151"/>
      <c r="L11" s="150"/>
      <c r="M11" s="150"/>
      <c r="N11" s="150"/>
      <c r="O11" s="150"/>
      <c r="P11" s="150"/>
    </row>
    <row r="12" spans="1:19" ht="37.5" customHeight="1">
      <c r="A12" s="150"/>
      <c r="B12" s="686" t="s">
        <v>216</v>
      </c>
      <c r="C12" s="687"/>
      <c r="D12" s="687"/>
      <c r="E12" s="687"/>
      <c r="F12" s="688"/>
      <c r="G12" s="689" t="s">
        <v>217</v>
      </c>
      <c r="H12" s="690"/>
      <c r="I12" s="691"/>
      <c r="J12" s="152"/>
      <c r="K12" s="692" t="s">
        <v>218</v>
      </c>
      <c r="L12" s="693"/>
      <c r="M12" s="693"/>
      <c r="N12" s="693"/>
      <c r="O12" s="693"/>
      <c r="P12" s="694"/>
    </row>
    <row r="13" spans="1:19" ht="15.6">
      <c r="A13" s="150"/>
      <c r="B13" s="325" t="s">
        <v>68</v>
      </c>
      <c r="C13" s="325" t="s">
        <v>69</v>
      </c>
      <c r="D13" s="325" t="s">
        <v>70</v>
      </c>
      <c r="E13" s="325" t="s">
        <v>71</v>
      </c>
      <c r="F13" s="325" t="s">
        <v>72</v>
      </c>
      <c r="G13" s="325" t="s">
        <v>73</v>
      </c>
      <c r="H13" s="325" t="s">
        <v>74</v>
      </c>
      <c r="I13" s="325" t="s">
        <v>75</v>
      </c>
      <c r="J13" s="326"/>
      <c r="K13" s="325" t="s">
        <v>92</v>
      </c>
      <c r="L13" s="325" t="s">
        <v>93</v>
      </c>
      <c r="M13" s="325" t="s">
        <v>97</v>
      </c>
      <c r="N13" s="325" t="s">
        <v>120</v>
      </c>
      <c r="O13" s="325" t="s">
        <v>193</v>
      </c>
      <c r="P13" s="325" t="s">
        <v>194</v>
      </c>
      <c r="Q13" s="127"/>
      <c r="R13" s="127"/>
      <c r="S13" s="127"/>
    </row>
    <row r="14" spans="1:19" ht="135">
      <c r="A14" s="150"/>
      <c r="B14" s="153" t="s">
        <v>50</v>
      </c>
      <c r="C14" s="153" t="s">
        <v>200</v>
      </c>
      <c r="D14" s="153" t="s">
        <v>219</v>
      </c>
      <c r="E14" s="153" t="s">
        <v>493</v>
      </c>
      <c r="F14" s="153" t="s">
        <v>447</v>
      </c>
      <c r="G14" s="153" t="s">
        <v>220</v>
      </c>
      <c r="H14" s="153" t="s">
        <v>448</v>
      </c>
      <c r="I14" s="153" t="s">
        <v>449</v>
      </c>
      <c r="J14" s="154"/>
      <c r="K14" s="155" t="s">
        <v>450</v>
      </c>
      <c r="L14" s="155" t="s">
        <v>451</v>
      </c>
      <c r="M14" s="155" t="s">
        <v>452</v>
      </c>
      <c r="N14" s="155" t="s">
        <v>453</v>
      </c>
      <c r="O14" s="155" t="s">
        <v>454</v>
      </c>
      <c r="P14" s="155" t="s">
        <v>455</v>
      </c>
    </row>
    <row r="15" spans="1:19" ht="15.6">
      <c r="A15" s="150"/>
      <c r="B15" s="150"/>
      <c r="C15" s="154"/>
      <c r="D15" s="154"/>
      <c r="E15" s="154"/>
      <c r="F15" s="154"/>
      <c r="G15" s="154"/>
      <c r="H15" s="154"/>
      <c r="I15" s="154"/>
      <c r="J15" s="154"/>
      <c r="K15" s="156"/>
      <c r="L15" s="156"/>
      <c r="M15" s="156"/>
      <c r="N15" s="156"/>
      <c r="O15" s="156"/>
      <c r="P15" s="156"/>
    </row>
    <row r="16" spans="1:19" ht="15.6">
      <c r="A16" s="150">
        <v>1</v>
      </c>
      <c r="B16" s="157" t="s">
        <v>227</v>
      </c>
      <c r="C16" s="158"/>
      <c r="D16" s="142"/>
      <c r="E16" s="142"/>
      <c r="F16" s="142"/>
      <c r="G16" s="159"/>
      <c r="H16" s="159"/>
      <c r="I16" s="160">
        <v>0</v>
      </c>
      <c r="J16" s="161"/>
      <c r="K16" s="162"/>
      <c r="L16" s="163"/>
      <c r="M16" s="163"/>
      <c r="N16" s="163"/>
      <c r="O16" s="163"/>
      <c r="P16" s="164">
        <f>+I16</f>
        <v>0</v>
      </c>
    </row>
    <row r="17" spans="1:16" ht="15.6">
      <c r="A17" s="150">
        <f t="shared" ref="A17:A29" si="0">+A16+1</f>
        <v>2</v>
      </c>
      <c r="B17" s="158" t="s">
        <v>124</v>
      </c>
      <c r="C17" s="141">
        <v>31</v>
      </c>
      <c r="D17" s="142">
        <f t="shared" ref="D17:D27" si="1">D18+C18</f>
        <v>335</v>
      </c>
      <c r="E17" s="142">
        <f>SUM(C17:C28)</f>
        <v>365</v>
      </c>
      <c r="F17" s="137">
        <f>+D17/E17</f>
        <v>0.9178082191780822</v>
      </c>
      <c r="G17" s="160">
        <v>0</v>
      </c>
      <c r="H17" s="159">
        <f t="shared" ref="H17:H28" si="2">+G17*F17</f>
        <v>0</v>
      </c>
      <c r="I17" s="159">
        <f t="shared" ref="I17:I19" si="3">+H17+I16</f>
        <v>0</v>
      </c>
      <c r="J17" s="161"/>
      <c r="K17" s="165" t="e">
        <f>+M35</f>
        <v>#DIV/0!</v>
      </c>
      <c r="L17" s="163" t="e">
        <f>K17-G17</f>
        <v>#DIV/0!</v>
      </c>
      <c r="M17" s="164" t="e">
        <f>IF(AND(G17&gt;=0,K17&gt;=0),IF(L17&gt;=0,H17,K17/G17*H17),IF(AND(G17&lt;0,K17&lt;0),IF(L17&lt;0,H17,K17/G17*H17),0))</f>
        <v>#DIV/0!</v>
      </c>
      <c r="N17" s="164" t="e">
        <f>IF(AND(G17&gt;=0,K17&gt;=0),IF(L17&gt;=0,L17,0),IF(AND(G17&lt;0,K17&lt;0),IF(L17&lt;0,L17,0),0))</f>
        <v>#DIV/0!</v>
      </c>
      <c r="O17" s="164" t="e">
        <f>IF(AND(G17&gt;=0,K17&lt;0),K17,IF(AND(G17&lt;0,K17&gt;=0),K17,0))</f>
        <v>#DIV/0!</v>
      </c>
      <c r="P17" s="164" t="e">
        <f>P16+M17+(N17+O17)*0.5</f>
        <v>#DIV/0!</v>
      </c>
    </row>
    <row r="18" spans="1:16" ht="15.6">
      <c r="A18" s="150">
        <f t="shared" si="0"/>
        <v>3</v>
      </c>
      <c r="B18" s="158" t="s">
        <v>52</v>
      </c>
      <c r="C18" s="144">
        <v>28</v>
      </c>
      <c r="D18" s="142">
        <f t="shared" si="1"/>
        <v>307</v>
      </c>
      <c r="E18" s="142">
        <f>E17</f>
        <v>365</v>
      </c>
      <c r="F18" s="137">
        <f t="shared" ref="F18:F28" si="4">+D18/E18</f>
        <v>0.84109589041095889</v>
      </c>
      <c r="G18" s="160">
        <v>0</v>
      </c>
      <c r="H18" s="159">
        <f t="shared" si="2"/>
        <v>0</v>
      </c>
      <c r="I18" s="159">
        <f t="shared" si="3"/>
        <v>0</v>
      </c>
      <c r="J18" s="161"/>
      <c r="K18" s="165" t="e">
        <f t="shared" ref="K18:K28" si="5">+M36</f>
        <v>#DIV/0!</v>
      </c>
      <c r="L18" s="163" t="e">
        <f>K18-G18</f>
        <v>#DIV/0!</v>
      </c>
      <c r="M18" s="164" t="e">
        <f t="shared" ref="M18:M28" si="6">IF(AND(G18&gt;=0,K18&gt;=0),IF(L18&gt;=0,H18,K18/G18*H18),IF(AND(G18&lt;0,K18&lt;0),IF(L18&lt;0,H18,K18/G18*H18),0))</f>
        <v>#DIV/0!</v>
      </c>
      <c r="N18" s="164" t="e">
        <f t="shared" ref="N18:N28" si="7">IF(AND(G18&gt;=0,K18&gt;=0),IF(L18&gt;=0,L18,0),IF(AND(G18&lt;0,K18&lt;0),IF(L18&lt;0,L18,0),0))</f>
        <v>#DIV/0!</v>
      </c>
      <c r="O18" s="164" t="e">
        <f t="shared" ref="O18:O28" si="8">IF(AND(G18&gt;=0,K18&lt;0),K18,IF(AND(G18&lt;0,K18&gt;=0),K18,0))</f>
        <v>#DIV/0!</v>
      </c>
      <c r="P18" s="164" t="e">
        <f>P17+M18+(N18+O18)*0.5</f>
        <v>#DIV/0!</v>
      </c>
    </row>
    <row r="19" spans="1:16" ht="15.6">
      <c r="A19" s="150">
        <f t="shared" si="0"/>
        <v>4</v>
      </c>
      <c r="B19" s="158" t="s">
        <v>125</v>
      </c>
      <c r="C19" s="141">
        <v>31</v>
      </c>
      <c r="D19" s="142">
        <f t="shared" si="1"/>
        <v>276</v>
      </c>
      <c r="E19" s="142">
        <f t="shared" ref="E19:E28" si="9">E18</f>
        <v>365</v>
      </c>
      <c r="F19" s="137">
        <f t="shared" si="4"/>
        <v>0.75616438356164384</v>
      </c>
      <c r="G19" s="160">
        <v>0</v>
      </c>
      <c r="H19" s="159">
        <f t="shared" si="2"/>
        <v>0</v>
      </c>
      <c r="I19" s="159">
        <f t="shared" si="3"/>
        <v>0</v>
      </c>
      <c r="J19" s="161"/>
      <c r="K19" s="165" t="e">
        <f t="shared" si="5"/>
        <v>#DIV/0!</v>
      </c>
      <c r="L19" s="163" t="e">
        <f t="shared" ref="L19:L28" si="10">K19-G19</f>
        <v>#DIV/0!</v>
      </c>
      <c r="M19" s="164" t="e">
        <f t="shared" si="6"/>
        <v>#DIV/0!</v>
      </c>
      <c r="N19" s="164" t="e">
        <f t="shared" si="7"/>
        <v>#DIV/0!</v>
      </c>
      <c r="O19" s="164" t="e">
        <f t="shared" si="8"/>
        <v>#DIV/0!</v>
      </c>
      <c r="P19" s="164" t="e">
        <f>P18+M19+(N19+O19)*0.5</f>
        <v>#DIV/0!</v>
      </c>
    </row>
    <row r="20" spans="1:16" ht="15.6">
      <c r="A20" s="150">
        <f t="shared" si="0"/>
        <v>5</v>
      </c>
      <c r="B20" s="158" t="s">
        <v>54</v>
      </c>
      <c r="C20" s="141">
        <v>30</v>
      </c>
      <c r="D20" s="142">
        <f t="shared" si="1"/>
        <v>246</v>
      </c>
      <c r="E20" s="142">
        <f t="shared" si="9"/>
        <v>365</v>
      </c>
      <c r="F20" s="137">
        <f t="shared" si="4"/>
        <v>0.67397260273972603</v>
      </c>
      <c r="G20" s="160">
        <v>0</v>
      </c>
      <c r="H20" s="159">
        <f t="shared" si="2"/>
        <v>0</v>
      </c>
      <c r="I20" s="159">
        <f>+H20+I19</f>
        <v>0</v>
      </c>
      <c r="J20" s="161"/>
      <c r="K20" s="165" t="e">
        <f t="shared" si="5"/>
        <v>#DIV/0!</v>
      </c>
      <c r="L20" s="163" t="e">
        <f t="shared" si="10"/>
        <v>#DIV/0!</v>
      </c>
      <c r="M20" s="164" t="e">
        <f t="shared" si="6"/>
        <v>#DIV/0!</v>
      </c>
      <c r="N20" s="164" t="e">
        <f t="shared" si="7"/>
        <v>#DIV/0!</v>
      </c>
      <c r="O20" s="164" t="e">
        <f t="shared" si="8"/>
        <v>#DIV/0!</v>
      </c>
      <c r="P20" s="164" t="e">
        <f t="shared" ref="P20:P28" si="11">P19+M20+(N20+O20)*0.5</f>
        <v>#DIV/0!</v>
      </c>
    </row>
    <row r="21" spans="1:16" ht="15.6">
      <c r="A21" s="150">
        <f t="shared" si="0"/>
        <v>6</v>
      </c>
      <c r="B21" s="158" t="s">
        <v>51</v>
      </c>
      <c r="C21" s="141">
        <v>31</v>
      </c>
      <c r="D21" s="142">
        <f t="shared" si="1"/>
        <v>215</v>
      </c>
      <c r="E21" s="142">
        <f t="shared" si="9"/>
        <v>365</v>
      </c>
      <c r="F21" s="137">
        <f t="shared" si="4"/>
        <v>0.58904109589041098</v>
      </c>
      <c r="G21" s="160">
        <v>0</v>
      </c>
      <c r="H21" s="159">
        <f t="shared" si="2"/>
        <v>0</v>
      </c>
      <c r="I21" s="159">
        <f t="shared" ref="I21:I28" si="12">+H21+I20</f>
        <v>0</v>
      </c>
      <c r="J21" s="161"/>
      <c r="K21" s="165" t="e">
        <f t="shared" si="5"/>
        <v>#DIV/0!</v>
      </c>
      <c r="L21" s="163" t="e">
        <f t="shared" si="10"/>
        <v>#DIV/0!</v>
      </c>
      <c r="M21" s="164" t="e">
        <f t="shared" si="6"/>
        <v>#DIV/0!</v>
      </c>
      <c r="N21" s="164" t="e">
        <f t="shared" si="7"/>
        <v>#DIV/0!</v>
      </c>
      <c r="O21" s="164" t="e">
        <f t="shared" si="8"/>
        <v>#DIV/0!</v>
      </c>
      <c r="P21" s="164" t="e">
        <f t="shared" si="11"/>
        <v>#DIV/0!</v>
      </c>
    </row>
    <row r="22" spans="1:16" ht="15.6">
      <c r="A22" s="150">
        <f t="shared" si="0"/>
        <v>7</v>
      </c>
      <c r="B22" s="158" t="s">
        <v>55</v>
      </c>
      <c r="C22" s="141">
        <v>30</v>
      </c>
      <c r="D22" s="142">
        <f t="shared" si="1"/>
        <v>185</v>
      </c>
      <c r="E22" s="142">
        <f t="shared" si="9"/>
        <v>365</v>
      </c>
      <c r="F22" s="137">
        <f t="shared" si="4"/>
        <v>0.50684931506849318</v>
      </c>
      <c r="G22" s="160">
        <v>0</v>
      </c>
      <c r="H22" s="159">
        <f t="shared" si="2"/>
        <v>0</v>
      </c>
      <c r="I22" s="159">
        <f t="shared" si="12"/>
        <v>0</v>
      </c>
      <c r="J22" s="161"/>
      <c r="K22" s="165" t="e">
        <f t="shared" si="5"/>
        <v>#DIV/0!</v>
      </c>
      <c r="L22" s="163" t="e">
        <f t="shared" si="10"/>
        <v>#DIV/0!</v>
      </c>
      <c r="M22" s="164" t="e">
        <f t="shared" si="6"/>
        <v>#DIV/0!</v>
      </c>
      <c r="N22" s="164" t="e">
        <f t="shared" si="7"/>
        <v>#DIV/0!</v>
      </c>
      <c r="O22" s="164" t="e">
        <f t="shared" si="8"/>
        <v>#DIV/0!</v>
      </c>
      <c r="P22" s="164" t="e">
        <f t="shared" si="11"/>
        <v>#DIV/0!</v>
      </c>
    </row>
    <row r="23" spans="1:16" ht="15.6">
      <c r="A23" s="150">
        <f t="shared" si="0"/>
        <v>8</v>
      </c>
      <c r="B23" s="158" t="s">
        <v>56</v>
      </c>
      <c r="C23" s="141">
        <v>31</v>
      </c>
      <c r="D23" s="142">
        <f t="shared" si="1"/>
        <v>154</v>
      </c>
      <c r="E23" s="142">
        <f t="shared" si="9"/>
        <v>365</v>
      </c>
      <c r="F23" s="137">
        <f t="shared" si="4"/>
        <v>0.42191780821917807</v>
      </c>
      <c r="G23" s="160">
        <v>0</v>
      </c>
      <c r="H23" s="159">
        <f t="shared" si="2"/>
        <v>0</v>
      </c>
      <c r="I23" s="159">
        <f t="shared" si="12"/>
        <v>0</v>
      </c>
      <c r="J23" s="161"/>
      <c r="K23" s="165" t="e">
        <f t="shared" si="5"/>
        <v>#DIV/0!</v>
      </c>
      <c r="L23" s="163" t="e">
        <f t="shared" si="10"/>
        <v>#DIV/0!</v>
      </c>
      <c r="M23" s="164" t="e">
        <f t="shared" si="6"/>
        <v>#DIV/0!</v>
      </c>
      <c r="N23" s="164" t="e">
        <f t="shared" si="7"/>
        <v>#DIV/0!</v>
      </c>
      <c r="O23" s="164" t="e">
        <f t="shared" si="8"/>
        <v>#DIV/0!</v>
      </c>
      <c r="P23" s="164" t="e">
        <f t="shared" si="11"/>
        <v>#DIV/0!</v>
      </c>
    </row>
    <row r="24" spans="1:16" ht="15.6">
      <c r="A24" s="150">
        <f t="shared" si="0"/>
        <v>9</v>
      </c>
      <c r="B24" s="158" t="s">
        <v>127</v>
      </c>
      <c r="C24" s="141">
        <v>31</v>
      </c>
      <c r="D24" s="142">
        <f t="shared" si="1"/>
        <v>123</v>
      </c>
      <c r="E24" s="142">
        <f t="shared" si="9"/>
        <v>365</v>
      </c>
      <c r="F24" s="137">
        <f t="shared" si="4"/>
        <v>0.33698630136986302</v>
      </c>
      <c r="G24" s="160">
        <v>0</v>
      </c>
      <c r="H24" s="159">
        <f t="shared" si="2"/>
        <v>0</v>
      </c>
      <c r="I24" s="159">
        <f t="shared" si="12"/>
        <v>0</v>
      </c>
      <c r="J24" s="161"/>
      <c r="K24" s="165" t="e">
        <f t="shared" si="5"/>
        <v>#DIV/0!</v>
      </c>
      <c r="L24" s="163" t="e">
        <f t="shared" si="10"/>
        <v>#DIV/0!</v>
      </c>
      <c r="M24" s="164" t="e">
        <f t="shared" si="6"/>
        <v>#DIV/0!</v>
      </c>
      <c r="N24" s="164" t="e">
        <f t="shared" si="7"/>
        <v>#DIV/0!</v>
      </c>
      <c r="O24" s="164" t="e">
        <f t="shared" si="8"/>
        <v>#DIV/0!</v>
      </c>
      <c r="P24" s="164" t="e">
        <f t="shared" si="11"/>
        <v>#DIV/0!</v>
      </c>
    </row>
    <row r="25" spans="1:16" ht="15.6">
      <c r="A25" s="150">
        <f t="shared" si="0"/>
        <v>10</v>
      </c>
      <c r="B25" s="158" t="s">
        <v>58</v>
      </c>
      <c r="C25" s="141">
        <v>30</v>
      </c>
      <c r="D25" s="142">
        <f t="shared" si="1"/>
        <v>93</v>
      </c>
      <c r="E25" s="142">
        <f t="shared" si="9"/>
        <v>365</v>
      </c>
      <c r="F25" s="137">
        <f t="shared" si="4"/>
        <v>0.25479452054794521</v>
      </c>
      <c r="G25" s="160">
        <v>0</v>
      </c>
      <c r="H25" s="159">
        <f t="shared" si="2"/>
        <v>0</v>
      </c>
      <c r="I25" s="159">
        <f t="shared" si="12"/>
        <v>0</v>
      </c>
      <c r="J25" s="161"/>
      <c r="K25" s="165" t="e">
        <f t="shared" si="5"/>
        <v>#DIV/0!</v>
      </c>
      <c r="L25" s="163" t="e">
        <f t="shared" si="10"/>
        <v>#DIV/0!</v>
      </c>
      <c r="M25" s="164" t="e">
        <f t="shared" si="6"/>
        <v>#DIV/0!</v>
      </c>
      <c r="N25" s="164" t="e">
        <f t="shared" si="7"/>
        <v>#DIV/0!</v>
      </c>
      <c r="O25" s="164" t="e">
        <f t="shared" si="8"/>
        <v>#DIV/0!</v>
      </c>
      <c r="P25" s="164" t="e">
        <f t="shared" si="11"/>
        <v>#DIV/0!</v>
      </c>
    </row>
    <row r="26" spans="1:16" ht="15.6">
      <c r="A26" s="150">
        <f t="shared" si="0"/>
        <v>11</v>
      </c>
      <c r="B26" s="158" t="s">
        <v>59</v>
      </c>
      <c r="C26" s="141">
        <v>31</v>
      </c>
      <c r="D26" s="142">
        <f t="shared" si="1"/>
        <v>62</v>
      </c>
      <c r="E26" s="142">
        <f t="shared" si="9"/>
        <v>365</v>
      </c>
      <c r="F26" s="137">
        <f t="shared" si="4"/>
        <v>0.16986301369863013</v>
      </c>
      <c r="G26" s="160">
        <v>0</v>
      </c>
      <c r="H26" s="159">
        <f t="shared" si="2"/>
        <v>0</v>
      </c>
      <c r="I26" s="159">
        <f t="shared" si="12"/>
        <v>0</v>
      </c>
      <c r="J26" s="161"/>
      <c r="K26" s="165" t="e">
        <f t="shared" si="5"/>
        <v>#DIV/0!</v>
      </c>
      <c r="L26" s="163" t="e">
        <f t="shared" si="10"/>
        <v>#DIV/0!</v>
      </c>
      <c r="M26" s="164" t="e">
        <f t="shared" si="6"/>
        <v>#DIV/0!</v>
      </c>
      <c r="N26" s="164" t="e">
        <f t="shared" si="7"/>
        <v>#DIV/0!</v>
      </c>
      <c r="O26" s="164" t="e">
        <f t="shared" si="8"/>
        <v>#DIV/0!</v>
      </c>
      <c r="P26" s="164" t="e">
        <f t="shared" si="11"/>
        <v>#DIV/0!</v>
      </c>
    </row>
    <row r="27" spans="1:16" ht="15.6">
      <c r="A27" s="150">
        <f t="shared" si="0"/>
        <v>12</v>
      </c>
      <c r="B27" s="158" t="s">
        <v>60</v>
      </c>
      <c r="C27" s="141">
        <v>30</v>
      </c>
      <c r="D27" s="142">
        <f t="shared" si="1"/>
        <v>32</v>
      </c>
      <c r="E27" s="142">
        <f t="shared" si="9"/>
        <v>365</v>
      </c>
      <c r="F27" s="137">
        <f t="shared" si="4"/>
        <v>8.7671232876712329E-2</v>
      </c>
      <c r="G27" s="160">
        <v>0</v>
      </c>
      <c r="H27" s="159">
        <f t="shared" si="2"/>
        <v>0</v>
      </c>
      <c r="I27" s="159">
        <f t="shared" si="12"/>
        <v>0</v>
      </c>
      <c r="J27" s="161"/>
      <c r="K27" s="165" t="e">
        <f t="shared" si="5"/>
        <v>#DIV/0!</v>
      </c>
      <c r="L27" s="163" t="e">
        <f t="shared" si="10"/>
        <v>#DIV/0!</v>
      </c>
      <c r="M27" s="164" t="e">
        <f t="shared" si="6"/>
        <v>#DIV/0!</v>
      </c>
      <c r="N27" s="164" t="e">
        <f t="shared" si="7"/>
        <v>#DIV/0!</v>
      </c>
      <c r="O27" s="164" t="e">
        <f t="shared" si="8"/>
        <v>#DIV/0!</v>
      </c>
      <c r="P27" s="164" t="e">
        <f t="shared" si="11"/>
        <v>#DIV/0!</v>
      </c>
    </row>
    <row r="28" spans="1:16" ht="15.6">
      <c r="A28" s="150">
        <f t="shared" si="0"/>
        <v>13</v>
      </c>
      <c r="B28" s="158" t="s">
        <v>128</v>
      </c>
      <c r="C28" s="141">
        <v>31</v>
      </c>
      <c r="D28" s="142">
        <v>1</v>
      </c>
      <c r="E28" s="142">
        <f t="shared" si="9"/>
        <v>365</v>
      </c>
      <c r="F28" s="137">
        <f t="shared" si="4"/>
        <v>2.7397260273972603E-3</v>
      </c>
      <c r="G28" s="160">
        <v>0</v>
      </c>
      <c r="H28" s="159">
        <f t="shared" si="2"/>
        <v>0</v>
      </c>
      <c r="I28" s="159">
        <f t="shared" si="12"/>
        <v>0</v>
      </c>
      <c r="J28" s="161"/>
      <c r="K28" s="165" t="e">
        <f t="shared" si="5"/>
        <v>#DIV/0!</v>
      </c>
      <c r="L28" s="163" t="e">
        <f t="shared" si="10"/>
        <v>#DIV/0!</v>
      </c>
      <c r="M28" s="164" t="e">
        <f t="shared" si="6"/>
        <v>#DIV/0!</v>
      </c>
      <c r="N28" s="164" t="e">
        <f t="shared" si="7"/>
        <v>#DIV/0!</v>
      </c>
      <c r="O28" s="164" t="e">
        <f t="shared" si="8"/>
        <v>#DIV/0!</v>
      </c>
      <c r="P28" s="164" t="e">
        <f t="shared" si="11"/>
        <v>#DIV/0!</v>
      </c>
    </row>
    <row r="29" spans="1:16" ht="15.6">
      <c r="A29" s="150">
        <f t="shared" si="0"/>
        <v>14</v>
      </c>
      <c r="B29" s="166" t="s">
        <v>9</v>
      </c>
      <c r="C29" s="167">
        <f>SUM(C17:C28)</f>
        <v>365</v>
      </c>
      <c r="D29" s="166"/>
      <c r="E29" s="166"/>
      <c r="F29" s="168"/>
      <c r="G29" s="169">
        <f>SUM(G17:G28)</f>
        <v>0</v>
      </c>
      <c r="H29" s="169">
        <f>SUM(H17:H28)</f>
        <v>0</v>
      </c>
      <c r="I29" s="170"/>
      <c r="J29" s="161"/>
      <c r="K29" s="169" t="e">
        <f>SUM(K17:K28)</f>
        <v>#DIV/0!</v>
      </c>
      <c r="L29" s="169" t="e">
        <f t="shared" ref="L29:O29" si="13">SUM(L17:L28)</f>
        <v>#DIV/0!</v>
      </c>
      <c r="M29" s="171" t="e">
        <f t="shared" si="13"/>
        <v>#DIV/0!</v>
      </c>
      <c r="N29" s="171" t="e">
        <f t="shared" si="13"/>
        <v>#DIV/0!</v>
      </c>
      <c r="O29" s="171" t="e">
        <f t="shared" si="13"/>
        <v>#DIV/0!</v>
      </c>
      <c r="P29" s="172"/>
    </row>
    <row r="30" spans="1:16" ht="15.6">
      <c r="A30" s="150"/>
      <c r="B30" s="173"/>
      <c r="C30" s="173"/>
      <c r="D30" s="173"/>
      <c r="E30" s="173"/>
      <c r="F30" s="174"/>
      <c r="G30" s="150"/>
      <c r="H30" s="175"/>
      <c r="I30" s="174"/>
      <c r="J30" s="174"/>
      <c r="K30" s="150"/>
      <c r="L30" s="150"/>
      <c r="M30" s="150"/>
      <c r="N30" s="150"/>
      <c r="O30" s="150"/>
      <c r="P30" s="150"/>
    </row>
    <row r="31" spans="1:16" ht="15.6">
      <c r="A31" s="69"/>
      <c r="B31" s="69"/>
      <c r="C31" s="69"/>
      <c r="D31" s="69"/>
      <c r="E31" s="69"/>
      <c r="F31" s="69"/>
      <c r="G31" s="69"/>
      <c r="H31" s="69"/>
      <c r="I31" s="69"/>
      <c r="J31" s="69"/>
      <c r="K31" s="69"/>
      <c r="L31" s="69"/>
      <c r="M31" s="69"/>
      <c r="N31" s="69"/>
      <c r="O31" s="69"/>
      <c r="P31" s="69"/>
    </row>
    <row r="32" spans="1:16" ht="15.6">
      <c r="A32" s="69"/>
      <c r="B32" s="69"/>
      <c r="C32" s="69"/>
      <c r="D32" s="69"/>
      <c r="E32" s="69"/>
      <c r="F32" s="80"/>
      <c r="G32" s="69"/>
      <c r="H32" s="69"/>
      <c r="I32" s="80"/>
      <c r="J32" s="69"/>
      <c r="K32" s="69"/>
      <c r="L32" s="69"/>
      <c r="M32" s="69"/>
      <c r="N32" s="80"/>
      <c r="O32" s="69"/>
      <c r="P32" s="69"/>
    </row>
    <row r="33" spans="1:16" ht="48.75" customHeight="1">
      <c r="A33" s="69"/>
      <c r="B33" s="69"/>
      <c r="C33" s="183" t="s">
        <v>491</v>
      </c>
      <c r="D33" s="176"/>
      <c r="E33" s="176" t="s">
        <v>204</v>
      </c>
      <c r="F33" s="183" t="s">
        <v>442</v>
      </c>
      <c r="G33" s="183" t="s">
        <v>526</v>
      </c>
      <c r="H33" s="133" t="s">
        <v>208</v>
      </c>
      <c r="I33" s="183" t="s">
        <v>444</v>
      </c>
      <c r="J33" s="69"/>
      <c r="K33" s="183" t="s">
        <v>527</v>
      </c>
      <c r="L33" s="69"/>
      <c r="M33" s="183" t="s">
        <v>528</v>
      </c>
      <c r="N33" s="177"/>
      <c r="O33" s="80"/>
      <c r="P33" s="273"/>
    </row>
    <row r="34" spans="1:16" ht="15.6">
      <c r="A34" s="69"/>
      <c r="B34" s="69" t="s">
        <v>221</v>
      </c>
      <c r="C34" s="69"/>
      <c r="D34" s="69"/>
      <c r="E34" s="69"/>
      <c r="F34" s="69"/>
      <c r="G34" s="69"/>
      <c r="H34" s="69"/>
      <c r="I34" s="69"/>
      <c r="J34" s="69"/>
      <c r="K34" s="69"/>
      <c r="L34" s="69"/>
      <c r="M34" s="69"/>
      <c r="N34" s="69"/>
    </row>
    <row r="35" spans="1:16" ht="15.6">
      <c r="A35" s="69">
        <f>+A29+1</f>
        <v>15</v>
      </c>
      <c r="B35" s="69" t="s">
        <v>124</v>
      </c>
      <c r="C35" s="178">
        <v>0</v>
      </c>
      <c r="D35" s="179"/>
      <c r="E35" s="178">
        <v>0</v>
      </c>
      <c r="F35" s="185" t="e">
        <f>+'Appendix A'!$G$20</f>
        <v>#DIV/0!</v>
      </c>
      <c r="G35" s="179" t="e">
        <f t="shared" ref="G35:G46" si="14">+E35*F35</f>
        <v>#DIV/0!</v>
      </c>
      <c r="H35" s="178">
        <v>0</v>
      </c>
      <c r="I35" s="185" t="e">
        <f>+'Appendix A'!$D$156</f>
        <v>#DIV/0!</v>
      </c>
      <c r="J35" s="69"/>
      <c r="K35" s="179" t="e">
        <f>+H35*I35</f>
        <v>#DIV/0!</v>
      </c>
      <c r="L35" s="179"/>
      <c r="M35" s="179" t="e">
        <f t="shared" ref="M35:M46" si="15">+C35+G35+K35</f>
        <v>#DIV/0!</v>
      </c>
      <c r="N35" s="181"/>
      <c r="O35" s="273"/>
      <c r="P35" s="273"/>
    </row>
    <row r="36" spans="1:16" ht="15.6">
      <c r="A36" s="69">
        <f>+A35+1</f>
        <v>16</v>
      </c>
      <c r="B36" s="69" t="s">
        <v>52</v>
      </c>
      <c r="C36" s="178">
        <v>0</v>
      </c>
      <c r="D36" s="179"/>
      <c r="E36" s="178">
        <v>0</v>
      </c>
      <c r="F36" s="185" t="e">
        <f>+'Appendix A'!$G$20</f>
        <v>#DIV/0!</v>
      </c>
      <c r="G36" s="179" t="e">
        <f t="shared" si="14"/>
        <v>#DIV/0!</v>
      </c>
      <c r="H36" s="178">
        <v>0</v>
      </c>
      <c r="I36" s="185" t="e">
        <f>+'Appendix A'!$D$156</f>
        <v>#DIV/0!</v>
      </c>
      <c r="J36" s="69"/>
      <c r="K36" s="179" t="e">
        <f t="shared" ref="K36:K46" si="16">+H36*I36</f>
        <v>#DIV/0!</v>
      </c>
      <c r="L36" s="179"/>
      <c r="M36" s="179" t="e">
        <f t="shared" si="15"/>
        <v>#DIV/0!</v>
      </c>
      <c r="N36" s="181"/>
      <c r="O36" s="179"/>
    </row>
    <row r="37" spans="1:16" ht="15.6">
      <c r="A37" s="69">
        <f t="shared" ref="A37:A46" si="17">+A36+1</f>
        <v>17</v>
      </c>
      <c r="B37" s="69" t="s">
        <v>125</v>
      </c>
      <c r="C37" s="178">
        <v>0</v>
      </c>
      <c r="D37" s="179"/>
      <c r="E37" s="178">
        <v>0</v>
      </c>
      <c r="F37" s="185" t="e">
        <f>+'Appendix A'!$G$20</f>
        <v>#DIV/0!</v>
      </c>
      <c r="G37" s="179" t="e">
        <f t="shared" si="14"/>
        <v>#DIV/0!</v>
      </c>
      <c r="H37" s="178">
        <v>0</v>
      </c>
      <c r="I37" s="185" t="e">
        <f>+'Appendix A'!$D$156</f>
        <v>#DIV/0!</v>
      </c>
      <c r="J37" s="69"/>
      <c r="K37" s="179" t="e">
        <f t="shared" si="16"/>
        <v>#DIV/0!</v>
      </c>
      <c r="L37" s="179"/>
      <c r="M37" s="179" t="e">
        <f t="shared" si="15"/>
        <v>#DIV/0!</v>
      </c>
      <c r="N37" s="181"/>
      <c r="O37" s="179"/>
    </row>
    <row r="38" spans="1:16" ht="15.6">
      <c r="A38" s="69">
        <f t="shared" si="17"/>
        <v>18</v>
      </c>
      <c r="B38" s="69" t="s">
        <v>54</v>
      </c>
      <c r="C38" s="178">
        <v>0</v>
      </c>
      <c r="D38" s="179"/>
      <c r="E38" s="178">
        <v>0</v>
      </c>
      <c r="F38" s="185" t="e">
        <f>+'Appendix A'!$G$20</f>
        <v>#DIV/0!</v>
      </c>
      <c r="G38" s="179" t="e">
        <f t="shared" si="14"/>
        <v>#DIV/0!</v>
      </c>
      <c r="H38" s="178">
        <v>0</v>
      </c>
      <c r="I38" s="185" t="e">
        <f>+'Appendix A'!$D$156</f>
        <v>#DIV/0!</v>
      </c>
      <c r="J38" s="69"/>
      <c r="K38" s="179" t="e">
        <f t="shared" si="16"/>
        <v>#DIV/0!</v>
      </c>
      <c r="L38" s="179"/>
      <c r="M38" s="179" t="e">
        <f t="shared" si="15"/>
        <v>#DIV/0!</v>
      </c>
      <c r="N38" s="181"/>
      <c r="O38" s="179"/>
    </row>
    <row r="39" spans="1:16" ht="15.6">
      <c r="A39" s="69">
        <f t="shared" si="17"/>
        <v>19</v>
      </c>
      <c r="B39" s="69" t="s">
        <v>51</v>
      </c>
      <c r="C39" s="178">
        <v>0</v>
      </c>
      <c r="D39" s="179"/>
      <c r="E39" s="178">
        <v>0</v>
      </c>
      <c r="F39" s="185" t="e">
        <f>+'Appendix A'!$G$20</f>
        <v>#DIV/0!</v>
      </c>
      <c r="G39" s="179" t="e">
        <f t="shared" si="14"/>
        <v>#DIV/0!</v>
      </c>
      <c r="H39" s="178">
        <v>0</v>
      </c>
      <c r="I39" s="185" t="e">
        <f>+'Appendix A'!$D$156</f>
        <v>#DIV/0!</v>
      </c>
      <c r="J39" s="69"/>
      <c r="K39" s="179" t="e">
        <f t="shared" si="16"/>
        <v>#DIV/0!</v>
      </c>
      <c r="L39" s="179"/>
      <c r="M39" s="179" t="e">
        <f t="shared" si="15"/>
        <v>#DIV/0!</v>
      </c>
      <c r="N39" s="181"/>
      <c r="O39" s="179"/>
    </row>
    <row r="40" spans="1:16" ht="15.6">
      <c r="A40" s="69">
        <f t="shared" si="17"/>
        <v>20</v>
      </c>
      <c r="B40" s="69" t="s">
        <v>55</v>
      </c>
      <c r="C40" s="178">
        <v>0</v>
      </c>
      <c r="D40" s="179"/>
      <c r="E40" s="178">
        <v>0</v>
      </c>
      <c r="F40" s="185" t="e">
        <f>+'Appendix A'!$G$20</f>
        <v>#DIV/0!</v>
      </c>
      <c r="G40" s="179" t="e">
        <f t="shared" si="14"/>
        <v>#DIV/0!</v>
      </c>
      <c r="H40" s="178">
        <v>0</v>
      </c>
      <c r="I40" s="185" t="e">
        <f>+'Appendix A'!$D$156</f>
        <v>#DIV/0!</v>
      </c>
      <c r="J40" s="69"/>
      <c r="K40" s="179" t="e">
        <f t="shared" si="16"/>
        <v>#DIV/0!</v>
      </c>
      <c r="L40" s="179"/>
      <c r="M40" s="179" t="e">
        <f t="shared" si="15"/>
        <v>#DIV/0!</v>
      </c>
      <c r="N40" s="181"/>
      <c r="O40" s="179"/>
    </row>
    <row r="41" spans="1:16" ht="15.6">
      <c r="A41" s="69">
        <f t="shared" si="17"/>
        <v>21</v>
      </c>
      <c r="B41" s="69" t="s">
        <v>56</v>
      </c>
      <c r="C41" s="178">
        <v>0</v>
      </c>
      <c r="D41" s="179"/>
      <c r="E41" s="178">
        <v>0</v>
      </c>
      <c r="F41" s="185" t="e">
        <f>+'Appendix A'!$G$20</f>
        <v>#DIV/0!</v>
      </c>
      <c r="G41" s="179" t="e">
        <f t="shared" si="14"/>
        <v>#DIV/0!</v>
      </c>
      <c r="H41" s="178">
        <v>0</v>
      </c>
      <c r="I41" s="185" t="e">
        <f>+'Appendix A'!$D$156</f>
        <v>#DIV/0!</v>
      </c>
      <c r="J41" s="69"/>
      <c r="K41" s="179" t="e">
        <f t="shared" si="16"/>
        <v>#DIV/0!</v>
      </c>
      <c r="L41" s="179"/>
      <c r="M41" s="179" t="e">
        <f t="shared" si="15"/>
        <v>#DIV/0!</v>
      </c>
      <c r="N41" s="181"/>
      <c r="O41" s="179"/>
    </row>
    <row r="42" spans="1:16" ht="15.6">
      <c r="A42" s="69">
        <f t="shared" si="17"/>
        <v>22</v>
      </c>
      <c r="B42" s="69" t="s">
        <v>127</v>
      </c>
      <c r="C42" s="178">
        <v>0</v>
      </c>
      <c r="D42" s="179"/>
      <c r="E42" s="178">
        <v>0</v>
      </c>
      <c r="F42" s="185" t="e">
        <f>+'Appendix A'!$G$20</f>
        <v>#DIV/0!</v>
      </c>
      <c r="G42" s="179" t="e">
        <f t="shared" si="14"/>
        <v>#DIV/0!</v>
      </c>
      <c r="H42" s="178">
        <v>0</v>
      </c>
      <c r="I42" s="185" t="e">
        <f>+'Appendix A'!$D$156</f>
        <v>#DIV/0!</v>
      </c>
      <c r="J42" s="69"/>
      <c r="K42" s="179" t="e">
        <f t="shared" si="16"/>
        <v>#DIV/0!</v>
      </c>
      <c r="L42" s="179"/>
      <c r="M42" s="179" t="e">
        <f t="shared" si="15"/>
        <v>#DIV/0!</v>
      </c>
      <c r="N42" s="181"/>
      <c r="O42" s="179"/>
    </row>
    <row r="43" spans="1:16" ht="15.6">
      <c r="A43" s="69">
        <f t="shared" si="17"/>
        <v>23</v>
      </c>
      <c r="B43" s="69" t="s">
        <v>58</v>
      </c>
      <c r="C43" s="178">
        <v>0</v>
      </c>
      <c r="D43" s="179"/>
      <c r="E43" s="178">
        <v>0</v>
      </c>
      <c r="F43" s="185" t="e">
        <f>+'Appendix A'!$G$20</f>
        <v>#DIV/0!</v>
      </c>
      <c r="G43" s="179" t="e">
        <f t="shared" si="14"/>
        <v>#DIV/0!</v>
      </c>
      <c r="H43" s="178">
        <v>0</v>
      </c>
      <c r="I43" s="185" t="e">
        <f>+'Appendix A'!$D$156</f>
        <v>#DIV/0!</v>
      </c>
      <c r="J43" s="69"/>
      <c r="K43" s="179" t="e">
        <f t="shared" si="16"/>
        <v>#DIV/0!</v>
      </c>
      <c r="L43" s="179"/>
      <c r="M43" s="179" t="e">
        <f t="shared" si="15"/>
        <v>#DIV/0!</v>
      </c>
      <c r="N43" s="181"/>
      <c r="O43" s="179"/>
    </row>
    <row r="44" spans="1:16" ht="15.6">
      <c r="A44" s="69">
        <f t="shared" si="17"/>
        <v>24</v>
      </c>
      <c r="B44" s="69" t="s">
        <v>59</v>
      </c>
      <c r="C44" s="178">
        <v>0</v>
      </c>
      <c r="D44" s="179"/>
      <c r="E44" s="178">
        <v>0</v>
      </c>
      <c r="F44" s="185" t="e">
        <f>+'Appendix A'!$G$20</f>
        <v>#DIV/0!</v>
      </c>
      <c r="G44" s="179" t="e">
        <f t="shared" si="14"/>
        <v>#DIV/0!</v>
      </c>
      <c r="H44" s="178">
        <v>0</v>
      </c>
      <c r="I44" s="185" t="e">
        <f>+'Appendix A'!$D$156</f>
        <v>#DIV/0!</v>
      </c>
      <c r="J44" s="69"/>
      <c r="K44" s="179" t="e">
        <f t="shared" si="16"/>
        <v>#DIV/0!</v>
      </c>
      <c r="L44" s="179"/>
      <c r="M44" s="179" t="e">
        <f t="shared" si="15"/>
        <v>#DIV/0!</v>
      </c>
      <c r="N44" s="181"/>
      <c r="O44" s="179"/>
    </row>
    <row r="45" spans="1:16" ht="15.6">
      <c r="A45" s="69">
        <f t="shared" si="17"/>
        <v>25</v>
      </c>
      <c r="B45" s="69" t="s">
        <v>60</v>
      </c>
      <c r="C45" s="178">
        <v>0</v>
      </c>
      <c r="D45" s="179"/>
      <c r="E45" s="178">
        <v>0</v>
      </c>
      <c r="F45" s="185" t="e">
        <f>+'Appendix A'!$G$20</f>
        <v>#DIV/0!</v>
      </c>
      <c r="G45" s="179" t="e">
        <f t="shared" si="14"/>
        <v>#DIV/0!</v>
      </c>
      <c r="H45" s="178">
        <v>0</v>
      </c>
      <c r="I45" s="185" t="e">
        <f>+'Appendix A'!$D$156</f>
        <v>#DIV/0!</v>
      </c>
      <c r="J45" s="69"/>
      <c r="K45" s="179" t="e">
        <f t="shared" si="16"/>
        <v>#DIV/0!</v>
      </c>
      <c r="L45" s="179"/>
      <c r="M45" s="179" t="e">
        <f t="shared" si="15"/>
        <v>#DIV/0!</v>
      </c>
      <c r="N45" s="181"/>
      <c r="O45" s="179"/>
    </row>
    <row r="46" spans="1:16" ht="15.6">
      <c r="A46" s="69">
        <f t="shared" si="17"/>
        <v>26</v>
      </c>
      <c r="B46" s="69" t="s">
        <v>128</v>
      </c>
      <c r="C46" s="178">
        <v>0</v>
      </c>
      <c r="D46" s="179"/>
      <c r="E46" s="178">
        <v>0</v>
      </c>
      <c r="F46" s="185" t="e">
        <f>+'Appendix A'!$G$20</f>
        <v>#DIV/0!</v>
      </c>
      <c r="G46" s="179" t="e">
        <f t="shared" si="14"/>
        <v>#DIV/0!</v>
      </c>
      <c r="H46" s="178">
        <v>0</v>
      </c>
      <c r="I46" s="185" t="e">
        <f>+'Appendix A'!$D$156</f>
        <v>#DIV/0!</v>
      </c>
      <c r="J46" s="69"/>
      <c r="K46" s="179" t="e">
        <f t="shared" si="16"/>
        <v>#DIV/0!</v>
      </c>
      <c r="L46" s="179"/>
      <c r="M46" s="179" t="e">
        <f t="shared" si="15"/>
        <v>#DIV/0!</v>
      </c>
      <c r="N46" s="181"/>
      <c r="O46" s="179"/>
    </row>
    <row r="47" spans="1:16" ht="15.6">
      <c r="A47" s="69"/>
      <c r="B47" s="69"/>
      <c r="C47" s="69"/>
      <c r="D47" s="69"/>
      <c r="E47" s="69"/>
      <c r="F47" s="69"/>
      <c r="G47" s="69"/>
      <c r="H47" s="69"/>
      <c r="I47" s="69"/>
      <c r="J47" s="69"/>
      <c r="K47" s="69"/>
      <c r="L47" s="69"/>
      <c r="M47" s="69"/>
      <c r="N47" s="69"/>
      <c r="O47" s="69"/>
      <c r="P47" s="69"/>
    </row>
    <row r="48" spans="1:16" ht="15.6">
      <c r="A48" s="69"/>
      <c r="B48" s="69"/>
      <c r="C48" s="69"/>
      <c r="D48" s="69"/>
      <c r="E48" s="69"/>
      <c r="F48" s="69"/>
      <c r="G48" s="69"/>
      <c r="H48" s="69"/>
      <c r="I48" s="69"/>
      <c r="J48" s="69"/>
      <c r="K48" s="69"/>
      <c r="L48" s="69"/>
      <c r="M48" s="69"/>
      <c r="N48" s="69"/>
      <c r="O48" s="69"/>
      <c r="P48" s="69"/>
    </row>
    <row r="49" spans="1:16" ht="15.6">
      <c r="A49" s="69"/>
      <c r="B49" s="69" t="s">
        <v>214</v>
      </c>
      <c r="C49" s="69"/>
      <c r="D49" s="69"/>
      <c r="E49" s="69"/>
      <c r="F49" s="69"/>
      <c r="G49" s="69"/>
      <c r="H49" s="69"/>
      <c r="I49" s="69"/>
      <c r="J49" s="69"/>
      <c r="K49" s="69"/>
      <c r="L49" s="69"/>
      <c r="M49" s="69"/>
      <c r="N49" s="69"/>
      <c r="O49" s="69"/>
      <c r="P49" s="69"/>
    </row>
    <row r="50" spans="1:16" ht="15.6">
      <c r="A50" s="69"/>
      <c r="B50" s="69" t="s">
        <v>223</v>
      </c>
      <c r="C50" s="69"/>
      <c r="D50" s="69"/>
      <c r="E50" s="69"/>
      <c r="F50" s="69"/>
      <c r="G50" s="69"/>
      <c r="H50" s="69"/>
      <c r="I50" s="69"/>
      <c r="J50" s="69"/>
      <c r="K50" s="69"/>
      <c r="L50" s="69"/>
      <c r="M50" s="69"/>
      <c r="N50" s="69"/>
      <c r="O50" s="69"/>
      <c r="P50" s="69"/>
    </row>
    <row r="51" spans="1:16" ht="15.6">
      <c r="A51" s="69"/>
      <c r="B51" s="69" t="s">
        <v>224</v>
      </c>
      <c r="C51" s="69"/>
      <c r="D51" s="69"/>
      <c r="E51" s="69"/>
      <c r="F51" s="69"/>
      <c r="G51" s="69"/>
      <c r="H51" s="69"/>
      <c r="I51" s="69"/>
      <c r="J51" s="69"/>
      <c r="K51" s="69"/>
      <c r="L51" s="69"/>
      <c r="M51" s="69"/>
      <c r="N51" s="69"/>
      <c r="O51" s="69"/>
      <c r="P51" s="69"/>
    </row>
    <row r="52" spans="1:16" ht="15.6">
      <c r="A52" s="69"/>
      <c r="B52" s="69" t="s">
        <v>225</v>
      </c>
      <c r="C52" s="69"/>
      <c r="D52" s="69"/>
      <c r="E52" s="69"/>
      <c r="F52" s="69"/>
      <c r="G52" s="69"/>
      <c r="H52" s="69"/>
      <c r="I52" s="69"/>
      <c r="J52" s="69"/>
      <c r="K52" s="69"/>
      <c r="L52" s="69"/>
      <c r="M52" s="69"/>
      <c r="N52" s="69"/>
      <c r="O52" s="69"/>
      <c r="P52" s="69"/>
    </row>
    <row r="53" spans="1:16" ht="15.6">
      <c r="B53" s="69" t="s">
        <v>226</v>
      </c>
    </row>
  </sheetData>
  <mergeCells count="6">
    <mergeCell ref="B12:F12"/>
    <mergeCell ref="G12:I12"/>
    <mergeCell ref="K12:P12"/>
    <mergeCell ref="B3:P3"/>
    <mergeCell ref="B4:P4"/>
    <mergeCell ref="B5:P5"/>
  </mergeCells>
  <pageMargins left="0.7" right="0.7" top="0.75" bottom="0.75" header="0.3" footer="0.3"/>
  <pageSetup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R79"/>
  <sheetViews>
    <sheetView zoomScale="90" zoomScaleNormal="90" zoomScalePageLayoutView="60" workbookViewId="0">
      <selection activeCell="G61" sqref="G61"/>
    </sheetView>
  </sheetViews>
  <sheetFormatPr defaultRowHeight="14.4"/>
  <cols>
    <col min="1" max="1" width="5.109375" customWidth="1"/>
    <col min="2" max="2" width="42.88671875" customWidth="1"/>
    <col min="3" max="3" width="19.88671875" customWidth="1"/>
    <col min="4" max="4" width="18" customWidth="1"/>
    <col min="5" max="5" width="16.44140625" customWidth="1"/>
    <col min="6" max="6" width="19.6640625" customWidth="1"/>
    <col min="7" max="7" width="14.44140625" customWidth="1"/>
    <col min="8" max="8" width="16.44140625" customWidth="1"/>
    <col min="9" max="9" width="15.44140625" customWidth="1"/>
    <col min="10" max="10" width="15.5546875" customWidth="1"/>
    <col min="11" max="11" width="13.109375" customWidth="1"/>
    <col min="12" max="12" width="16" customWidth="1"/>
    <col min="13" max="13" width="14.88671875" customWidth="1"/>
    <col min="14" max="14" width="16.6640625" customWidth="1"/>
    <col min="15" max="15" width="14.88671875" customWidth="1"/>
  </cols>
  <sheetData>
    <row r="2" spans="1:18" ht="21">
      <c r="I2" s="204"/>
    </row>
    <row r="3" spans="1:18" ht="17.399999999999999">
      <c r="B3" s="682" t="s">
        <v>577</v>
      </c>
      <c r="C3" s="682"/>
      <c r="D3" s="682"/>
      <c r="E3" s="682"/>
      <c r="F3" s="682"/>
      <c r="G3" s="682"/>
      <c r="H3" s="682"/>
      <c r="I3" s="682"/>
      <c r="J3" s="682"/>
      <c r="K3" s="682"/>
      <c r="L3" s="682"/>
      <c r="M3" s="682"/>
      <c r="N3" s="682"/>
      <c r="O3" s="682"/>
    </row>
    <row r="4" spans="1:18" ht="17.399999999999999">
      <c r="B4" s="680" t="s">
        <v>546</v>
      </c>
      <c r="C4" s="680"/>
      <c r="D4" s="680"/>
      <c r="E4" s="680"/>
      <c r="F4" s="680"/>
      <c r="G4" s="680"/>
      <c r="H4" s="680"/>
      <c r="I4" s="680"/>
      <c r="J4" s="680"/>
      <c r="K4" s="680"/>
      <c r="L4" s="680"/>
      <c r="M4" s="680"/>
      <c r="N4" s="680"/>
      <c r="O4" s="680"/>
    </row>
    <row r="5" spans="1:18" ht="17.399999999999999">
      <c r="B5" s="682" t="s">
        <v>254</v>
      </c>
      <c r="C5" s="682"/>
      <c r="D5" s="682"/>
      <c r="E5" s="682"/>
      <c r="F5" s="682"/>
      <c r="G5" s="682"/>
      <c r="H5" s="682"/>
      <c r="I5" s="682"/>
      <c r="J5" s="682"/>
      <c r="K5" s="682"/>
      <c r="L5" s="682"/>
      <c r="M5" s="682"/>
      <c r="N5" s="682"/>
      <c r="O5" s="682"/>
    </row>
    <row r="6" spans="1:18" ht="17.399999999999999">
      <c r="B6" s="684" t="str">
        <f>+'Appendix A'!H3</f>
        <v>Projected ATRR or Actual ATRR for the 12 Months Ended 12/31/XXXX</v>
      </c>
      <c r="C6" s="684"/>
      <c r="D6" s="684"/>
      <c r="E6" s="684"/>
      <c r="F6" s="684"/>
      <c r="G6" s="684"/>
      <c r="H6" s="684"/>
      <c r="I6" s="684"/>
      <c r="J6" s="684"/>
      <c r="K6" s="684"/>
      <c r="L6" s="684"/>
      <c r="M6" s="684"/>
      <c r="N6" s="684"/>
      <c r="O6" s="684"/>
    </row>
    <row r="8" spans="1:18" ht="21">
      <c r="A8" s="74" t="s">
        <v>215</v>
      </c>
      <c r="I8" s="204"/>
    </row>
    <row r="9" spans="1:18" ht="15.6">
      <c r="A9" s="129"/>
      <c r="B9" s="127" t="s">
        <v>68</v>
      </c>
      <c r="C9" s="127" t="s">
        <v>69</v>
      </c>
      <c r="D9" s="127" t="s">
        <v>70</v>
      </c>
      <c r="E9" s="127" t="s">
        <v>71</v>
      </c>
      <c r="F9" s="127" t="s">
        <v>72</v>
      </c>
      <c r="G9" s="127" t="s">
        <v>73</v>
      </c>
      <c r="H9" s="127" t="s">
        <v>74</v>
      </c>
      <c r="I9" s="127" t="s">
        <v>75</v>
      </c>
      <c r="J9" s="327" t="s">
        <v>92</v>
      </c>
      <c r="K9" s="327" t="s">
        <v>93</v>
      </c>
      <c r="L9" s="327" t="s">
        <v>97</v>
      </c>
      <c r="M9" s="327" t="s">
        <v>120</v>
      </c>
      <c r="N9" s="327" t="s">
        <v>193</v>
      </c>
      <c r="O9" s="327" t="s">
        <v>194</v>
      </c>
    </row>
    <row r="10" spans="1:18" ht="90.6">
      <c r="A10" s="176" t="s">
        <v>6</v>
      </c>
      <c r="B10" s="176" t="s">
        <v>230</v>
      </c>
      <c r="C10" s="183" t="s">
        <v>231</v>
      </c>
      <c r="D10" s="183" t="s">
        <v>345</v>
      </c>
      <c r="E10" s="231" t="s">
        <v>399</v>
      </c>
      <c r="F10" s="183" t="s">
        <v>232</v>
      </c>
      <c r="G10" s="183" t="s">
        <v>233</v>
      </c>
      <c r="H10" s="183" t="s">
        <v>558</v>
      </c>
      <c r="I10" s="183" t="s">
        <v>398</v>
      </c>
      <c r="J10" s="183" t="s">
        <v>234</v>
      </c>
      <c r="K10" s="231" t="s">
        <v>256</v>
      </c>
      <c r="L10" s="231" t="s">
        <v>255</v>
      </c>
      <c r="M10" s="231" t="s">
        <v>256</v>
      </c>
      <c r="N10" s="231" t="s">
        <v>255</v>
      </c>
      <c r="O10" s="231"/>
      <c r="R10" t="s">
        <v>500</v>
      </c>
    </row>
    <row r="11" spans="1:18" ht="30.6">
      <c r="A11" s="176"/>
      <c r="B11" s="176"/>
      <c r="C11" s="184"/>
      <c r="D11" s="184" t="str">
        <f>"Column "&amp;C9&amp;" * Line "&amp;A76&amp;""</f>
        <v>Column (b) * Line 43</v>
      </c>
      <c r="E11" s="184" t="str">
        <f>"Column "&amp;C9&amp;" - Column "&amp;D9&amp;""</f>
        <v>Column (b) - Column (c)</v>
      </c>
      <c r="F11" s="184"/>
      <c r="G11" s="184" t="str">
        <f>"Column "&amp;E9&amp;" + Column "&amp;F9&amp;""</f>
        <v>Column (d) + Column (e)</v>
      </c>
      <c r="H11" s="184"/>
      <c r="I11" s="184" t="str">
        <f>"Column "&amp;G9&amp;" * Column "&amp;H9&amp;""</f>
        <v>Column (f) * Column (g)</v>
      </c>
      <c r="J11" s="184"/>
      <c r="K11" s="184"/>
      <c r="L11" s="184" t="str">
        <f>"Column "&amp;I9&amp;" - Column "&amp;K9&amp;""</f>
        <v>Column (h) - Column (j)</v>
      </c>
      <c r="M11" s="184"/>
      <c r="N11" s="184" t="str">
        <f>"Column "&amp;L9&amp;" - Column "&amp;M9&amp;""</f>
        <v>Column (k) - Column (l)</v>
      </c>
      <c r="O11" s="184"/>
    </row>
    <row r="12" spans="1:18" ht="31.2">
      <c r="A12" s="69"/>
      <c r="B12" s="125" t="s">
        <v>235</v>
      </c>
      <c r="C12" s="81"/>
      <c r="D12" s="81"/>
      <c r="E12" s="184"/>
      <c r="F12" s="184"/>
      <c r="G12" s="184"/>
      <c r="H12" s="184"/>
      <c r="I12" s="184"/>
      <c r="J12" s="184"/>
      <c r="K12" s="184"/>
      <c r="L12" s="184"/>
      <c r="M12" s="184"/>
      <c r="N12" s="184"/>
      <c r="O12" s="184"/>
    </row>
    <row r="13" spans="1:18" ht="15.6">
      <c r="A13" s="69"/>
      <c r="B13" s="69" t="s">
        <v>236</v>
      </c>
      <c r="C13" s="69"/>
      <c r="D13" s="69"/>
      <c r="E13" s="184"/>
      <c r="F13" s="184"/>
      <c r="G13" s="184"/>
      <c r="H13" s="184"/>
      <c r="I13" s="184"/>
      <c r="J13" s="184"/>
      <c r="K13" s="184"/>
      <c r="L13" s="184"/>
      <c r="M13" s="184"/>
      <c r="N13" s="184"/>
      <c r="O13" s="184"/>
    </row>
    <row r="14" spans="1:18" ht="15.6">
      <c r="A14" s="69">
        <v>1</v>
      </c>
      <c r="B14" s="305"/>
      <c r="C14" s="206">
        <v>0</v>
      </c>
      <c r="D14" s="206">
        <f>+C14*$J$76</f>
        <v>0</v>
      </c>
      <c r="E14" s="207">
        <f>+C14-D14</f>
        <v>0</v>
      </c>
      <c r="F14" s="206">
        <v>0</v>
      </c>
      <c r="G14" s="207">
        <f>+E14+F14</f>
        <v>0</v>
      </c>
      <c r="H14" s="208">
        <v>0</v>
      </c>
      <c r="I14" s="207">
        <f>+G14*H14</f>
        <v>0</v>
      </c>
      <c r="J14" s="237"/>
      <c r="K14" s="206">
        <v>0</v>
      </c>
      <c r="L14" s="207">
        <f>+I14-K14</f>
        <v>0</v>
      </c>
      <c r="M14" s="206">
        <v>0</v>
      </c>
      <c r="N14" s="207">
        <f>+L14-M14</f>
        <v>0</v>
      </c>
      <c r="O14" s="206"/>
    </row>
    <row r="15" spans="1:18" ht="15.6">
      <c r="A15" s="69">
        <f>+A14+1</f>
        <v>2</v>
      </c>
      <c r="B15" s="305"/>
      <c r="C15" s="209">
        <v>0</v>
      </c>
      <c r="D15" s="206">
        <f>+C15*$J$76</f>
        <v>0</v>
      </c>
      <c r="E15" s="207">
        <f t="shared" ref="E15:E18" si="0">+C15-D15</f>
        <v>0</v>
      </c>
      <c r="F15" s="209">
        <v>0</v>
      </c>
      <c r="G15" s="207">
        <f t="shared" ref="G15:G18" si="1">+E15+F15</f>
        <v>0</v>
      </c>
      <c r="H15" s="208">
        <v>0</v>
      </c>
      <c r="I15" s="207">
        <f t="shared" ref="I15:I18" si="2">+G15*H15</f>
        <v>0</v>
      </c>
      <c r="J15" s="235"/>
      <c r="K15" s="209">
        <v>0</v>
      </c>
      <c r="L15" s="179">
        <f t="shared" ref="L15:L18" si="3">+I15-K15</f>
        <v>0</v>
      </c>
      <c r="M15" s="206">
        <v>0</v>
      </c>
      <c r="N15" s="179">
        <f t="shared" ref="N15:N18" si="4">+L15-M15</f>
        <v>0</v>
      </c>
      <c r="O15" s="206"/>
    </row>
    <row r="16" spans="1:18" ht="15.6">
      <c r="A16" s="69">
        <f t="shared" ref="A16:A18" si="5">+A15+1</f>
        <v>3</v>
      </c>
      <c r="B16" s="305"/>
      <c r="C16" s="209">
        <v>0</v>
      </c>
      <c r="D16" s="206">
        <f>+C16*$J$76</f>
        <v>0</v>
      </c>
      <c r="E16" s="207">
        <f t="shared" si="0"/>
        <v>0</v>
      </c>
      <c r="F16" s="209">
        <v>0</v>
      </c>
      <c r="G16" s="207">
        <f t="shared" si="1"/>
        <v>0</v>
      </c>
      <c r="H16" s="208">
        <v>0</v>
      </c>
      <c r="I16" s="207">
        <f t="shared" si="2"/>
        <v>0</v>
      </c>
      <c r="J16" s="237"/>
      <c r="K16" s="209">
        <v>0</v>
      </c>
      <c r="L16" s="179">
        <f t="shared" si="3"/>
        <v>0</v>
      </c>
      <c r="M16" s="206">
        <v>0</v>
      </c>
      <c r="N16" s="179">
        <f t="shared" si="4"/>
        <v>0</v>
      </c>
      <c r="O16" s="206"/>
    </row>
    <row r="17" spans="1:15" ht="15.6">
      <c r="A17" s="69">
        <f t="shared" si="5"/>
        <v>4</v>
      </c>
      <c r="B17" s="305"/>
      <c r="C17" s="209">
        <v>0</v>
      </c>
      <c r="D17" s="206">
        <f>+C17*$J$76</f>
        <v>0</v>
      </c>
      <c r="E17" s="207">
        <f t="shared" si="0"/>
        <v>0</v>
      </c>
      <c r="F17" s="209">
        <v>0</v>
      </c>
      <c r="G17" s="207">
        <f t="shared" si="1"/>
        <v>0</v>
      </c>
      <c r="H17" s="208">
        <v>0</v>
      </c>
      <c r="I17" s="207">
        <f t="shared" si="2"/>
        <v>0</v>
      </c>
      <c r="J17" s="235"/>
      <c r="K17" s="209">
        <v>0</v>
      </c>
      <c r="L17" s="179">
        <f t="shared" si="3"/>
        <v>0</v>
      </c>
      <c r="M17" s="206">
        <v>0</v>
      </c>
      <c r="N17" s="179">
        <f t="shared" si="4"/>
        <v>0</v>
      </c>
      <c r="O17" s="206"/>
    </row>
    <row r="18" spans="1:15" ht="15.6">
      <c r="A18" s="69">
        <f t="shared" si="5"/>
        <v>5</v>
      </c>
      <c r="B18" s="305"/>
      <c r="C18" s="212">
        <v>0</v>
      </c>
      <c r="D18" s="224">
        <f>+C18*$J$76</f>
        <v>0</v>
      </c>
      <c r="E18" s="213">
        <f t="shared" si="0"/>
        <v>0</v>
      </c>
      <c r="F18" s="212">
        <v>0</v>
      </c>
      <c r="G18" s="213">
        <f t="shared" si="1"/>
        <v>0</v>
      </c>
      <c r="H18" s="208">
        <v>0</v>
      </c>
      <c r="I18" s="213">
        <f t="shared" si="2"/>
        <v>0</v>
      </c>
      <c r="J18" s="237"/>
      <c r="K18" s="212">
        <v>0</v>
      </c>
      <c r="L18" s="215">
        <f t="shared" si="3"/>
        <v>0</v>
      </c>
      <c r="M18" s="224">
        <v>0</v>
      </c>
      <c r="N18" s="215">
        <f t="shared" si="4"/>
        <v>0</v>
      </c>
      <c r="O18" s="206"/>
    </row>
    <row r="19" spans="1:15" ht="15.6">
      <c r="A19" s="69">
        <f>+A18+1</f>
        <v>6</v>
      </c>
      <c r="B19" s="216" t="s">
        <v>237</v>
      </c>
      <c r="C19" s="217">
        <f>+SUM(C14:C18)</f>
        <v>0</v>
      </c>
      <c r="D19" s="217">
        <f>+SUM(D14:D18)</f>
        <v>0</v>
      </c>
      <c r="E19" s="217">
        <f>+SUM(E14:E18)</f>
        <v>0</v>
      </c>
      <c r="F19" s="217">
        <f>+SUM(F14:F18)</f>
        <v>0</v>
      </c>
      <c r="G19" s="217">
        <f>+SUM(G14:G18)</f>
        <v>0</v>
      </c>
      <c r="H19" s="218"/>
      <c r="I19" s="217">
        <f>+SUM(I14:I18)</f>
        <v>0</v>
      </c>
      <c r="J19" s="217"/>
      <c r="K19" s="217">
        <f>+SUM(K14:K18)</f>
        <v>0</v>
      </c>
      <c r="L19" s="217">
        <f>+SUM(L14:L18)</f>
        <v>0</v>
      </c>
      <c r="M19" s="217">
        <f>+SUM(M14:M18)</f>
        <v>0</v>
      </c>
      <c r="N19" s="217">
        <f>+SUM(N14:N18)</f>
        <v>0</v>
      </c>
      <c r="O19" s="209"/>
    </row>
    <row r="20" spans="1:15" ht="16.8">
      <c r="A20" s="69"/>
      <c r="B20" s="219"/>
      <c r="C20" s="220"/>
      <c r="D20" s="220"/>
      <c r="E20" s="220"/>
      <c r="F20" s="220"/>
      <c r="G20" s="220"/>
      <c r="H20" s="218"/>
      <c r="I20" s="221"/>
      <c r="J20" s="221"/>
      <c r="K20" s="221"/>
      <c r="L20" s="221"/>
      <c r="M20" s="221"/>
      <c r="N20" s="221"/>
      <c r="O20" s="214"/>
    </row>
    <row r="21" spans="1:15" ht="24.75" customHeight="1">
      <c r="A21" s="69"/>
      <c r="B21" s="216" t="s">
        <v>238</v>
      </c>
      <c r="C21" s="220"/>
      <c r="D21" s="220"/>
      <c r="E21" s="220"/>
      <c r="F21" s="220"/>
      <c r="G21" s="220"/>
      <c r="H21" s="218"/>
      <c r="I21" s="221"/>
      <c r="J21" s="221"/>
      <c r="K21" s="221"/>
      <c r="L21" s="221"/>
      <c r="M21" s="221"/>
      <c r="N21" s="221"/>
      <c r="O21" s="214"/>
    </row>
    <row r="22" spans="1:15" ht="15.6">
      <c r="A22" s="69">
        <f>+A19+1</f>
        <v>7</v>
      </c>
      <c r="B22" s="69" t="str">
        <f>+B48</f>
        <v>Depreciation - Liberalized Depreciation</v>
      </c>
      <c r="C22" s="209">
        <v>0</v>
      </c>
      <c r="D22" s="206">
        <v>0</v>
      </c>
      <c r="E22" s="207">
        <f>+C22-D22</f>
        <v>0</v>
      </c>
      <c r="F22" s="209">
        <v>0</v>
      </c>
      <c r="G22" s="207">
        <f>+E22+F22</f>
        <v>0</v>
      </c>
      <c r="H22" s="208">
        <v>0</v>
      </c>
      <c r="I22" s="207">
        <f>+G22*H22</f>
        <v>0</v>
      </c>
      <c r="J22" s="235"/>
      <c r="K22" s="209">
        <v>0</v>
      </c>
      <c r="L22" s="179">
        <f>+I22-K22</f>
        <v>0</v>
      </c>
      <c r="M22" s="178">
        <v>0</v>
      </c>
      <c r="N22" s="179">
        <f>+L22-M22</f>
        <v>0</v>
      </c>
      <c r="O22" s="178"/>
    </row>
    <row r="23" spans="1:15" ht="15.6">
      <c r="A23" s="69">
        <f t="shared" ref="A23:A25" si="6">+A22+1</f>
        <v>8</v>
      </c>
      <c r="B23" s="236"/>
      <c r="C23" s="209">
        <v>0</v>
      </c>
      <c r="D23" s="206">
        <v>0</v>
      </c>
      <c r="E23" s="207">
        <f t="shared" ref="E23:E25" si="7">+C23-D23</f>
        <v>0</v>
      </c>
      <c r="F23" s="209">
        <v>0</v>
      </c>
      <c r="G23" s="207">
        <f t="shared" ref="G23:G24" si="8">+E23+F23</f>
        <v>0</v>
      </c>
      <c r="H23" s="208">
        <v>0</v>
      </c>
      <c r="I23" s="207">
        <f t="shared" ref="I23:I24" si="9">+G23*H23</f>
        <v>0</v>
      </c>
      <c r="J23" s="209"/>
      <c r="K23" s="209">
        <v>0</v>
      </c>
      <c r="L23" s="179">
        <f t="shared" ref="L23:L25" si="10">+I23-K23</f>
        <v>0</v>
      </c>
      <c r="M23" s="178">
        <v>0</v>
      </c>
      <c r="N23" s="179">
        <f t="shared" ref="N23:N24" si="11">+L23-M23</f>
        <v>0</v>
      </c>
      <c r="O23" s="178"/>
    </row>
    <row r="24" spans="1:15" ht="15.6">
      <c r="A24" s="69">
        <f t="shared" si="6"/>
        <v>9</v>
      </c>
      <c r="B24" s="236"/>
      <c r="C24" s="209">
        <v>0</v>
      </c>
      <c r="D24" s="206">
        <v>0</v>
      </c>
      <c r="E24" s="207">
        <f t="shared" si="7"/>
        <v>0</v>
      </c>
      <c r="F24" s="209">
        <v>0</v>
      </c>
      <c r="G24" s="207">
        <f t="shared" si="8"/>
        <v>0</v>
      </c>
      <c r="H24" s="208">
        <v>0</v>
      </c>
      <c r="I24" s="207">
        <f t="shared" si="9"/>
        <v>0</v>
      </c>
      <c r="J24" s="209"/>
      <c r="K24" s="209">
        <v>0</v>
      </c>
      <c r="L24" s="179">
        <f t="shared" si="10"/>
        <v>0</v>
      </c>
      <c r="M24" s="178">
        <v>0</v>
      </c>
      <c r="N24" s="179">
        <f t="shared" si="11"/>
        <v>0</v>
      </c>
      <c r="O24" s="178"/>
    </row>
    <row r="25" spans="1:15" ht="15.6">
      <c r="A25" s="69">
        <f t="shared" si="6"/>
        <v>10</v>
      </c>
      <c r="B25" s="236"/>
      <c r="C25" s="212">
        <v>0</v>
      </c>
      <c r="D25" s="224">
        <f>+C25*$J$76</f>
        <v>0</v>
      </c>
      <c r="E25" s="328">
        <f t="shared" si="7"/>
        <v>0</v>
      </c>
      <c r="F25" s="212">
        <v>0</v>
      </c>
      <c r="G25" s="213">
        <f>+E25-F25</f>
        <v>0</v>
      </c>
      <c r="H25" s="208">
        <v>0</v>
      </c>
      <c r="I25" s="214">
        <v>0</v>
      </c>
      <c r="J25" s="209"/>
      <c r="K25" s="212">
        <v>0</v>
      </c>
      <c r="L25" s="215">
        <f t="shared" si="10"/>
        <v>0</v>
      </c>
      <c r="M25" s="223">
        <v>0</v>
      </c>
      <c r="N25" s="215">
        <f>+K25-M25</f>
        <v>0</v>
      </c>
      <c r="O25" s="223"/>
    </row>
    <row r="26" spans="1:15" ht="15.6">
      <c r="A26" s="69">
        <f>+A25+1</f>
        <v>11</v>
      </c>
      <c r="B26" s="99" t="s">
        <v>239</v>
      </c>
      <c r="C26" s="217">
        <f>+SUM(C22:C25)</f>
        <v>0</v>
      </c>
      <c r="D26" s="217">
        <f t="shared" ref="D26:K26" si="12">+SUM(D22:D25)</f>
        <v>0</v>
      </c>
      <c r="E26" s="217">
        <f t="shared" si="12"/>
        <v>0</v>
      </c>
      <c r="F26" s="217">
        <f t="shared" si="12"/>
        <v>0</v>
      </c>
      <c r="G26" s="217">
        <f t="shared" si="12"/>
        <v>0</v>
      </c>
      <c r="H26" s="185"/>
      <c r="I26" s="217">
        <f t="shared" si="12"/>
        <v>0</v>
      </c>
      <c r="J26" s="217"/>
      <c r="K26" s="217">
        <f t="shared" si="12"/>
        <v>0</v>
      </c>
      <c r="L26" s="217">
        <f t="shared" ref="L26" si="13">+SUM(L22:L25)</f>
        <v>0</v>
      </c>
      <c r="M26" s="217">
        <f t="shared" ref="M26" si="14">+SUM(M22:M25)</f>
        <v>0</v>
      </c>
      <c r="N26" s="217">
        <f t="shared" ref="N26" si="15">+SUM(N22:N25)</f>
        <v>0</v>
      </c>
      <c r="O26" s="209"/>
    </row>
    <row r="27" spans="1:15" ht="15.6">
      <c r="A27" s="69"/>
      <c r="B27" s="99"/>
      <c r="C27" s="217"/>
      <c r="D27" s="217"/>
      <c r="E27" s="217"/>
      <c r="F27" s="217"/>
      <c r="G27" s="217"/>
      <c r="H27" s="185"/>
      <c r="I27" s="217"/>
      <c r="J27" s="217"/>
      <c r="K27" s="217"/>
      <c r="L27" s="179"/>
      <c r="M27" s="179"/>
      <c r="N27" s="179"/>
      <c r="O27" s="179"/>
    </row>
    <row r="28" spans="1:15" ht="15.6">
      <c r="A28" s="69"/>
      <c r="B28" s="99" t="s">
        <v>240</v>
      </c>
      <c r="C28" s="217"/>
      <c r="D28" s="217"/>
      <c r="E28" s="217"/>
      <c r="F28" s="217"/>
      <c r="G28" s="217"/>
      <c r="H28" s="185"/>
      <c r="I28" s="217"/>
      <c r="J28" s="217"/>
      <c r="K28" s="217"/>
      <c r="L28" s="179"/>
      <c r="M28" s="179"/>
      <c r="N28" s="179"/>
      <c r="O28" s="179"/>
    </row>
    <row r="29" spans="1:15" ht="15.6">
      <c r="A29" s="69">
        <f>+A26+1</f>
        <v>12</v>
      </c>
      <c r="B29" s="222"/>
      <c r="C29" s="211">
        <v>0</v>
      </c>
      <c r="D29" s="233">
        <f>+C29*$J$76</f>
        <v>0</v>
      </c>
      <c r="E29" s="207">
        <f t="shared" ref="E29:E33" si="16">+C29-D29</f>
        <v>0</v>
      </c>
      <c r="F29" s="209">
        <v>0</v>
      </c>
      <c r="G29" s="207">
        <f t="shared" ref="G29:G33" si="17">+E29+F29</f>
        <v>0</v>
      </c>
      <c r="H29" s="208">
        <v>0</v>
      </c>
      <c r="I29" s="207">
        <f t="shared" ref="I29:I33" si="18">+G29*H29</f>
        <v>0</v>
      </c>
      <c r="J29" s="209"/>
      <c r="K29" s="217">
        <v>0</v>
      </c>
      <c r="L29" s="179">
        <f t="shared" ref="L29:L33" si="19">+I29-K29</f>
        <v>0</v>
      </c>
      <c r="M29" s="178">
        <v>0</v>
      </c>
      <c r="N29" s="179">
        <f t="shared" ref="N29:N33" si="20">+L29-M29</f>
        <v>0</v>
      </c>
      <c r="O29" s="178"/>
    </row>
    <row r="30" spans="1:15" ht="15.6">
      <c r="A30" s="69">
        <f>+A29+1</f>
        <v>13</v>
      </c>
      <c r="B30" s="222"/>
      <c r="C30" s="211">
        <v>0</v>
      </c>
      <c r="D30" s="233">
        <v>0</v>
      </c>
      <c r="E30" s="207">
        <f t="shared" si="16"/>
        <v>0</v>
      </c>
      <c r="F30" s="209">
        <v>0</v>
      </c>
      <c r="G30" s="207">
        <f t="shared" si="17"/>
        <v>0</v>
      </c>
      <c r="H30" s="208">
        <v>0</v>
      </c>
      <c r="I30" s="207">
        <f t="shared" si="18"/>
        <v>0</v>
      </c>
      <c r="J30" s="209"/>
      <c r="K30" s="217">
        <v>0</v>
      </c>
      <c r="L30" s="179">
        <f t="shared" si="19"/>
        <v>0</v>
      </c>
      <c r="M30" s="178">
        <v>0</v>
      </c>
      <c r="N30" s="179">
        <f t="shared" si="20"/>
        <v>0</v>
      </c>
      <c r="O30" s="178"/>
    </row>
    <row r="31" spans="1:15" ht="15.6">
      <c r="A31" s="69">
        <f t="shared" ref="A31:A33" si="21">+A30+1</f>
        <v>14</v>
      </c>
      <c r="B31" s="222"/>
      <c r="C31" s="211">
        <v>0</v>
      </c>
      <c r="D31" s="233">
        <v>0</v>
      </c>
      <c r="E31" s="207">
        <f t="shared" si="16"/>
        <v>0</v>
      </c>
      <c r="F31" s="209">
        <v>0</v>
      </c>
      <c r="G31" s="207">
        <f t="shared" si="17"/>
        <v>0</v>
      </c>
      <c r="H31" s="208">
        <v>0</v>
      </c>
      <c r="I31" s="207">
        <f t="shared" si="18"/>
        <v>0</v>
      </c>
      <c r="J31" s="209"/>
      <c r="K31" s="217">
        <v>0</v>
      </c>
      <c r="L31" s="179">
        <f t="shared" si="19"/>
        <v>0</v>
      </c>
      <c r="M31" s="178">
        <v>0</v>
      </c>
      <c r="N31" s="179">
        <f t="shared" si="20"/>
        <v>0</v>
      </c>
      <c r="O31" s="178"/>
    </row>
    <row r="32" spans="1:15" ht="15.6">
      <c r="A32" s="69">
        <f t="shared" si="21"/>
        <v>15</v>
      </c>
      <c r="B32" s="222"/>
      <c r="C32" s="211">
        <v>0</v>
      </c>
      <c r="D32" s="233">
        <v>0</v>
      </c>
      <c r="E32" s="207">
        <f t="shared" si="16"/>
        <v>0</v>
      </c>
      <c r="F32" s="209">
        <v>0</v>
      </c>
      <c r="G32" s="207">
        <f t="shared" si="17"/>
        <v>0</v>
      </c>
      <c r="H32" s="208">
        <v>0</v>
      </c>
      <c r="I32" s="207">
        <f t="shared" si="18"/>
        <v>0</v>
      </c>
      <c r="J32" s="209"/>
      <c r="K32" s="217">
        <v>0</v>
      </c>
      <c r="L32" s="179">
        <f t="shared" si="19"/>
        <v>0</v>
      </c>
      <c r="M32" s="178">
        <v>0</v>
      </c>
      <c r="N32" s="179">
        <f t="shared" si="20"/>
        <v>0</v>
      </c>
      <c r="O32" s="178"/>
    </row>
    <row r="33" spans="1:15" ht="15.6">
      <c r="A33" s="69">
        <f t="shared" si="21"/>
        <v>16</v>
      </c>
      <c r="B33" s="222"/>
      <c r="C33" s="329">
        <v>0</v>
      </c>
      <c r="D33" s="653">
        <v>0</v>
      </c>
      <c r="E33" s="207">
        <f t="shared" si="16"/>
        <v>0</v>
      </c>
      <c r="F33" s="209">
        <v>0</v>
      </c>
      <c r="G33" s="213">
        <f t="shared" si="17"/>
        <v>0</v>
      </c>
      <c r="H33" s="208">
        <v>0</v>
      </c>
      <c r="I33" s="213">
        <f t="shared" si="18"/>
        <v>0</v>
      </c>
      <c r="J33" s="209"/>
      <c r="K33" s="221">
        <v>0</v>
      </c>
      <c r="L33" s="215">
        <f t="shared" si="19"/>
        <v>0</v>
      </c>
      <c r="M33" s="223">
        <v>0</v>
      </c>
      <c r="N33" s="215">
        <f t="shared" si="20"/>
        <v>0</v>
      </c>
      <c r="O33" s="178"/>
    </row>
    <row r="34" spans="1:15" ht="15.6">
      <c r="A34" s="69">
        <f>+A33+1</f>
        <v>17</v>
      </c>
      <c r="B34" s="99" t="s">
        <v>241</v>
      </c>
      <c r="C34" s="217">
        <f>+SUM(C29:C33)</f>
        <v>0</v>
      </c>
      <c r="D34" s="217">
        <f>+SUM(D29:D33)</f>
        <v>0</v>
      </c>
      <c r="E34" s="217">
        <f>+SUM(E29:E33)</f>
        <v>0</v>
      </c>
      <c r="F34" s="217">
        <f>+SUM(F29:F33)</f>
        <v>0</v>
      </c>
      <c r="G34" s="217">
        <f>+SUM(G29:G33)</f>
        <v>0</v>
      </c>
      <c r="H34" s="218"/>
      <c r="I34" s="217">
        <f>+SUM(I29:I33)</f>
        <v>0</v>
      </c>
      <c r="J34" s="217"/>
      <c r="K34" s="217">
        <f>+SUM(K29:K33)</f>
        <v>0</v>
      </c>
      <c r="L34" s="217">
        <f>+SUM(L29:L33)</f>
        <v>0</v>
      </c>
      <c r="M34" s="217">
        <f>+SUM(M29:M33)</f>
        <v>0</v>
      </c>
      <c r="N34" s="217">
        <f>+SUM(N29:N33)</f>
        <v>0</v>
      </c>
      <c r="O34" s="209"/>
    </row>
    <row r="35" spans="1:15" ht="15.6">
      <c r="A35" s="69"/>
      <c r="B35" s="99"/>
      <c r="C35" s="99"/>
      <c r="D35" s="99"/>
      <c r="E35" s="217"/>
      <c r="F35" s="217"/>
      <c r="G35" s="217"/>
      <c r="H35" s="218"/>
      <c r="I35" s="217"/>
      <c r="J35" s="217"/>
      <c r="K35" s="217"/>
      <c r="L35" s="179"/>
      <c r="M35" s="179"/>
      <c r="N35" s="179"/>
      <c r="O35" s="179"/>
    </row>
    <row r="36" spans="1:15" ht="30.6">
      <c r="A36" s="69">
        <f>+A34+1</f>
        <v>18</v>
      </c>
      <c r="B36" s="99" t="s">
        <v>242</v>
      </c>
      <c r="C36" s="99"/>
      <c r="D36" s="99"/>
      <c r="E36" s="217">
        <f>+E19+E26+E34</f>
        <v>0</v>
      </c>
      <c r="F36" s="217"/>
      <c r="G36" s="217">
        <f>+G19+G26+G34</f>
        <v>0</v>
      </c>
      <c r="H36" s="218"/>
      <c r="I36" s="217">
        <f>+I19+I26+I34</f>
        <v>0</v>
      </c>
      <c r="J36" s="217"/>
      <c r="K36" s="217">
        <f>+K19+K26+K34</f>
        <v>0</v>
      </c>
      <c r="L36" s="217">
        <f>+L19+L26+L34</f>
        <v>0</v>
      </c>
      <c r="M36" s="217">
        <f>+M19+M26+M34</f>
        <v>0</v>
      </c>
      <c r="N36" s="217">
        <f>+N19+N26+N34</f>
        <v>0</v>
      </c>
      <c r="O36" s="209"/>
    </row>
    <row r="37" spans="1:15" ht="15.6">
      <c r="A37" s="69">
        <f>+A36+1</f>
        <v>19</v>
      </c>
      <c r="B37" s="99" t="s">
        <v>243</v>
      </c>
      <c r="C37" s="99"/>
      <c r="D37" s="99"/>
      <c r="E37" s="221">
        <v>0</v>
      </c>
      <c r="F37" s="221"/>
      <c r="G37" s="212">
        <v>0</v>
      </c>
      <c r="H37" s="218"/>
      <c r="I37" s="212">
        <v>0</v>
      </c>
      <c r="J37" s="217"/>
      <c r="K37" s="221"/>
      <c r="L37" s="212">
        <v>0</v>
      </c>
      <c r="M37" s="179"/>
      <c r="N37" s="212">
        <v>0</v>
      </c>
      <c r="O37" s="178"/>
    </row>
    <row r="38" spans="1:15" ht="30.6">
      <c r="A38" s="69">
        <f>+A37+1</f>
        <v>20</v>
      </c>
      <c r="B38" s="99" t="s">
        <v>244</v>
      </c>
      <c r="C38" s="99"/>
      <c r="D38" s="99"/>
      <c r="E38" s="217">
        <f>+E36+E37</f>
        <v>0</v>
      </c>
      <c r="F38" s="221"/>
      <c r="G38" s="217">
        <f>+G36+G37</f>
        <v>0</v>
      </c>
      <c r="H38" s="218"/>
      <c r="I38" s="217">
        <f>+I36+I37</f>
        <v>0</v>
      </c>
      <c r="J38" s="217"/>
      <c r="K38" s="217"/>
      <c r="L38" s="217">
        <f>+L36+L37</f>
        <v>0</v>
      </c>
      <c r="M38" s="179"/>
      <c r="N38" s="217">
        <f>+N36+N37</f>
        <v>0</v>
      </c>
      <c r="O38" s="178"/>
    </row>
    <row r="39" spans="1:15" ht="15.6">
      <c r="A39" s="69"/>
      <c r="B39" s="99"/>
      <c r="C39" s="99"/>
      <c r="D39" s="99"/>
      <c r="E39" s="217"/>
      <c r="F39" s="217"/>
      <c r="G39" s="217"/>
      <c r="H39" s="218"/>
      <c r="I39" s="217"/>
      <c r="J39" s="217"/>
      <c r="K39" s="217"/>
      <c r="L39" s="179"/>
      <c r="M39" s="179"/>
      <c r="N39" s="179"/>
      <c r="O39" s="179"/>
    </row>
    <row r="40" spans="1:15" ht="15.6">
      <c r="A40" s="69"/>
      <c r="B40" s="99"/>
      <c r="C40" s="99"/>
      <c r="D40" s="99"/>
      <c r="E40" s="217"/>
      <c r="F40" s="217"/>
      <c r="G40" s="217"/>
      <c r="H40" s="218"/>
      <c r="I40" s="217"/>
      <c r="J40" s="217"/>
      <c r="K40" s="217"/>
      <c r="L40" s="179"/>
      <c r="M40" s="179"/>
      <c r="N40" s="179"/>
      <c r="O40" s="179"/>
    </row>
    <row r="41" spans="1:15" ht="31.2">
      <c r="A41" s="69"/>
      <c r="B41" s="125" t="s">
        <v>245</v>
      </c>
      <c r="C41" s="125"/>
      <c r="D41" s="125"/>
      <c r="E41" s="217"/>
      <c r="F41" s="217"/>
      <c r="G41" s="217"/>
      <c r="H41" s="218"/>
      <c r="I41" s="217"/>
      <c r="J41" s="217"/>
      <c r="K41" s="217"/>
      <c r="L41" s="179"/>
      <c r="M41" s="179"/>
      <c r="N41" s="179"/>
      <c r="O41" s="179"/>
    </row>
    <row r="42" spans="1:15" ht="31.5" customHeight="1">
      <c r="A42" s="69"/>
      <c r="B42" s="216" t="s">
        <v>236</v>
      </c>
      <c r="C42" s="216"/>
      <c r="D42" s="216"/>
      <c r="E42" s="220"/>
      <c r="F42" s="220"/>
      <c r="G42" s="220"/>
      <c r="H42" s="218"/>
      <c r="I42" s="217"/>
      <c r="J42" s="217"/>
      <c r="K42" s="217"/>
      <c r="L42" s="179"/>
      <c r="M42" s="179"/>
      <c r="N42" s="179"/>
      <c r="O42" s="179"/>
    </row>
    <row r="43" spans="1:15" ht="15.6">
      <c r="A43" s="69">
        <f>+A38+1</f>
        <v>21</v>
      </c>
      <c r="B43" s="222"/>
      <c r="C43" s="209">
        <v>0</v>
      </c>
      <c r="D43" s="206">
        <f>+C43*$J$76</f>
        <v>0</v>
      </c>
      <c r="E43" s="207">
        <f t="shared" ref="E43:E44" si="22">+C43-D43</f>
        <v>0</v>
      </c>
      <c r="F43" s="209">
        <v>0</v>
      </c>
      <c r="G43" s="211">
        <f>+E43+F43</f>
        <v>0</v>
      </c>
      <c r="H43" s="208">
        <v>0</v>
      </c>
      <c r="I43" s="207">
        <f t="shared" ref="I43:I44" si="23">+G43*H43</f>
        <v>0</v>
      </c>
      <c r="J43" s="209"/>
      <c r="K43" s="217">
        <v>0</v>
      </c>
      <c r="L43" s="179">
        <f>+I43-K43</f>
        <v>0</v>
      </c>
      <c r="M43" s="209">
        <v>0</v>
      </c>
      <c r="N43" s="179">
        <f>+L43-M43</f>
        <v>0</v>
      </c>
      <c r="O43" s="209"/>
    </row>
    <row r="44" spans="1:15" ht="15.6">
      <c r="A44" s="69">
        <f>+A43+1</f>
        <v>22</v>
      </c>
      <c r="B44" s="222"/>
      <c r="C44" s="212">
        <v>0</v>
      </c>
      <c r="D44" s="224">
        <f>+C44*$J$76</f>
        <v>0</v>
      </c>
      <c r="E44" s="213">
        <f t="shared" si="22"/>
        <v>0</v>
      </c>
      <c r="F44" s="212">
        <v>0</v>
      </c>
      <c r="G44" s="214">
        <f>+E44+F44</f>
        <v>0</v>
      </c>
      <c r="H44" s="208">
        <v>0</v>
      </c>
      <c r="I44" s="328">
        <f t="shared" si="23"/>
        <v>0</v>
      </c>
      <c r="J44" s="209"/>
      <c r="K44" s="221">
        <v>0</v>
      </c>
      <c r="L44" s="215">
        <f>+I44-K44</f>
        <v>0</v>
      </c>
      <c r="M44" s="212">
        <v>0</v>
      </c>
      <c r="N44" s="215">
        <f>+L44-M44</f>
        <v>0</v>
      </c>
      <c r="O44" s="212"/>
    </row>
    <row r="45" spans="1:15" ht="15.6">
      <c r="A45" s="69">
        <f>+A44+1</f>
        <v>23</v>
      </c>
      <c r="B45" s="99" t="s">
        <v>246</v>
      </c>
      <c r="C45" s="217">
        <f>+C43+C44</f>
        <v>0</v>
      </c>
      <c r="D45" s="217">
        <f>+D43+D44</f>
        <v>0</v>
      </c>
      <c r="E45" s="217">
        <f>+E43+E44</f>
        <v>0</v>
      </c>
      <c r="F45" s="217">
        <f>+F43+F44</f>
        <v>0</v>
      </c>
      <c r="G45" s="217">
        <f>+G43+G44</f>
        <v>0</v>
      </c>
      <c r="H45" s="218"/>
      <c r="I45" s="217">
        <v>0</v>
      </c>
      <c r="J45" s="217"/>
      <c r="K45" s="217">
        <v>0</v>
      </c>
      <c r="L45" s="217">
        <v>0</v>
      </c>
      <c r="M45" s="217">
        <v>0</v>
      </c>
      <c r="N45" s="217">
        <v>0</v>
      </c>
      <c r="O45" s="209"/>
    </row>
    <row r="46" spans="1:15" ht="15.6">
      <c r="A46" s="69"/>
      <c r="B46" s="99"/>
      <c r="C46" s="217"/>
      <c r="D46" s="217"/>
      <c r="E46" s="217"/>
      <c r="F46" s="217"/>
      <c r="G46" s="217"/>
      <c r="H46" s="218"/>
      <c r="I46" s="217"/>
      <c r="J46" s="217"/>
      <c r="K46" s="217"/>
      <c r="L46" s="179"/>
      <c r="M46" s="179"/>
      <c r="N46" s="179"/>
      <c r="O46" s="179"/>
    </row>
    <row r="47" spans="1:15" ht="15.6">
      <c r="A47" s="69"/>
      <c r="B47" s="216" t="s">
        <v>238</v>
      </c>
      <c r="C47" s="217"/>
      <c r="D47" s="217"/>
      <c r="E47" s="217"/>
      <c r="F47" s="217"/>
      <c r="G47" s="217"/>
      <c r="H47" s="218"/>
      <c r="I47" s="217"/>
      <c r="J47" s="217"/>
      <c r="K47" s="217"/>
      <c r="L47" s="179"/>
      <c r="M47" s="179"/>
      <c r="N47" s="179"/>
      <c r="O47" s="179"/>
    </row>
    <row r="48" spans="1:15" ht="15.6">
      <c r="A48" s="69">
        <f>+A45+1</f>
        <v>24</v>
      </c>
      <c r="B48" s="317" t="s">
        <v>402</v>
      </c>
      <c r="C48" s="209">
        <v>0</v>
      </c>
      <c r="D48" s="206">
        <f>+C48*$J$76</f>
        <v>0</v>
      </c>
      <c r="E48" s="207">
        <f t="shared" ref="E48" si="24">+C48-D48</f>
        <v>0</v>
      </c>
      <c r="F48" s="209">
        <v>0</v>
      </c>
      <c r="G48" s="211">
        <f>+E48+F48</f>
        <v>0</v>
      </c>
      <c r="H48" s="208">
        <v>0</v>
      </c>
      <c r="I48" s="207">
        <f t="shared" ref="I48:I52" si="25">+G48*H48</f>
        <v>0</v>
      </c>
      <c r="J48" s="210" t="s">
        <v>247</v>
      </c>
      <c r="K48" s="211">
        <v>0</v>
      </c>
      <c r="L48" s="179">
        <f t="shared" ref="L48" si="26">+I48-K48</f>
        <v>0</v>
      </c>
      <c r="M48" s="178">
        <v>0</v>
      </c>
      <c r="N48" s="179">
        <f t="shared" ref="N48:N52" si="27">+L48-M48</f>
        <v>0</v>
      </c>
      <c r="O48" s="178"/>
    </row>
    <row r="49" spans="1:15" ht="15.6">
      <c r="A49" s="69">
        <f>+A48+1</f>
        <v>25</v>
      </c>
      <c r="B49" s="225"/>
      <c r="C49" s="209">
        <v>0</v>
      </c>
      <c r="D49" s="206">
        <f>+C49*$J$76</f>
        <v>0</v>
      </c>
      <c r="E49" s="207">
        <f t="shared" ref="E49:E52" si="28">+C49-D49</f>
        <v>0</v>
      </c>
      <c r="F49" s="209">
        <v>0</v>
      </c>
      <c r="G49" s="211">
        <f t="shared" ref="G49:G52" si="29">+E49+F49</f>
        <v>0</v>
      </c>
      <c r="H49" s="208">
        <v>0</v>
      </c>
      <c r="I49" s="207">
        <f t="shared" si="25"/>
        <v>0</v>
      </c>
      <c r="J49" s="235"/>
      <c r="K49" s="211">
        <v>0</v>
      </c>
      <c r="L49" s="179">
        <f t="shared" ref="L49:L52" si="30">+I49-K49</f>
        <v>0</v>
      </c>
      <c r="M49" s="178">
        <v>0</v>
      </c>
      <c r="N49" s="179">
        <f t="shared" si="27"/>
        <v>0</v>
      </c>
      <c r="O49" s="178"/>
    </row>
    <row r="50" spans="1:15" ht="15.6">
      <c r="A50" s="69">
        <f t="shared" ref="A50:A52" si="31">+A49+1</f>
        <v>26</v>
      </c>
      <c r="B50" s="225"/>
      <c r="C50" s="209">
        <v>0</v>
      </c>
      <c r="D50" s="206">
        <f>+C50*$J$76</f>
        <v>0</v>
      </c>
      <c r="E50" s="207">
        <f t="shared" si="28"/>
        <v>0</v>
      </c>
      <c r="F50" s="209">
        <v>0</v>
      </c>
      <c r="G50" s="211">
        <f t="shared" si="29"/>
        <v>0</v>
      </c>
      <c r="H50" s="208">
        <v>0</v>
      </c>
      <c r="I50" s="207">
        <f t="shared" si="25"/>
        <v>0</v>
      </c>
      <c r="J50" s="235"/>
      <c r="K50" s="211">
        <v>0</v>
      </c>
      <c r="L50" s="179">
        <f t="shared" si="30"/>
        <v>0</v>
      </c>
      <c r="M50" s="178">
        <v>0</v>
      </c>
      <c r="N50" s="179">
        <f t="shared" si="27"/>
        <v>0</v>
      </c>
      <c r="O50" s="178"/>
    </row>
    <row r="51" spans="1:15" ht="15.6">
      <c r="A51" s="69">
        <f t="shared" si="31"/>
        <v>27</v>
      </c>
      <c r="B51" s="225"/>
      <c r="C51" s="209">
        <v>0</v>
      </c>
      <c r="D51" s="206">
        <f>+C51*$J$76</f>
        <v>0</v>
      </c>
      <c r="E51" s="207">
        <f t="shared" si="28"/>
        <v>0</v>
      </c>
      <c r="F51" s="209">
        <v>0</v>
      </c>
      <c r="G51" s="211">
        <f t="shared" si="29"/>
        <v>0</v>
      </c>
      <c r="H51" s="208">
        <v>0</v>
      </c>
      <c r="I51" s="207">
        <f t="shared" si="25"/>
        <v>0</v>
      </c>
      <c r="J51" s="235"/>
      <c r="K51" s="211">
        <v>0</v>
      </c>
      <c r="L51" s="179">
        <f t="shared" si="30"/>
        <v>0</v>
      </c>
      <c r="M51" s="178">
        <v>0</v>
      </c>
      <c r="N51" s="179">
        <f t="shared" si="27"/>
        <v>0</v>
      </c>
      <c r="O51" s="178"/>
    </row>
    <row r="52" spans="1:15" ht="15.6">
      <c r="A52" s="69">
        <f t="shared" si="31"/>
        <v>28</v>
      </c>
      <c r="B52" s="225"/>
      <c r="C52" s="212">
        <v>0</v>
      </c>
      <c r="D52" s="224">
        <f>+C52*$J$76</f>
        <v>0</v>
      </c>
      <c r="E52" s="213">
        <f t="shared" si="28"/>
        <v>0</v>
      </c>
      <c r="F52" s="212">
        <v>0</v>
      </c>
      <c r="G52" s="214">
        <f t="shared" si="29"/>
        <v>0</v>
      </c>
      <c r="H52" s="208">
        <v>0</v>
      </c>
      <c r="I52" s="213">
        <f t="shared" si="25"/>
        <v>0</v>
      </c>
      <c r="J52" s="235"/>
      <c r="K52" s="214">
        <v>0</v>
      </c>
      <c r="L52" s="215">
        <f t="shared" si="30"/>
        <v>0</v>
      </c>
      <c r="M52" s="223">
        <v>0</v>
      </c>
      <c r="N52" s="215">
        <f t="shared" si="27"/>
        <v>0</v>
      </c>
      <c r="O52" s="178"/>
    </row>
    <row r="53" spans="1:15" ht="15.6">
      <c r="A53" s="69">
        <f>+A52+1</f>
        <v>29</v>
      </c>
      <c r="B53" s="99" t="s">
        <v>239</v>
      </c>
      <c r="C53" s="217">
        <f>+SUM(C48:C52)</f>
        <v>0</v>
      </c>
      <c r="D53" s="217">
        <f>+SUM(D48:D52)</f>
        <v>0</v>
      </c>
      <c r="E53" s="217">
        <f>+SUM(E48:E52)</f>
        <v>0</v>
      </c>
      <c r="F53" s="217">
        <f>+SUM(F48:F52)</f>
        <v>0</v>
      </c>
      <c r="G53" s="217">
        <f>+SUM(G48:G52)</f>
        <v>0</v>
      </c>
      <c r="H53" s="218"/>
      <c r="I53" s="226">
        <f>+SUM(I48:I52)</f>
        <v>0</v>
      </c>
      <c r="J53" s="226"/>
      <c r="K53" s="226">
        <f>+SUM(K48:K52)</f>
        <v>0</v>
      </c>
      <c r="L53" s="226">
        <f>+SUM(L48:L52)</f>
        <v>0</v>
      </c>
      <c r="M53" s="226">
        <f>+SUM(M48:M52)</f>
        <v>0</v>
      </c>
      <c r="N53" s="226">
        <f>+SUM(N48:N52)</f>
        <v>0</v>
      </c>
      <c r="O53" s="232"/>
    </row>
    <row r="54" spans="1:15" ht="15.6">
      <c r="A54" s="69"/>
      <c r="B54" s="99"/>
      <c r="C54" s="217"/>
      <c r="D54" s="217"/>
      <c r="E54" s="217"/>
      <c r="F54" s="217"/>
      <c r="G54" s="217"/>
      <c r="H54" s="218"/>
      <c r="I54" s="217"/>
      <c r="J54" s="217"/>
      <c r="K54" s="217"/>
      <c r="L54" s="179"/>
      <c r="M54" s="179"/>
      <c r="N54" s="179"/>
      <c r="O54" s="179"/>
    </row>
    <row r="55" spans="1:15" ht="15.6">
      <c r="A55" s="69"/>
      <c r="B55" s="99" t="s">
        <v>240</v>
      </c>
      <c r="C55" s="217"/>
      <c r="D55" s="217"/>
      <c r="E55" s="217"/>
      <c r="F55" s="217"/>
      <c r="G55" s="217"/>
      <c r="H55" s="218"/>
      <c r="I55" s="217"/>
      <c r="J55" s="217"/>
      <c r="K55" s="217"/>
      <c r="L55" s="179"/>
      <c r="M55" s="179"/>
      <c r="N55" s="179"/>
      <c r="O55" s="179"/>
    </row>
    <row r="56" spans="1:15" ht="15.6">
      <c r="A56" s="69">
        <f>+A53+1</f>
        <v>30</v>
      </c>
      <c r="B56" s="225"/>
      <c r="C56" s="209">
        <v>0</v>
      </c>
      <c r="D56" s="206">
        <f>+C56*$J$76</f>
        <v>0</v>
      </c>
      <c r="E56" s="207">
        <f t="shared" ref="E56" si="32">+C56-D56</f>
        <v>0</v>
      </c>
      <c r="F56" s="209">
        <v>0</v>
      </c>
      <c r="G56" s="211">
        <f>+E56+F56</f>
        <v>0</v>
      </c>
      <c r="H56" s="208">
        <v>0</v>
      </c>
      <c r="I56" s="207">
        <f t="shared" ref="I56:I60" si="33">+G56*H56</f>
        <v>0</v>
      </c>
      <c r="J56" s="235"/>
      <c r="K56" s="211">
        <v>0</v>
      </c>
      <c r="L56" s="179">
        <f t="shared" ref="L56:L60" si="34">+I56-K56</f>
        <v>0</v>
      </c>
      <c r="M56" s="179">
        <v>0</v>
      </c>
      <c r="N56" s="179">
        <f t="shared" ref="N56:N60" si="35">+L56-M56</f>
        <v>0</v>
      </c>
      <c r="O56" s="178"/>
    </row>
    <row r="57" spans="1:15" ht="15.6">
      <c r="A57" s="69">
        <f>+A56+1</f>
        <v>31</v>
      </c>
      <c r="B57" s="225"/>
      <c r="C57" s="209">
        <v>0</v>
      </c>
      <c r="D57" s="206">
        <f>+C57*$J$76</f>
        <v>0</v>
      </c>
      <c r="E57" s="207">
        <f t="shared" ref="E57:E60" si="36">+C57-D57</f>
        <v>0</v>
      </c>
      <c r="F57" s="209">
        <v>0</v>
      </c>
      <c r="G57" s="211">
        <f t="shared" ref="G57:G60" si="37">+E57+F57</f>
        <v>0</v>
      </c>
      <c r="H57" s="208">
        <v>0</v>
      </c>
      <c r="I57" s="207">
        <f t="shared" si="33"/>
        <v>0</v>
      </c>
      <c r="J57" s="235"/>
      <c r="K57" s="211">
        <v>0</v>
      </c>
      <c r="L57" s="179">
        <f t="shared" si="34"/>
        <v>0</v>
      </c>
      <c r="M57" s="179">
        <v>0</v>
      </c>
      <c r="N57" s="179">
        <f t="shared" si="35"/>
        <v>0</v>
      </c>
      <c r="O57" s="178"/>
    </row>
    <row r="58" spans="1:15" ht="15.6">
      <c r="A58" s="69">
        <f t="shared" ref="A58:A60" si="38">+A57+1</f>
        <v>32</v>
      </c>
      <c r="B58" s="225"/>
      <c r="C58" s="209">
        <v>0</v>
      </c>
      <c r="D58" s="206">
        <f>+C58*$J$76</f>
        <v>0</v>
      </c>
      <c r="E58" s="207">
        <f t="shared" si="36"/>
        <v>0</v>
      </c>
      <c r="F58" s="209">
        <v>0</v>
      </c>
      <c r="G58" s="211">
        <f t="shared" si="37"/>
        <v>0</v>
      </c>
      <c r="H58" s="208">
        <v>0</v>
      </c>
      <c r="I58" s="207">
        <f t="shared" si="33"/>
        <v>0</v>
      </c>
      <c r="J58" s="235"/>
      <c r="K58" s="211">
        <v>0</v>
      </c>
      <c r="L58" s="179">
        <f t="shared" si="34"/>
        <v>0</v>
      </c>
      <c r="M58" s="179">
        <v>0</v>
      </c>
      <c r="N58" s="179">
        <f t="shared" si="35"/>
        <v>0</v>
      </c>
      <c r="O58" s="178"/>
    </row>
    <row r="59" spans="1:15" ht="15.6">
      <c r="A59" s="69">
        <f t="shared" si="38"/>
        <v>33</v>
      </c>
      <c r="B59" s="225"/>
      <c r="C59" s="209">
        <v>0</v>
      </c>
      <c r="D59" s="206">
        <f>+C59*$J$76</f>
        <v>0</v>
      </c>
      <c r="E59" s="207">
        <f t="shared" si="36"/>
        <v>0</v>
      </c>
      <c r="F59" s="209">
        <v>0</v>
      </c>
      <c r="G59" s="211">
        <f t="shared" si="37"/>
        <v>0</v>
      </c>
      <c r="H59" s="208">
        <v>0</v>
      </c>
      <c r="I59" s="207">
        <f t="shared" si="33"/>
        <v>0</v>
      </c>
      <c r="J59" s="235"/>
      <c r="K59" s="211">
        <v>0</v>
      </c>
      <c r="L59" s="179">
        <f t="shared" si="34"/>
        <v>0</v>
      </c>
      <c r="M59" s="179">
        <v>0</v>
      </c>
      <c r="N59" s="179">
        <f t="shared" si="35"/>
        <v>0</v>
      </c>
      <c r="O59" s="178"/>
    </row>
    <row r="60" spans="1:15" ht="15.6">
      <c r="A60" s="69">
        <f t="shared" si="38"/>
        <v>34</v>
      </c>
      <c r="B60" s="225"/>
      <c r="C60" s="212">
        <v>0</v>
      </c>
      <c r="D60" s="224">
        <f>+C60*$J$76</f>
        <v>0</v>
      </c>
      <c r="E60" s="213">
        <f t="shared" si="36"/>
        <v>0</v>
      </c>
      <c r="F60" s="212">
        <v>0</v>
      </c>
      <c r="G60" s="214">
        <f t="shared" si="37"/>
        <v>0</v>
      </c>
      <c r="H60" s="208">
        <v>0</v>
      </c>
      <c r="I60" s="213">
        <f t="shared" si="33"/>
        <v>0</v>
      </c>
      <c r="J60" s="235"/>
      <c r="K60" s="214">
        <v>0</v>
      </c>
      <c r="L60" s="215">
        <f t="shared" si="34"/>
        <v>0</v>
      </c>
      <c r="M60" s="215">
        <v>0</v>
      </c>
      <c r="N60" s="215">
        <f t="shared" si="35"/>
        <v>0</v>
      </c>
      <c r="O60" s="178"/>
    </row>
    <row r="61" spans="1:15" ht="15.6">
      <c r="A61" s="69">
        <f>+A60+1</f>
        <v>35</v>
      </c>
      <c r="B61" s="69" t="s">
        <v>248</v>
      </c>
      <c r="C61" s="217">
        <f>+SUM(C56:C60)</f>
        <v>0</v>
      </c>
      <c r="D61" s="217">
        <f>+SUM(D47:D60)</f>
        <v>0</v>
      </c>
      <c r="E61" s="217">
        <f>+SUM(E56:E60)</f>
        <v>0</v>
      </c>
      <c r="F61" s="217">
        <f>+SUM(F56:F60)</f>
        <v>0</v>
      </c>
      <c r="G61" s="217">
        <f>+SUM(G56:G60)</f>
        <v>0</v>
      </c>
      <c r="H61" s="218"/>
      <c r="I61" s="217">
        <f>+SUM(I56:I60)</f>
        <v>0</v>
      </c>
      <c r="J61" s="217"/>
      <c r="K61" s="217">
        <f>+SUM(K56:K60)</f>
        <v>0</v>
      </c>
      <c r="L61" s="217">
        <f>+SUM(L56:L60)</f>
        <v>0</v>
      </c>
      <c r="M61" s="217">
        <f>+SUM(M56:M60)</f>
        <v>0</v>
      </c>
      <c r="N61" s="217">
        <f>+SUM(N56:N60)</f>
        <v>0</v>
      </c>
      <c r="O61" s="209"/>
    </row>
    <row r="62" spans="1:15" ht="16.8">
      <c r="A62" s="69"/>
      <c r="B62" s="69"/>
      <c r="C62" s="69"/>
      <c r="D62" s="69"/>
      <c r="E62" s="220"/>
      <c r="F62" s="227"/>
      <c r="G62" s="220"/>
      <c r="H62" s="218"/>
      <c r="I62" s="220"/>
      <c r="J62" s="220"/>
      <c r="K62" s="220"/>
      <c r="L62" s="220"/>
      <c r="M62" s="220"/>
      <c r="N62" s="220"/>
      <c r="O62" s="379"/>
    </row>
    <row r="63" spans="1:15" ht="31.8">
      <c r="A63" s="69">
        <f>+A61+1</f>
        <v>36</v>
      </c>
      <c r="B63" s="99" t="s">
        <v>242</v>
      </c>
      <c r="C63" s="99"/>
      <c r="D63" s="99"/>
      <c r="E63" s="217">
        <f>+E45+E53+E61</f>
        <v>0</v>
      </c>
      <c r="F63" s="217"/>
      <c r="G63" s="217">
        <f>+G45+G53+G61</f>
        <v>0</v>
      </c>
      <c r="H63" s="218"/>
      <c r="I63" s="217">
        <f>+I45+I53+I61</f>
        <v>0</v>
      </c>
      <c r="J63" s="220"/>
      <c r="K63" s="217">
        <f>+K45+K53+K61</f>
        <v>0</v>
      </c>
      <c r="L63" s="217">
        <f>+L45+L53+L61</f>
        <v>0</v>
      </c>
      <c r="M63" s="217">
        <f>+M45+M53+M61</f>
        <v>0</v>
      </c>
      <c r="N63" s="217">
        <f>+N45+N53+N61</f>
        <v>0</v>
      </c>
      <c r="O63" s="209"/>
    </row>
    <row r="64" spans="1:15" ht="15.6">
      <c r="A64" s="69">
        <f>+A63+1</f>
        <v>37</v>
      </c>
      <c r="B64" s="99" t="s">
        <v>243</v>
      </c>
      <c r="C64" s="99"/>
      <c r="D64" s="99"/>
      <c r="E64" s="212">
        <v>0.26582278481012656</v>
      </c>
      <c r="F64" s="221"/>
      <c r="G64" s="212">
        <v>0</v>
      </c>
      <c r="H64" s="218"/>
      <c r="I64" s="212">
        <v>0</v>
      </c>
      <c r="J64" s="217"/>
      <c r="K64" s="217"/>
      <c r="L64" s="212">
        <v>0</v>
      </c>
      <c r="M64" s="179"/>
      <c r="N64" s="212">
        <v>0</v>
      </c>
      <c r="O64" s="178"/>
    </row>
    <row r="65" spans="1:17" ht="30.6">
      <c r="A65" s="69">
        <f>+A64+1</f>
        <v>38</v>
      </c>
      <c r="B65" s="99" t="s">
        <v>249</v>
      </c>
      <c r="C65" s="99"/>
      <c r="D65" s="99"/>
      <c r="E65" s="228">
        <f>+E63+E64</f>
        <v>0.26582278481012656</v>
      </c>
      <c r="F65" s="229"/>
      <c r="G65" s="228">
        <f>+G63+G64</f>
        <v>0</v>
      </c>
      <c r="H65" s="230"/>
      <c r="I65" s="228">
        <f>+I63+I64</f>
        <v>0</v>
      </c>
      <c r="J65" s="229"/>
      <c r="K65" s="229"/>
      <c r="L65" s="228">
        <f>+L63+L64</f>
        <v>0</v>
      </c>
      <c r="M65" s="229"/>
      <c r="N65" s="228">
        <f>+N63+N64</f>
        <v>0</v>
      </c>
      <c r="O65" s="233"/>
    </row>
    <row r="66" spans="1:17" ht="15.6">
      <c r="A66" s="69"/>
      <c r="B66" s="99"/>
      <c r="C66" s="99"/>
      <c r="D66" s="99"/>
      <c r="E66" s="229"/>
      <c r="F66" s="229"/>
      <c r="G66" s="229"/>
      <c r="H66" s="218"/>
      <c r="I66" s="229"/>
      <c r="J66" s="229"/>
      <c r="K66" s="229"/>
      <c r="L66" s="229"/>
      <c r="M66" s="229"/>
      <c r="N66" s="229"/>
      <c r="O66" s="380"/>
    </row>
    <row r="67" spans="1:17" ht="15.6">
      <c r="A67" s="69">
        <f>+A65+1</f>
        <v>39</v>
      </c>
      <c r="B67" s="99" t="s">
        <v>222</v>
      </c>
      <c r="C67" s="99"/>
      <c r="D67" s="99"/>
      <c r="E67" s="229">
        <f>+E38+E65</f>
        <v>0.26582278481012656</v>
      </c>
      <c r="F67" s="229"/>
      <c r="G67" s="229">
        <f>+G38+G65</f>
        <v>0</v>
      </c>
      <c r="H67" s="218"/>
      <c r="I67" s="229">
        <f>+I38+I65</f>
        <v>0</v>
      </c>
      <c r="J67" s="229"/>
      <c r="K67" s="229"/>
      <c r="L67" s="229">
        <f>+L38+L65</f>
        <v>0</v>
      </c>
      <c r="M67" s="229"/>
      <c r="N67" s="229">
        <f>+N38+N65</f>
        <v>0</v>
      </c>
      <c r="O67" s="233"/>
    </row>
    <row r="68" spans="1:17" ht="15.6">
      <c r="A68" s="69"/>
      <c r="B68" s="99"/>
      <c r="C68" s="99"/>
      <c r="D68" s="99"/>
      <c r="E68" s="229"/>
      <c r="F68" s="229"/>
      <c r="G68" s="229"/>
      <c r="H68" s="218"/>
      <c r="I68" s="229"/>
      <c r="J68" s="229"/>
      <c r="K68" s="229"/>
      <c r="L68" s="229"/>
      <c r="M68" s="229"/>
      <c r="N68" s="229"/>
      <c r="O68" s="380"/>
    </row>
    <row r="69" spans="1:17" ht="15.6">
      <c r="A69" s="69">
        <f>+A67+1</f>
        <v>40</v>
      </c>
      <c r="B69" s="69" t="s">
        <v>250</v>
      </c>
      <c r="C69" s="69"/>
      <c r="D69" s="69"/>
      <c r="E69" s="69"/>
      <c r="F69" s="69"/>
      <c r="G69" s="69"/>
      <c r="H69" s="69"/>
      <c r="I69" s="69"/>
      <c r="J69" s="69"/>
      <c r="K69" s="179">
        <f>+K36+K63</f>
        <v>0</v>
      </c>
      <c r="L69" s="69"/>
      <c r="M69" s="179">
        <f>+M36+M63</f>
        <v>0</v>
      </c>
      <c r="N69" s="69"/>
      <c r="O69" s="178"/>
    </row>
    <row r="70" spans="1:17" ht="15.6">
      <c r="A70" s="69"/>
      <c r="B70" s="69"/>
      <c r="C70" s="69"/>
      <c r="D70" s="69"/>
      <c r="E70" s="69"/>
      <c r="F70" s="69"/>
      <c r="G70" s="69"/>
      <c r="H70" s="69"/>
      <c r="I70" s="69"/>
      <c r="J70" s="69"/>
      <c r="K70" s="69"/>
      <c r="L70" s="69"/>
      <c r="M70" s="69"/>
      <c r="N70" s="69"/>
      <c r="O70" s="69"/>
    </row>
    <row r="71" spans="1:17" ht="15.6">
      <c r="A71" s="69"/>
      <c r="B71" s="69" t="s">
        <v>257</v>
      </c>
      <c r="C71" s="69"/>
      <c r="D71" s="69"/>
      <c r="E71" s="69"/>
      <c r="F71" s="69"/>
      <c r="G71" s="69"/>
      <c r="H71" s="69"/>
      <c r="I71" s="69"/>
      <c r="J71" s="69"/>
      <c r="K71" s="69"/>
      <c r="L71" s="69"/>
      <c r="M71" s="69"/>
      <c r="N71" s="69"/>
      <c r="O71" s="69"/>
    </row>
    <row r="72" spans="1:17" ht="15.75" customHeight="1">
      <c r="A72" s="69"/>
      <c r="B72" s="695" t="s">
        <v>547</v>
      </c>
      <c r="C72" s="695"/>
      <c r="D72" s="695"/>
      <c r="E72" s="695"/>
      <c r="F72" s="695"/>
      <c r="G72" s="695"/>
      <c r="H72" s="695"/>
      <c r="I72" s="695"/>
      <c r="J72" s="695"/>
      <c r="K72" s="695"/>
      <c r="L72" s="695"/>
      <c r="M72" s="695"/>
      <c r="N72" s="695"/>
      <c r="O72" s="695"/>
      <c r="P72" s="695"/>
      <c r="Q72" s="695"/>
    </row>
    <row r="73" spans="1:17" ht="15.6">
      <c r="A73" s="69"/>
      <c r="B73" s="69" t="s">
        <v>258</v>
      </c>
      <c r="C73" s="69"/>
      <c r="D73" s="69"/>
      <c r="E73" s="69"/>
      <c r="K73" s="69"/>
      <c r="L73" s="69"/>
      <c r="M73" s="69"/>
      <c r="N73" s="69"/>
      <c r="O73" s="69"/>
    </row>
    <row r="74" spans="1:17" ht="15.6">
      <c r="A74" s="69">
        <f>+A69+1</f>
        <v>41</v>
      </c>
      <c r="B74" s="69"/>
      <c r="C74" s="69"/>
      <c r="D74" s="69"/>
      <c r="F74" s="69" t="s">
        <v>251</v>
      </c>
      <c r="G74" s="69"/>
      <c r="H74" s="69"/>
      <c r="I74" s="69"/>
      <c r="J74" s="234">
        <v>0.01</v>
      </c>
      <c r="K74" s="69"/>
      <c r="L74" s="69"/>
      <c r="M74" s="69"/>
      <c r="N74" s="69"/>
      <c r="O74" s="69"/>
    </row>
    <row r="75" spans="1:17" ht="15.6">
      <c r="A75" s="69">
        <f>+A74+1</f>
        <v>42</v>
      </c>
      <c r="B75" s="69"/>
      <c r="C75" s="69"/>
      <c r="D75" s="69"/>
      <c r="F75" s="69" t="s">
        <v>252</v>
      </c>
      <c r="G75" s="69"/>
      <c r="H75" s="69"/>
      <c r="I75" s="69"/>
      <c r="J75" s="234">
        <v>0.01</v>
      </c>
      <c r="K75" s="69"/>
      <c r="L75" s="69"/>
      <c r="M75" s="69"/>
      <c r="N75" s="69"/>
      <c r="O75" s="69"/>
    </row>
    <row r="76" spans="1:17" ht="15.6">
      <c r="A76" s="378">
        <f>+A75+1</f>
        <v>43</v>
      </c>
      <c r="F76" s="69" t="s">
        <v>253</v>
      </c>
      <c r="G76" s="69"/>
      <c r="H76" s="69"/>
      <c r="I76" s="69"/>
      <c r="J76" s="180">
        <f>+J74/J75</f>
        <v>1</v>
      </c>
    </row>
    <row r="77" spans="1:17" ht="15.6">
      <c r="B77" s="205" t="s">
        <v>259</v>
      </c>
    </row>
    <row r="78" spans="1:17" ht="15.6">
      <c r="B78" s="205" t="s">
        <v>260</v>
      </c>
    </row>
    <row r="79" spans="1:17" ht="15.6">
      <c r="B79" s="205" t="s">
        <v>261</v>
      </c>
    </row>
  </sheetData>
  <mergeCells count="5">
    <mergeCell ref="B3:O3"/>
    <mergeCell ref="B4:O4"/>
    <mergeCell ref="B5:O5"/>
    <mergeCell ref="B6:O6"/>
    <mergeCell ref="B72:Q72"/>
  </mergeCells>
  <pageMargins left="0.7" right="0.7" top="0.75" bottom="0.75" header="0.3" footer="0.3"/>
  <pageSetup scale="2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E11" sqref="E11"/>
    </sheetView>
  </sheetViews>
  <sheetFormatPr defaultColWidth="9.109375" defaultRowHeight="13.2"/>
  <cols>
    <col min="1" max="1" width="6.33203125" style="1" customWidth="1"/>
    <col min="2" max="2" width="16" style="1" bestFit="1" customWidth="1"/>
    <col min="3" max="3" width="14" style="1" customWidth="1"/>
    <col min="4" max="4" width="16.33203125" style="1" customWidth="1"/>
    <col min="5" max="5" width="16.6640625" style="1" customWidth="1"/>
    <col min="6" max="6" width="14.109375" style="1" customWidth="1"/>
    <col min="7" max="12" width="14" style="1" customWidth="1"/>
    <col min="13" max="16384" width="9.109375" style="1"/>
  </cols>
  <sheetData>
    <row r="1" spans="1:16379" ht="17.399999999999999">
      <c r="B1" s="698" t="s">
        <v>577</v>
      </c>
      <c r="C1" s="698"/>
      <c r="D1" s="698"/>
      <c r="E1" s="698"/>
      <c r="F1" s="316"/>
      <c r="G1" s="316"/>
      <c r="H1" s="316"/>
      <c r="I1" s="316"/>
      <c r="J1" s="316"/>
      <c r="K1" s="316"/>
      <c r="L1" s="316"/>
      <c r="M1" s="316"/>
      <c r="N1" s="316"/>
      <c r="O1" s="316"/>
    </row>
    <row r="2" spans="1:16379" ht="15.6">
      <c r="B2" s="696" t="s">
        <v>548</v>
      </c>
      <c r="C2" s="696"/>
      <c r="D2" s="696"/>
      <c r="E2" s="696"/>
    </row>
    <row r="3" spans="1:16379" ht="15.6">
      <c r="B3" s="697" t="str">
        <f>+'Appendix A'!H3</f>
        <v>Projected ATRR or Actual ATRR for the 12 Months Ended 12/31/XXXX</v>
      </c>
      <c r="C3" s="697"/>
      <c r="D3" s="697"/>
      <c r="E3" s="697"/>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A6" s="315" t="s">
        <v>122</v>
      </c>
      <c r="B6" s="13" t="s">
        <v>68</v>
      </c>
      <c r="C6" s="13" t="s">
        <v>69</v>
      </c>
      <c r="D6" s="13" t="s">
        <v>70</v>
      </c>
      <c r="E6" s="13" t="s">
        <v>71</v>
      </c>
      <c r="F6" s="13" t="s">
        <v>72</v>
      </c>
    </row>
    <row r="7" spans="1:16379" s="11" customFormat="1" ht="52.8">
      <c r="A7" s="315" t="s">
        <v>122</v>
      </c>
      <c r="B7" s="581" t="s">
        <v>621</v>
      </c>
      <c r="C7" s="582" t="s">
        <v>400</v>
      </c>
      <c r="D7" s="582" t="s">
        <v>117</v>
      </c>
      <c r="E7" s="582" t="s">
        <v>118</v>
      </c>
      <c r="F7" s="581" t="s">
        <v>9</v>
      </c>
    </row>
    <row r="8" spans="1:16379">
      <c r="B8" s="315" t="s">
        <v>67</v>
      </c>
      <c r="C8" s="14" t="s">
        <v>516</v>
      </c>
      <c r="D8" s="580"/>
      <c r="E8" s="580"/>
      <c r="F8" s="14"/>
      <c r="G8" s="12"/>
      <c r="H8" s="12"/>
      <c r="I8" s="12"/>
      <c r="J8" s="12"/>
      <c r="K8" s="12"/>
      <c r="L8" s="12"/>
    </row>
    <row r="9" spans="1:16379">
      <c r="A9" s="12">
        <v>1</v>
      </c>
      <c r="B9" s="17" t="s">
        <v>8</v>
      </c>
      <c r="C9" s="583">
        <v>0</v>
      </c>
      <c r="D9" s="302">
        <v>0</v>
      </c>
      <c r="E9" s="302">
        <v>0</v>
      </c>
      <c r="F9" s="301">
        <f>+SUM(C9:E9)</f>
        <v>0</v>
      </c>
      <c r="G9" s="41"/>
      <c r="H9" s="41"/>
      <c r="I9" s="41"/>
      <c r="J9" s="41"/>
      <c r="K9" s="41"/>
      <c r="L9" s="41"/>
    </row>
    <row r="10" spans="1:16379">
      <c r="A10" s="12"/>
      <c r="B10" s="20"/>
      <c r="C10" s="301"/>
      <c r="D10" s="303"/>
      <c r="E10" s="303"/>
      <c r="F10" s="41"/>
      <c r="G10" s="41"/>
      <c r="H10" s="41"/>
      <c r="I10" s="41"/>
      <c r="J10" s="41"/>
      <c r="K10" s="41"/>
      <c r="L10" s="41"/>
    </row>
    <row r="11" spans="1:16379">
      <c r="A11" s="12">
        <f>+A9+1</f>
        <v>2</v>
      </c>
      <c r="B11" s="20" t="s">
        <v>119</v>
      </c>
      <c r="C11" s="301">
        <f>+C9*'Appendix A'!D100</f>
        <v>0</v>
      </c>
      <c r="D11" s="303">
        <f>+D9*'Appendix A'!D100</f>
        <v>0</v>
      </c>
      <c r="E11" s="303">
        <f>+E9*'Appendix A'!D100</f>
        <v>0</v>
      </c>
      <c r="F11" s="301">
        <f>+SUM(C11:E11)</f>
        <v>0</v>
      </c>
      <c r="G11" s="41"/>
      <c r="H11" s="41"/>
      <c r="I11" s="41"/>
      <c r="J11" s="41"/>
      <c r="K11" s="41"/>
      <c r="L11" s="41"/>
    </row>
    <row r="12" spans="1:16379" ht="52.8">
      <c r="A12" s="315" t="s">
        <v>456</v>
      </c>
      <c r="B12" s="20"/>
      <c r="C12" s="330" t="str">
        <f>+"Line "&amp;A9&amp;" * Composite Income Tax Rate"</f>
        <v>Line 1 * Composite Income Tax Rate</v>
      </c>
      <c r="D12" s="330" t="str">
        <f>+"Line "&amp;A9&amp;" * Composite Income Tax Rate"</f>
        <v>Line 1 * Composite Income Tax Rate</v>
      </c>
      <c r="E12" s="330" t="str">
        <f>+"Line "&amp;A9&amp;" * Composite Income Tax Rate"</f>
        <v>Line 1 * Composite Income Tax Rate</v>
      </c>
      <c r="F12" s="330" t="str">
        <f>"Sum of Columns "&amp;C6&amp;", "&amp;D6&amp;" and "&amp;E6&amp;""</f>
        <v>Sum of Columns (b), (c) and (d)</v>
      </c>
      <c r="G12" s="41"/>
      <c r="H12" s="41"/>
      <c r="I12" s="41"/>
      <c r="J12" s="41"/>
      <c r="K12" s="41"/>
      <c r="L12" s="41"/>
    </row>
    <row r="13" spans="1:16379">
      <c r="B13" s="20"/>
      <c r="C13" s="41"/>
      <c r="D13" s="41"/>
      <c r="E13" s="41"/>
      <c r="F13" s="41"/>
      <c r="G13" s="41"/>
      <c r="H13" s="41"/>
      <c r="I13" s="41"/>
      <c r="J13" s="41"/>
      <c r="K13" s="41"/>
      <c r="L13" s="41"/>
    </row>
    <row r="14" spans="1:16379">
      <c r="B14" s="20"/>
      <c r="C14" s="41"/>
      <c r="D14" s="41"/>
      <c r="E14" s="41"/>
      <c r="F14" s="41"/>
      <c r="G14" s="41"/>
      <c r="H14" s="41"/>
      <c r="I14" s="41"/>
      <c r="J14" s="41"/>
      <c r="K14" s="41"/>
      <c r="L14" s="41"/>
    </row>
    <row r="15" spans="1:16379">
      <c r="B15" s="20"/>
      <c r="C15" s="41"/>
      <c r="D15" s="41"/>
      <c r="E15" s="41"/>
      <c r="F15" s="41"/>
      <c r="G15" s="41"/>
      <c r="H15" s="41"/>
      <c r="I15" s="41"/>
      <c r="J15" s="41"/>
      <c r="K15" s="41"/>
      <c r="L15" s="41"/>
    </row>
    <row r="16" spans="1:16379">
      <c r="B16" s="20"/>
      <c r="C16" s="41"/>
      <c r="D16" s="41"/>
      <c r="E16" s="41"/>
      <c r="F16" s="41"/>
      <c r="G16" s="41"/>
      <c r="H16" s="41"/>
      <c r="I16" s="41"/>
      <c r="J16" s="41"/>
      <c r="K16" s="41"/>
      <c r="L16" s="41"/>
    </row>
    <row r="17" spans="2:12">
      <c r="B17" s="20"/>
      <c r="C17" s="41"/>
      <c r="D17" s="41"/>
      <c r="E17" s="41"/>
      <c r="F17" s="41"/>
      <c r="G17" s="41"/>
      <c r="H17" s="41"/>
      <c r="I17" s="41"/>
      <c r="J17" s="41"/>
      <c r="K17" s="41"/>
      <c r="L17" s="41"/>
    </row>
    <row r="18" spans="2:12">
      <c r="B18" s="17"/>
      <c r="C18" s="41"/>
      <c r="D18" s="41"/>
      <c r="E18" s="41"/>
      <c r="F18" s="41"/>
      <c r="G18" s="41"/>
      <c r="H18" s="41"/>
      <c r="I18" s="41"/>
      <c r="J18" s="41"/>
      <c r="K18" s="41"/>
      <c r="L18" s="41"/>
    </row>
    <row r="19" spans="2:12" ht="14.4">
      <c r="C19" s="42"/>
      <c r="D19" s="42"/>
      <c r="E19" s="42"/>
      <c r="F19" s="42"/>
      <c r="G19" s="42"/>
      <c r="H19" s="42"/>
      <c r="I19" s="42"/>
      <c r="J19" s="42"/>
      <c r="K19" s="42"/>
      <c r="L19" s="42"/>
    </row>
    <row r="21" spans="2:12">
      <c r="B21" s="14"/>
    </row>
    <row r="24" spans="2:12">
      <c r="B24" s="43"/>
      <c r="D24" s="12"/>
    </row>
    <row r="25" spans="2:12" s="12" customFormat="1">
      <c r="B25" s="13"/>
    </row>
    <row r="26" spans="2:12" s="12" customFormat="1">
      <c r="B26" s="1"/>
    </row>
    <row r="27" spans="2:12">
      <c r="B27" s="44"/>
    </row>
    <row r="28" spans="2:12">
      <c r="B28" s="44"/>
    </row>
    <row r="29" spans="2:12">
      <c r="B29" s="44"/>
    </row>
    <row r="30" spans="2:12">
      <c r="B30" s="44"/>
    </row>
    <row r="31" spans="2:12">
      <c r="B31" s="44"/>
    </row>
    <row r="32" spans="2:12">
      <c r="B32" s="44"/>
    </row>
    <row r="33" spans="2:2">
      <c r="B33" s="44"/>
    </row>
    <row r="34" spans="2:2">
      <c r="B34" s="44"/>
    </row>
    <row r="35" spans="2:2">
      <c r="B35" s="44"/>
    </row>
  </sheetData>
  <mergeCells count="3">
    <mergeCell ref="B2:E2"/>
    <mergeCell ref="B3:E3"/>
    <mergeCell ref="B1:E1"/>
  </mergeCells>
  <pageMargins left="0.7" right="0.7" top="0.75" bottom="0.75" header="0.3" footer="0.3"/>
  <pageSetup scale="92" orientation="portrait" r:id="rId1"/>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11CA7B076B2F46BB38889BD44FB56D" ma:contentTypeVersion="18" ma:contentTypeDescription="Create a new document." ma:contentTypeScope="" ma:versionID="ea82a888f7d671c5e5b463795705f1d8">
  <xsd:schema xmlns:xsd="http://www.w3.org/2001/XMLSchema" xmlns:xs="http://www.w3.org/2001/XMLSchema" xmlns:p="http://schemas.microsoft.com/office/2006/metadata/properties" xmlns:ns2="e25088f3-9b63-4b0f-82a9-173e45969f25" xmlns:ns3="e67a259b-b064-4dad-99ea-9056ae4e8be9" xmlns:ns4="e8eac3e3-aaff-4c5d-8182-f9e9c1a75e02" targetNamespace="http://schemas.microsoft.com/office/2006/metadata/properties" ma:root="true" ma:fieldsID="7b216bb982c89a246606f23951e97aa0" ns2:_="" ns3:_="" ns4:_="">
    <xsd:import namespace="e25088f3-9b63-4b0f-82a9-173e45969f25"/>
    <xsd:import namespace="e67a259b-b064-4dad-99ea-9056ae4e8be9"/>
    <xsd:import namespace="e8eac3e3-aaff-4c5d-8182-f9e9c1a75e02"/>
    <xsd:element name="properties">
      <xsd:complexType>
        <xsd:sequence>
          <xsd:element name="documentManagement">
            <xsd:complexType>
              <xsd:all>
                <xsd:element ref="ns2:_dlc_DocId" minOccurs="0"/>
                <xsd:element ref="ns2:_dlc_DocIdUrl" minOccurs="0"/>
                <xsd:element ref="ns2:_dlc_DocIdPersistId" minOccurs="0"/>
                <xsd:element ref="ns3:LegacyObjID" minOccurs="0"/>
                <xsd:element ref="ns3:DocDescription" minOccurs="0"/>
                <xsd:element ref="ns3:k6ddcef4143d45158923c73e5fbf7fd3" minOccurs="0"/>
                <xsd:element ref="ns3:TaxCatchAll" minOccurs="0"/>
                <xsd:element ref="ns3:b547e2d25ec54fdeabe25f8313d664c0" minOccurs="0"/>
                <xsd:element ref="ns3:p1d6c7a98c54445284ac0a0253fc066c" minOccurs="0"/>
                <xsd:element ref="ns3:n3050d635d8a4c5ab09e418d8f381e2b" minOccurs="0"/>
                <xsd:element ref="ns3:HoldName" minOccurs="0"/>
                <xsd:element ref="ns3:h3dad4f417ab413a8ca4314e9f1bd0eb" minOccurs="0"/>
                <xsd:element ref="ns2:SharedWithUsers" minOccurs="0"/>
                <xsd:element ref="ns2: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088f3-9b63-4b0f-82a9-173e45969f2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7a259b-b064-4dad-99ea-9056ae4e8be9" elementFormDefault="qualified">
    <xsd:import namespace="http://schemas.microsoft.com/office/2006/documentManagement/types"/>
    <xsd:import namespace="http://schemas.microsoft.com/office/infopath/2007/PartnerControls"/>
    <xsd:element name="LegacyObjID" ma:index="11" nillable="true" ma:displayName="Legacy Object ID" ma:description="The OpenText Object ID assigned to the migrated document" ma:internalName="LegacyObjID">
      <xsd:simpleType>
        <xsd:restriction base="dms:Text">
          <xsd:maxLength value="255"/>
        </xsd:restriction>
      </xsd:simpleType>
    </xsd:element>
    <xsd:element name="DocDescription" ma:index="12" nillable="true" ma:displayName="Document Description" ma:description="The description of the document" ma:internalName="DocDescription">
      <xsd:simpleType>
        <xsd:restriction base="dms:Note">
          <xsd:maxLength value="255"/>
        </xsd:restriction>
      </xsd:simpleType>
    </xsd:element>
    <xsd:element name="k6ddcef4143d45158923c73e5fbf7fd3" ma:index="14" nillable="true" ma:taxonomy="true" ma:internalName="k6ddcef4143d45158923c73e5fbf7fd3" ma:taxonomyFieldName="Area" ma:displayName="Area" ma:default="" ma:fieldId="{46ddcef4-143d-4515-8923-c73e5fbf7fd3}" ma:sspId="7bf5fa43-f6bd-45aa-9061-cc6667b7271d" ma:termSetId="04184601-f0b6-4e71-a582-a25f76140a65"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68faf95c-2032-4a8a-97fa-a29de466012e}" ma:internalName="TaxCatchAll" ma:showField="CatchAllData" ma:web="e25088f3-9b63-4b0f-82a9-173e45969f25">
      <xsd:complexType>
        <xsd:complexContent>
          <xsd:extension base="dms:MultiChoiceLookup">
            <xsd:sequence>
              <xsd:element name="Value" type="dms:Lookup" maxOccurs="unbounded" minOccurs="0" nillable="true"/>
            </xsd:sequence>
          </xsd:extension>
        </xsd:complexContent>
      </xsd:complexType>
    </xsd:element>
    <xsd:element name="b547e2d25ec54fdeabe25f8313d664c0" ma:index="17" nillable="true" ma:taxonomy="true" ma:internalName="b547e2d25ec54fdeabe25f8313d664c0" ma:taxonomyFieldName="District" ma:displayName="District" ma:default="" ma:fieldId="{b547e2d2-5ec5-4fde-abe2-5f8313d664c0}" ma:sspId="7bf5fa43-f6bd-45aa-9061-cc6667b7271d" ma:termSetId="28363ab1-c85c-4f1f-bdda-45b2c4f3e703" ma:anchorId="00000000-0000-0000-0000-000000000000" ma:open="true" ma:isKeyword="false">
      <xsd:complexType>
        <xsd:sequence>
          <xsd:element ref="pc:Terms" minOccurs="0" maxOccurs="1"/>
        </xsd:sequence>
      </xsd:complexType>
    </xsd:element>
    <xsd:element name="p1d6c7a98c54445284ac0a0253fc066c" ma:index="19" nillable="true" ma:taxonomy="true" ma:internalName="p1d6c7a98c54445284ac0a0253fc066c" ma:taxonomyFieldName="LegacySecurityTag" ma:displayName="Legacy Security Tag" ma:default="" ma:fieldId="{91d6c7a9-8c54-4452-84ac-0a0253fc066c}" ma:sspId="7bf5fa43-f6bd-45aa-9061-cc6667b7271d" ma:termSetId="d5cde430-222d-4c3a-9b04-75289ab7b20c" ma:anchorId="00000000-0000-0000-0000-000000000000" ma:open="false" ma:isKeyword="false">
      <xsd:complexType>
        <xsd:sequence>
          <xsd:element ref="pc:Terms" minOccurs="0" maxOccurs="1"/>
        </xsd:sequence>
      </xsd:complexType>
    </xsd:element>
    <xsd:element name="n3050d635d8a4c5ab09e418d8f381e2b" ma:index="21" nillable="true" ma:taxonomy="true" ma:internalName="n3050d635d8a4c5ab09e418d8f381e2b" ma:taxonomyFieldName="Information_x0020_Type" ma:displayName="Information Type" ma:default="" ma:fieldId="{73050d63-5d8a-4c5a-b09e-418d8f381e2b}" ma:sspId="7bf5fa43-f6bd-45aa-9061-cc6667b7271d" ma:termSetId="5460df09-e86b-4c45-898c-b2a91a9b5fe3" ma:anchorId="00000000-0000-0000-0000-000000000000" ma:open="true" ma:isKeyword="false">
      <xsd:complexType>
        <xsd:sequence>
          <xsd:element ref="pc:Terms" minOccurs="0" maxOccurs="1"/>
        </xsd:sequence>
      </xsd:complexType>
    </xsd:element>
    <xsd:element name="HoldName" ma:index="22" nillable="true" ma:displayName="Hold Name" ma:description="The name of the legacy Legal Hold assigned to the Document" ma:internalName="HoldName">
      <xsd:simpleType>
        <xsd:restriction base="dms:Note">
          <xsd:maxLength value="255"/>
        </xsd:restriction>
      </xsd:simpleType>
    </xsd:element>
    <xsd:element name="h3dad4f417ab413a8ca4314e9f1bd0eb" ma:index="24" nillable="true" ma:taxonomy="true" ma:internalName="h3dad4f417ab413a8ca4314e9f1bd0eb" ma:taxonomyFieldName="Information_x0020_Status" ma:displayName="Information Status" ma:default="1;#Draft|85e3e8f1-6d5d-4c8b-9355-5eb54c3875c2" ma:fieldId="{13dad4f4-17ab-413a-8ca4-314e9f1bd0eb}" ma:sspId="7bf5fa43-f6bd-45aa-9061-cc6667b7271d" ma:termSetId="66d3dc24-0c45-4f11-9171-189e7d76739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eac3e3-aaff-4c5d-8182-f9e9c1a75e02"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egacyObjID xmlns="e67a259b-b064-4dad-99ea-9056ae4e8be9" xsi:nil="true"/>
    <DocDescription xmlns="e67a259b-b064-4dad-99ea-9056ae4e8be9" xsi:nil="true"/>
    <TaxCatchAll xmlns="e67a259b-b064-4dad-99ea-9056ae4e8be9">
      <Value>1</Value>
    </TaxCatchAll>
    <n3050d635d8a4c5ab09e418d8f381e2b xmlns="e67a259b-b064-4dad-99ea-9056ae4e8be9">
      <Terms xmlns="http://schemas.microsoft.com/office/infopath/2007/PartnerControls"/>
    </n3050d635d8a4c5ab09e418d8f381e2b>
    <p1d6c7a98c54445284ac0a0253fc066c xmlns="e67a259b-b064-4dad-99ea-9056ae4e8be9">
      <Terms xmlns="http://schemas.microsoft.com/office/infopath/2007/PartnerControls"/>
    </p1d6c7a98c54445284ac0a0253fc066c>
    <k6ddcef4143d45158923c73e5fbf7fd3 xmlns="e67a259b-b064-4dad-99ea-9056ae4e8be9">
      <Terms xmlns="http://schemas.microsoft.com/office/infopath/2007/PartnerControls"/>
    </k6ddcef4143d45158923c73e5fbf7fd3>
    <HoldName xmlns="e67a259b-b064-4dad-99ea-9056ae4e8be9" xsi:nil="true"/>
    <b547e2d25ec54fdeabe25f8313d664c0 xmlns="e67a259b-b064-4dad-99ea-9056ae4e8be9">
      <Terms xmlns="http://schemas.microsoft.com/office/infopath/2007/PartnerControls"/>
    </b547e2d25ec54fdeabe25f8313d664c0>
    <h3dad4f417ab413a8ca4314e9f1bd0eb xmlns="e67a259b-b064-4dad-99ea-9056ae4e8be9">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85e3e8f1-6d5d-4c8b-9355-5eb54c3875c2</TermId>
        </TermInfo>
      </Terms>
    </h3dad4f417ab413a8ca4314e9f1bd0eb>
    <_dlc_DocId xmlns="e25088f3-9b63-4b0f-82a9-173e45969f25">SYCKHE2NZKZH-1733611864-11429</_dlc_DocId>
    <_dlc_DocIdUrl xmlns="e25088f3-9b63-4b0f-82a9-173e45969f25">
      <Url>https://centralhudson.sharepoint.com/sites/EnergyPolicyRegulation/_layouts/15/DocIdRedir.aspx?ID=SYCKHE2NZKZH-1733611864-11429</Url>
      <Description>SYCKHE2NZKZH-1733611864-11429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354ABB4-C2F5-4DAF-A369-46D092523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5088f3-9b63-4b0f-82a9-173e45969f25"/>
    <ds:schemaRef ds:uri="e67a259b-b064-4dad-99ea-9056ae4e8be9"/>
    <ds:schemaRef ds:uri="e8eac3e3-aaff-4c5d-8182-f9e9c1a75e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D09BE3-D773-426C-96F1-B6B85A30058B}">
  <ds:schemaRefs>
    <ds:schemaRef ds:uri="http://schemas.microsoft.com/office/2006/metadata/properties"/>
    <ds:schemaRef ds:uri="http://schemas.microsoft.com/office/infopath/2007/PartnerControls"/>
    <ds:schemaRef ds:uri="e67a259b-b064-4dad-99ea-9056ae4e8be9"/>
    <ds:schemaRef ds:uri="e25088f3-9b63-4b0f-82a9-173e45969f25"/>
  </ds:schemaRefs>
</ds:datastoreItem>
</file>

<file path=customXml/itemProps3.xml><?xml version="1.0" encoding="utf-8"?>
<ds:datastoreItem xmlns:ds="http://schemas.openxmlformats.org/officeDocument/2006/customXml" ds:itemID="{0BA160D1-2F28-4BC5-B017-476DAF4D42A9}">
  <ds:schemaRefs>
    <ds:schemaRef ds:uri="http://schemas.microsoft.com/sharepoint/v3/contenttype/forms"/>
  </ds:schemaRefs>
</ds:datastoreItem>
</file>

<file path=customXml/itemProps4.xml><?xml version="1.0" encoding="utf-8"?>
<ds:datastoreItem xmlns:ds="http://schemas.openxmlformats.org/officeDocument/2006/customXml" ds:itemID="{5B149789-3C3F-4AAA-B8FB-9E0BCB7932A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'3-EADIT'!Print_Area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2023-04-20T00:44:14Z</cp:lastPrinted>
  <dcterms:created xsi:type="dcterms:W3CDTF">2017-06-08T16:04:55Z</dcterms:created>
  <dcterms:modified xsi:type="dcterms:W3CDTF">2024-01-31T13:34:59Z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0x0101007111CA7B076B2F46BB38889BD44FB56D</vt:lpwstr>
  </property>
  <property fmtid="{D5CDD505-2E9C-101B-9397-08002B2CF9AE}" pid="3" name="_dlc_DocIdItemGuid">
    <vt:lpwstr>33359c1f-af43-43b3-9641-7f2c0ae53108</vt:lpwstr>
  </property>
  <property fmtid="{D5CDD505-2E9C-101B-9397-08002B2CF9AE}" pid="4" name="Information Status">
    <vt:i4>1</vt:i4>
  </property>
  <property fmtid="{D5CDD505-2E9C-101B-9397-08002B2CF9AE}" pid="5" name="MSIP_Label_a5049dce-8671-4c79-90d7-f6ec79470f4e_Enabled">
    <vt:lpwstr>true</vt:lpwstr>
  </property>
  <property fmtid="{D5CDD505-2E9C-101B-9397-08002B2CF9AE}" pid="6" name="MSIP_Label_a5049dce-8671-4c79-90d7-f6ec79470f4e_SetDate">
    <vt:lpwstr>2023-07-25T20:09:55Z</vt:lpwstr>
  </property>
  <property fmtid="{D5CDD505-2E9C-101B-9397-08002B2CF9AE}" pid="7" name="MSIP_Label_a5049dce-8671-4c79-90d7-f6ec79470f4e_Method">
    <vt:lpwstr>Privileged</vt:lpwstr>
  </property>
  <property fmtid="{D5CDD505-2E9C-101B-9397-08002B2CF9AE}" pid="8" name="MSIP_Label_a5049dce-8671-4c79-90d7-f6ec79470f4e_Name">
    <vt:lpwstr>Public</vt:lpwstr>
  </property>
  <property fmtid="{D5CDD505-2E9C-101B-9397-08002B2CF9AE}" pid="9" name="MSIP_Label_a5049dce-8671-4c79-90d7-f6ec79470f4e_SiteId">
    <vt:lpwstr>7658602a-f7b9-4209-bc62-d2bfc30dea0d</vt:lpwstr>
  </property>
  <property fmtid="{D5CDD505-2E9C-101B-9397-08002B2CF9AE}" pid="10" name="MSIP_Label_a5049dce-8671-4c79-90d7-f6ec79470f4e_ActionId">
    <vt:lpwstr>4360dc00-a10f-4270-8ba9-6f8b5546a568</vt:lpwstr>
  </property>
  <property fmtid="{D5CDD505-2E9C-101B-9397-08002B2CF9AE}" pid="11" name="MSIP_Label_a5049dce-8671-4c79-90d7-f6ec79470f4e_ContentBits">
    <vt:lpwstr>0</vt:lpwstr>
  </property>
  <property fmtid="{D5CDD505-2E9C-101B-9397-08002B2CF9AE}" pid="12" name="_NewReviewCycle">
    <vt:lpwstr/>
  </property>
  <property fmtid="{D5CDD505-2E9C-101B-9397-08002B2CF9AE}" pid="13" name="_AdHocReviewCycleID">
    <vt:i4>2020491212</vt:i4>
  </property>
  <property fmtid="{D5CDD505-2E9C-101B-9397-08002B2CF9AE}" pid="14" name="_EmailSubject">
    <vt:lpwstr>Central Hudson RS19 Filing - Compliance Filing (Docket No. ER23-2507)</vt:lpwstr>
  </property>
  <property fmtid="{D5CDD505-2E9C-101B-9397-08002B2CF9AE}" pid="15" name="_AuthorEmail">
    <vt:lpwstr>GBissell@nyiso.com</vt:lpwstr>
  </property>
  <property fmtid="{D5CDD505-2E9C-101B-9397-08002B2CF9AE}" pid="16" name="_AuthorEmailDisplayName">
    <vt:lpwstr>Bissell, Garrett E</vt:lpwstr>
  </property>
</Properties>
</file>