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National Grid\NGrid Smart Path Connect\Deficiency Response\Filing Components\"/>
    </mc:Choice>
  </mc:AlternateContent>
  <xr:revisionPtr revIDLastSave="0" documentId="8_{8C61F5B6-2282-4DCB-87BF-0CA14958A82B}" xr6:coauthVersionLast="47" xr6:coauthVersionMax="47" xr10:uidLastSave="{00000000-0000-0000-0000-000000000000}"/>
  <bookViews>
    <workbookView xWindow="-108" yWindow="-108" windowWidth="23256" windowHeight="12576" tabRatio="871" xr2:uid="{4600CA7F-779F-4A44-9329-CE7E646E4A0C}"/>
  </bookViews>
  <sheets>
    <sheet name="Tab 1 - Summary" sheetId="26" r:id="rId1"/>
    <sheet name="Tab 2 - Detail" sheetId="7" r:id="rId2"/>
    <sheet name="Tab 3 - Rates" sheetId="24" r:id="rId3"/>
  </sheets>
  <externalReferences>
    <externalReference r:id="rId4"/>
  </externalReferences>
  <definedNames>
    <definedName name="_xlnm._FilterDatabase" localSheetId="1" hidden="1">'Tab 2 - Detail'!$A$7:$L$216</definedName>
    <definedName name="DeprEstimates">[1]Rates!$A$13:$K$25</definedName>
    <definedName name="DeprFactors">#REF!</definedName>
  </definedName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7" i="7" l="1"/>
  <c r="J217" i="7"/>
  <c r="K217" i="7"/>
  <c r="L217" i="7"/>
  <c r="H217" i="7"/>
  <c r="I9" i="7" l="1"/>
  <c r="J9" i="7" s="1"/>
  <c r="I10" i="7"/>
  <c r="J10" i="7" s="1"/>
  <c r="I11" i="7"/>
  <c r="J11" i="7" s="1"/>
  <c r="I12" i="7"/>
  <c r="J12" i="7" s="1"/>
  <c r="I13" i="7"/>
  <c r="J13" i="7" s="1"/>
  <c r="I14" i="7"/>
  <c r="J14" i="7" s="1"/>
  <c r="I15" i="7"/>
  <c r="J15" i="7" s="1"/>
  <c r="I16" i="7"/>
  <c r="J16" i="7" s="1"/>
  <c r="I17" i="7"/>
  <c r="J17" i="7" s="1"/>
  <c r="I18" i="7"/>
  <c r="J18" i="7" s="1"/>
  <c r="I19" i="7"/>
  <c r="J19" i="7" s="1"/>
  <c r="I20" i="7"/>
  <c r="J20" i="7" s="1"/>
  <c r="I21" i="7"/>
  <c r="J21" i="7" s="1"/>
  <c r="I22" i="7"/>
  <c r="J22" i="7" s="1"/>
  <c r="I23" i="7"/>
  <c r="J23" i="7" s="1"/>
  <c r="I24" i="7"/>
  <c r="J24" i="7" s="1"/>
  <c r="I25" i="7"/>
  <c r="J25" i="7" s="1"/>
  <c r="I26" i="7"/>
  <c r="J26" i="7" s="1"/>
  <c r="I27" i="7"/>
  <c r="J27" i="7" s="1"/>
  <c r="I28" i="7"/>
  <c r="J28" i="7" s="1"/>
  <c r="I29" i="7"/>
  <c r="J29" i="7" s="1"/>
  <c r="I30" i="7"/>
  <c r="J30" i="7" s="1"/>
  <c r="I31" i="7"/>
  <c r="J31" i="7" s="1"/>
  <c r="I32" i="7"/>
  <c r="J32" i="7" s="1"/>
  <c r="I33" i="7"/>
  <c r="J33" i="7" s="1"/>
  <c r="I34" i="7"/>
  <c r="J34" i="7" s="1"/>
  <c r="I35" i="7"/>
  <c r="J35" i="7" s="1"/>
  <c r="I36" i="7"/>
  <c r="J36" i="7" s="1"/>
  <c r="I37" i="7"/>
  <c r="J37" i="7" s="1"/>
  <c r="I38" i="7"/>
  <c r="J38" i="7" s="1"/>
  <c r="I39" i="7"/>
  <c r="J39" i="7" s="1"/>
  <c r="I40" i="7"/>
  <c r="J40" i="7" s="1"/>
  <c r="I41" i="7"/>
  <c r="J41" i="7" s="1"/>
  <c r="I42" i="7"/>
  <c r="J42" i="7" s="1"/>
  <c r="I43" i="7"/>
  <c r="J43" i="7" s="1"/>
  <c r="I44" i="7"/>
  <c r="J44" i="7" s="1"/>
  <c r="I45" i="7"/>
  <c r="J45" i="7" s="1"/>
  <c r="I46" i="7"/>
  <c r="J46" i="7" s="1"/>
  <c r="I47" i="7"/>
  <c r="J47" i="7" s="1"/>
  <c r="I48" i="7"/>
  <c r="J48" i="7" s="1"/>
  <c r="I49" i="7"/>
  <c r="J49" i="7" s="1"/>
  <c r="I50" i="7"/>
  <c r="J50" i="7" s="1"/>
  <c r="I51" i="7"/>
  <c r="J51" i="7" s="1"/>
  <c r="I52" i="7"/>
  <c r="J52" i="7" s="1"/>
  <c r="I53" i="7"/>
  <c r="J53" i="7" s="1"/>
  <c r="I54" i="7"/>
  <c r="J54" i="7" s="1"/>
  <c r="I55" i="7"/>
  <c r="J55" i="7" s="1"/>
  <c r="I56" i="7"/>
  <c r="J56" i="7" s="1"/>
  <c r="I57" i="7"/>
  <c r="J57" i="7" s="1"/>
  <c r="I58" i="7"/>
  <c r="J58" i="7" s="1"/>
  <c r="I59" i="7"/>
  <c r="J59" i="7" s="1"/>
  <c r="I60" i="7"/>
  <c r="J60" i="7" s="1"/>
  <c r="I61" i="7"/>
  <c r="J61" i="7" s="1"/>
  <c r="I62" i="7"/>
  <c r="J62" i="7" s="1"/>
  <c r="I63" i="7"/>
  <c r="J63" i="7" s="1"/>
  <c r="I64" i="7"/>
  <c r="J64" i="7" s="1"/>
  <c r="I65" i="7"/>
  <c r="J65" i="7" s="1"/>
  <c r="I66" i="7"/>
  <c r="J66" i="7" s="1"/>
  <c r="I67" i="7"/>
  <c r="J67" i="7" s="1"/>
  <c r="I68" i="7"/>
  <c r="J68" i="7" s="1"/>
  <c r="I69" i="7"/>
  <c r="J69" i="7" s="1"/>
  <c r="I70" i="7"/>
  <c r="J70" i="7" s="1"/>
  <c r="I71" i="7"/>
  <c r="J71" i="7" s="1"/>
  <c r="I72" i="7"/>
  <c r="J72" i="7" s="1"/>
  <c r="I73" i="7"/>
  <c r="J73" i="7" s="1"/>
  <c r="I74" i="7"/>
  <c r="J74" i="7" s="1"/>
  <c r="I75" i="7"/>
  <c r="J75" i="7" s="1"/>
  <c r="I76" i="7"/>
  <c r="J76" i="7" s="1"/>
  <c r="I77" i="7"/>
  <c r="J77" i="7" s="1"/>
  <c r="I78" i="7"/>
  <c r="J78" i="7" s="1"/>
  <c r="I79" i="7"/>
  <c r="J79" i="7" s="1"/>
  <c r="I80" i="7"/>
  <c r="J80" i="7" s="1"/>
  <c r="I81" i="7"/>
  <c r="J81" i="7" s="1"/>
  <c r="I82" i="7"/>
  <c r="J82" i="7" s="1"/>
  <c r="I83" i="7"/>
  <c r="J83" i="7" s="1"/>
  <c r="I84" i="7"/>
  <c r="J84" i="7" s="1"/>
  <c r="I85" i="7"/>
  <c r="J85" i="7" s="1"/>
  <c r="I86" i="7"/>
  <c r="J86" i="7" s="1"/>
  <c r="I87" i="7"/>
  <c r="J87" i="7" s="1"/>
  <c r="I88" i="7"/>
  <c r="J88" i="7" s="1"/>
  <c r="I89" i="7"/>
  <c r="J89" i="7" s="1"/>
  <c r="I90" i="7"/>
  <c r="J90" i="7" s="1"/>
  <c r="I91" i="7"/>
  <c r="J91" i="7" s="1"/>
  <c r="I92" i="7"/>
  <c r="J92" i="7" s="1"/>
  <c r="I93" i="7"/>
  <c r="J93" i="7" s="1"/>
  <c r="I94" i="7"/>
  <c r="J94" i="7" s="1"/>
  <c r="I95" i="7"/>
  <c r="J95" i="7" s="1"/>
  <c r="I96" i="7"/>
  <c r="J96" i="7" s="1"/>
  <c r="I97" i="7"/>
  <c r="J97" i="7" s="1"/>
  <c r="I98" i="7"/>
  <c r="J98" i="7" s="1"/>
  <c r="I99" i="7"/>
  <c r="J99" i="7" s="1"/>
  <c r="I100" i="7"/>
  <c r="J100" i="7" s="1"/>
  <c r="I101" i="7"/>
  <c r="J101" i="7" s="1"/>
  <c r="I102" i="7"/>
  <c r="J102" i="7" s="1"/>
  <c r="I103" i="7"/>
  <c r="J103" i="7" s="1"/>
  <c r="I104" i="7"/>
  <c r="J104" i="7" s="1"/>
  <c r="I105" i="7"/>
  <c r="J105" i="7" s="1"/>
  <c r="I106" i="7"/>
  <c r="J106" i="7" s="1"/>
  <c r="I107" i="7"/>
  <c r="J107" i="7" s="1"/>
  <c r="I108" i="7"/>
  <c r="J108" i="7" s="1"/>
  <c r="I109" i="7"/>
  <c r="J109" i="7" s="1"/>
  <c r="I110" i="7"/>
  <c r="J110" i="7" s="1"/>
  <c r="I111" i="7"/>
  <c r="J111" i="7" s="1"/>
  <c r="I112" i="7"/>
  <c r="J112" i="7" s="1"/>
  <c r="I113" i="7"/>
  <c r="J113" i="7" s="1"/>
  <c r="I114" i="7"/>
  <c r="J114" i="7" s="1"/>
  <c r="I115" i="7"/>
  <c r="J115" i="7" s="1"/>
  <c r="I116" i="7"/>
  <c r="J116" i="7" s="1"/>
  <c r="I117" i="7"/>
  <c r="J117" i="7" s="1"/>
  <c r="I118" i="7"/>
  <c r="J118" i="7" s="1"/>
  <c r="I119" i="7"/>
  <c r="J119" i="7" s="1"/>
  <c r="I120" i="7"/>
  <c r="J120" i="7" s="1"/>
  <c r="I121" i="7"/>
  <c r="J121" i="7" s="1"/>
  <c r="I122" i="7"/>
  <c r="J122" i="7" s="1"/>
  <c r="I123" i="7"/>
  <c r="J123" i="7" s="1"/>
  <c r="I124" i="7"/>
  <c r="J124" i="7" s="1"/>
  <c r="I125" i="7"/>
  <c r="J125" i="7" s="1"/>
  <c r="I126" i="7"/>
  <c r="J126" i="7" s="1"/>
  <c r="I127" i="7"/>
  <c r="J127" i="7" s="1"/>
  <c r="I128" i="7"/>
  <c r="J128" i="7" s="1"/>
  <c r="I129" i="7"/>
  <c r="J129" i="7" s="1"/>
  <c r="I130" i="7"/>
  <c r="J130" i="7" s="1"/>
  <c r="I131" i="7"/>
  <c r="J131" i="7" s="1"/>
  <c r="I132" i="7"/>
  <c r="J132" i="7" s="1"/>
  <c r="I133" i="7"/>
  <c r="J133" i="7" s="1"/>
  <c r="I134" i="7"/>
  <c r="J134" i="7" s="1"/>
  <c r="I135" i="7"/>
  <c r="J135" i="7" s="1"/>
  <c r="I136" i="7"/>
  <c r="J136" i="7" s="1"/>
  <c r="I137" i="7"/>
  <c r="J137" i="7" s="1"/>
  <c r="I138" i="7"/>
  <c r="J138" i="7" s="1"/>
  <c r="I139" i="7"/>
  <c r="J139" i="7" s="1"/>
  <c r="I140" i="7"/>
  <c r="J140" i="7" s="1"/>
  <c r="I141" i="7"/>
  <c r="J141" i="7" s="1"/>
  <c r="I142" i="7"/>
  <c r="J142" i="7" s="1"/>
  <c r="I143" i="7"/>
  <c r="J143" i="7" s="1"/>
  <c r="I144" i="7"/>
  <c r="J144" i="7" s="1"/>
  <c r="I145" i="7"/>
  <c r="J145" i="7" s="1"/>
  <c r="I146" i="7"/>
  <c r="J146" i="7" s="1"/>
  <c r="I147" i="7"/>
  <c r="J147" i="7" s="1"/>
  <c r="I148" i="7"/>
  <c r="J148" i="7" s="1"/>
  <c r="I149" i="7"/>
  <c r="J149" i="7" s="1"/>
  <c r="I150" i="7"/>
  <c r="J150" i="7" s="1"/>
  <c r="I151" i="7"/>
  <c r="J151" i="7" s="1"/>
  <c r="I152" i="7"/>
  <c r="J152" i="7" s="1"/>
  <c r="I153" i="7"/>
  <c r="J153" i="7" s="1"/>
  <c r="I154" i="7"/>
  <c r="J154" i="7" s="1"/>
  <c r="I155" i="7"/>
  <c r="J155" i="7" s="1"/>
  <c r="I156" i="7"/>
  <c r="J156" i="7" s="1"/>
  <c r="I157" i="7"/>
  <c r="J157" i="7" s="1"/>
  <c r="I158" i="7"/>
  <c r="J158" i="7" s="1"/>
  <c r="I159" i="7"/>
  <c r="J159" i="7" s="1"/>
  <c r="I160" i="7"/>
  <c r="J160" i="7" s="1"/>
  <c r="I161" i="7"/>
  <c r="J161" i="7" s="1"/>
  <c r="I162" i="7"/>
  <c r="J162" i="7" s="1"/>
  <c r="I163" i="7"/>
  <c r="J163" i="7" s="1"/>
  <c r="I164" i="7"/>
  <c r="J164" i="7" s="1"/>
  <c r="I165" i="7"/>
  <c r="J165" i="7" s="1"/>
  <c r="I166" i="7"/>
  <c r="J166" i="7" s="1"/>
  <c r="I167" i="7"/>
  <c r="J167" i="7" s="1"/>
  <c r="I168" i="7"/>
  <c r="J168" i="7" s="1"/>
  <c r="I169" i="7"/>
  <c r="J169" i="7" s="1"/>
  <c r="I170" i="7"/>
  <c r="J170" i="7" s="1"/>
  <c r="I171" i="7"/>
  <c r="J171" i="7" s="1"/>
  <c r="I172" i="7"/>
  <c r="J172" i="7" s="1"/>
  <c r="I173" i="7"/>
  <c r="J173" i="7" s="1"/>
  <c r="I174" i="7"/>
  <c r="J174" i="7" s="1"/>
  <c r="I175" i="7"/>
  <c r="J175" i="7" s="1"/>
  <c r="I176" i="7"/>
  <c r="J176" i="7" s="1"/>
  <c r="I177" i="7"/>
  <c r="J177" i="7" s="1"/>
  <c r="I178" i="7"/>
  <c r="J178" i="7" s="1"/>
  <c r="I179" i="7"/>
  <c r="J179" i="7" s="1"/>
  <c r="I180" i="7"/>
  <c r="J180" i="7" s="1"/>
  <c r="I181" i="7"/>
  <c r="J181" i="7" s="1"/>
  <c r="I182" i="7"/>
  <c r="J182" i="7" s="1"/>
  <c r="I183" i="7"/>
  <c r="J183" i="7" s="1"/>
  <c r="I184" i="7"/>
  <c r="J184" i="7" s="1"/>
  <c r="I185" i="7"/>
  <c r="J185" i="7" s="1"/>
  <c r="I186" i="7"/>
  <c r="J186" i="7" s="1"/>
  <c r="I187" i="7"/>
  <c r="J187" i="7" s="1"/>
  <c r="I188" i="7"/>
  <c r="J188" i="7" s="1"/>
  <c r="I189" i="7"/>
  <c r="J189" i="7" s="1"/>
  <c r="I190" i="7"/>
  <c r="J190" i="7" s="1"/>
  <c r="I191" i="7"/>
  <c r="J191" i="7" s="1"/>
  <c r="I192" i="7"/>
  <c r="J192" i="7" s="1"/>
  <c r="I193" i="7"/>
  <c r="J193" i="7" s="1"/>
  <c r="I194" i="7"/>
  <c r="J194" i="7" s="1"/>
  <c r="I195" i="7"/>
  <c r="J195" i="7" s="1"/>
  <c r="I196" i="7"/>
  <c r="J196" i="7" s="1"/>
  <c r="I197" i="7"/>
  <c r="J197" i="7" s="1"/>
  <c r="I198" i="7"/>
  <c r="J198" i="7" s="1"/>
  <c r="I199" i="7"/>
  <c r="J199" i="7" s="1"/>
  <c r="I200" i="7"/>
  <c r="J200" i="7" s="1"/>
  <c r="I201" i="7"/>
  <c r="J201" i="7" s="1"/>
  <c r="I202" i="7"/>
  <c r="J202" i="7" s="1"/>
  <c r="I203" i="7"/>
  <c r="J203" i="7" s="1"/>
  <c r="I204" i="7"/>
  <c r="J204" i="7" s="1"/>
  <c r="I205" i="7"/>
  <c r="J205" i="7" s="1"/>
  <c r="I206" i="7"/>
  <c r="J206" i="7" s="1"/>
  <c r="I207" i="7"/>
  <c r="J207" i="7" s="1"/>
  <c r="I208" i="7"/>
  <c r="J208" i="7" s="1"/>
  <c r="I209" i="7"/>
  <c r="J209" i="7" s="1"/>
  <c r="I210" i="7"/>
  <c r="J210" i="7" s="1"/>
  <c r="I211" i="7"/>
  <c r="J211" i="7" s="1"/>
  <c r="I212" i="7"/>
  <c r="J212" i="7" s="1"/>
  <c r="I213" i="7"/>
  <c r="J213" i="7" s="1"/>
  <c r="I214" i="7"/>
  <c r="J214" i="7" s="1"/>
  <c r="I215" i="7"/>
  <c r="J215" i="7" s="1"/>
  <c r="I216" i="7"/>
  <c r="J216" i="7" s="1"/>
  <c r="I8" i="7"/>
  <c r="J8" i="7" s="1"/>
  <c r="N9" i="7"/>
  <c r="N10" i="7"/>
  <c r="N11" i="7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50" i="7"/>
  <c r="N51" i="7"/>
  <c r="N52" i="7"/>
  <c r="N53" i="7"/>
  <c r="N54" i="7"/>
  <c r="N55" i="7"/>
  <c r="N56" i="7"/>
  <c r="N57" i="7"/>
  <c r="N58" i="7"/>
  <c r="N59" i="7"/>
  <c r="N60" i="7"/>
  <c r="N61" i="7"/>
  <c r="N62" i="7"/>
  <c r="N63" i="7"/>
  <c r="N64" i="7"/>
  <c r="N65" i="7"/>
  <c r="N66" i="7"/>
  <c r="N67" i="7"/>
  <c r="N68" i="7"/>
  <c r="N69" i="7"/>
  <c r="N70" i="7"/>
  <c r="N71" i="7"/>
  <c r="N72" i="7"/>
  <c r="N73" i="7"/>
  <c r="N74" i="7"/>
  <c r="N75" i="7"/>
  <c r="N76" i="7"/>
  <c r="N77" i="7"/>
  <c r="N78" i="7"/>
  <c r="N79" i="7"/>
  <c r="N80" i="7"/>
  <c r="N81" i="7"/>
  <c r="N82" i="7"/>
  <c r="N83" i="7"/>
  <c r="N84" i="7"/>
  <c r="N85" i="7"/>
  <c r="N86" i="7"/>
  <c r="N87" i="7"/>
  <c r="N88" i="7"/>
  <c r="N89" i="7"/>
  <c r="N90" i="7"/>
  <c r="N91" i="7"/>
  <c r="N92" i="7"/>
  <c r="N93" i="7"/>
  <c r="N94" i="7"/>
  <c r="N95" i="7"/>
  <c r="N96" i="7"/>
  <c r="N97" i="7"/>
  <c r="N98" i="7"/>
  <c r="N99" i="7"/>
  <c r="N100" i="7"/>
  <c r="N101" i="7"/>
  <c r="N102" i="7"/>
  <c r="N103" i="7"/>
  <c r="N104" i="7"/>
  <c r="N105" i="7"/>
  <c r="N106" i="7"/>
  <c r="N107" i="7"/>
  <c r="N108" i="7"/>
  <c r="N109" i="7"/>
  <c r="N110" i="7"/>
  <c r="N111" i="7"/>
  <c r="N112" i="7"/>
  <c r="N113" i="7"/>
  <c r="N114" i="7"/>
  <c r="N115" i="7"/>
  <c r="N116" i="7"/>
  <c r="N117" i="7"/>
  <c r="N118" i="7"/>
  <c r="N119" i="7"/>
  <c r="N120" i="7"/>
  <c r="N121" i="7"/>
  <c r="N122" i="7"/>
  <c r="N123" i="7"/>
  <c r="N124" i="7"/>
  <c r="N125" i="7"/>
  <c r="N126" i="7"/>
  <c r="N127" i="7"/>
  <c r="N128" i="7"/>
  <c r="N129" i="7"/>
  <c r="N130" i="7"/>
  <c r="N131" i="7"/>
  <c r="N132" i="7"/>
  <c r="N133" i="7"/>
  <c r="N134" i="7"/>
  <c r="N135" i="7"/>
  <c r="N136" i="7"/>
  <c r="N137" i="7"/>
  <c r="N138" i="7"/>
  <c r="N139" i="7"/>
  <c r="N140" i="7"/>
  <c r="N141" i="7"/>
  <c r="N142" i="7"/>
  <c r="N143" i="7"/>
  <c r="N144" i="7"/>
  <c r="N145" i="7"/>
  <c r="N146" i="7"/>
  <c r="N147" i="7"/>
  <c r="N148" i="7"/>
  <c r="N149" i="7"/>
  <c r="N150" i="7"/>
  <c r="N151" i="7"/>
  <c r="N152" i="7"/>
  <c r="N153" i="7"/>
  <c r="N154" i="7"/>
  <c r="N155" i="7"/>
  <c r="N156" i="7"/>
  <c r="N157" i="7"/>
  <c r="N158" i="7"/>
  <c r="N159" i="7"/>
  <c r="N160" i="7"/>
  <c r="N161" i="7"/>
  <c r="N162" i="7"/>
  <c r="N163" i="7"/>
  <c r="N164" i="7"/>
  <c r="N165" i="7"/>
  <c r="N166" i="7"/>
  <c r="N167" i="7"/>
  <c r="N168" i="7"/>
  <c r="N169" i="7"/>
  <c r="N170" i="7"/>
  <c r="N171" i="7"/>
  <c r="N172" i="7"/>
  <c r="N173" i="7"/>
  <c r="N174" i="7"/>
  <c r="N175" i="7"/>
  <c r="N176" i="7"/>
  <c r="N177" i="7"/>
  <c r="N178" i="7"/>
  <c r="N179" i="7"/>
  <c r="N180" i="7"/>
  <c r="N181" i="7"/>
  <c r="N182" i="7"/>
  <c r="N183" i="7"/>
  <c r="N184" i="7"/>
  <c r="N185" i="7"/>
  <c r="N186" i="7"/>
  <c r="N187" i="7"/>
  <c r="N188" i="7"/>
  <c r="N189" i="7"/>
  <c r="N190" i="7"/>
  <c r="N191" i="7"/>
  <c r="N192" i="7"/>
  <c r="N193" i="7"/>
  <c r="N194" i="7"/>
  <c r="N195" i="7"/>
  <c r="N196" i="7"/>
  <c r="N197" i="7"/>
  <c r="N198" i="7"/>
  <c r="N199" i="7"/>
  <c r="N200" i="7"/>
  <c r="N201" i="7"/>
  <c r="N202" i="7"/>
  <c r="N203" i="7"/>
  <c r="N204" i="7"/>
  <c r="N205" i="7"/>
  <c r="N206" i="7"/>
  <c r="N207" i="7"/>
  <c r="N208" i="7"/>
  <c r="N209" i="7"/>
  <c r="N210" i="7"/>
  <c r="N211" i="7"/>
  <c r="N212" i="7"/>
  <c r="N213" i="7"/>
  <c r="N214" i="7"/>
  <c r="N215" i="7"/>
  <c r="N216" i="7"/>
  <c r="N8" i="7"/>
  <c r="O9" i="7"/>
  <c r="P9" i="7" s="1"/>
  <c r="O10" i="7"/>
  <c r="P10" i="7" s="1"/>
  <c r="O11" i="7"/>
  <c r="P11" i="7" s="1"/>
  <c r="O12" i="7"/>
  <c r="P12" i="7" s="1"/>
  <c r="O13" i="7"/>
  <c r="P13" i="7" s="1"/>
  <c r="O14" i="7"/>
  <c r="P14" i="7" s="1"/>
  <c r="O15" i="7"/>
  <c r="P15" i="7" s="1"/>
  <c r="O16" i="7"/>
  <c r="P16" i="7" s="1"/>
  <c r="O17" i="7"/>
  <c r="P17" i="7" s="1"/>
  <c r="O18" i="7"/>
  <c r="P18" i="7" s="1"/>
  <c r="O19" i="7"/>
  <c r="P19" i="7" s="1"/>
  <c r="O20" i="7"/>
  <c r="P20" i="7" s="1"/>
  <c r="O21" i="7"/>
  <c r="P21" i="7" s="1"/>
  <c r="O22" i="7"/>
  <c r="P22" i="7" s="1"/>
  <c r="O23" i="7"/>
  <c r="P23" i="7" s="1"/>
  <c r="O24" i="7"/>
  <c r="P24" i="7" s="1"/>
  <c r="O25" i="7"/>
  <c r="P25" i="7" s="1"/>
  <c r="O26" i="7"/>
  <c r="P26" i="7" s="1"/>
  <c r="O27" i="7"/>
  <c r="P27" i="7" s="1"/>
  <c r="O28" i="7"/>
  <c r="P28" i="7" s="1"/>
  <c r="O29" i="7"/>
  <c r="P29" i="7" s="1"/>
  <c r="O30" i="7"/>
  <c r="P30" i="7" s="1"/>
  <c r="O31" i="7"/>
  <c r="P31" i="7" s="1"/>
  <c r="O32" i="7"/>
  <c r="P32" i="7" s="1"/>
  <c r="O33" i="7"/>
  <c r="P33" i="7" s="1"/>
  <c r="O34" i="7"/>
  <c r="P34" i="7" s="1"/>
  <c r="O35" i="7"/>
  <c r="P35" i="7" s="1"/>
  <c r="O36" i="7"/>
  <c r="P36" i="7" s="1"/>
  <c r="O37" i="7"/>
  <c r="P37" i="7" s="1"/>
  <c r="O38" i="7"/>
  <c r="P38" i="7" s="1"/>
  <c r="O39" i="7"/>
  <c r="P39" i="7" s="1"/>
  <c r="O40" i="7"/>
  <c r="P40" i="7" s="1"/>
  <c r="O41" i="7"/>
  <c r="P41" i="7" s="1"/>
  <c r="O42" i="7"/>
  <c r="P42" i="7" s="1"/>
  <c r="O43" i="7"/>
  <c r="P43" i="7" s="1"/>
  <c r="O44" i="7"/>
  <c r="P44" i="7" s="1"/>
  <c r="O45" i="7"/>
  <c r="P45" i="7" s="1"/>
  <c r="O46" i="7"/>
  <c r="P46" i="7" s="1"/>
  <c r="O47" i="7"/>
  <c r="P47" i="7" s="1"/>
  <c r="O48" i="7"/>
  <c r="P48" i="7" s="1"/>
  <c r="O49" i="7"/>
  <c r="P49" i="7" s="1"/>
  <c r="O50" i="7"/>
  <c r="P50" i="7" s="1"/>
  <c r="O51" i="7"/>
  <c r="P51" i="7" s="1"/>
  <c r="O52" i="7"/>
  <c r="P52" i="7" s="1"/>
  <c r="O53" i="7"/>
  <c r="P53" i="7" s="1"/>
  <c r="O54" i="7"/>
  <c r="P54" i="7" s="1"/>
  <c r="O55" i="7"/>
  <c r="P55" i="7" s="1"/>
  <c r="O56" i="7"/>
  <c r="P56" i="7" s="1"/>
  <c r="O57" i="7"/>
  <c r="P57" i="7" s="1"/>
  <c r="O58" i="7"/>
  <c r="P58" i="7" s="1"/>
  <c r="O59" i="7"/>
  <c r="P59" i="7" s="1"/>
  <c r="O60" i="7"/>
  <c r="P60" i="7" s="1"/>
  <c r="O61" i="7"/>
  <c r="P61" i="7" s="1"/>
  <c r="O62" i="7"/>
  <c r="P62" i="7" s="1"/>
  <c r="O63" i="7"/>
  <c r="P63" i="7" s="1"/>
  <c r="O64" i="7"/>
  <c r="P64" i="7" s="1"/>
  <c r="O65" i="7"/>
  <c r="P65" i="7" s="1"/>
  <c r="O66" i="7"/>
  <c r="P66" i="7" s="1"/>
  <c r="O67" i="7"/>
  <c r="P67" i="7" s="1"/>
  <c r="O68" i="7"/>
  <c r="P68" i="7" s="1"/>
  <c r="O69" i="7"/>
  <c r="P69" i="7" s="1"/>
  <c r="O70" i="7"/>
  <c r="P70" i="7" s="1"/>
  <c r="O71" i="7"/>
  <c r="P71" i="7" s="1"/>
  <c r="O72" i="7"/>
  <c r="P72" i="7" s="1"/>
  <c r="O73" i="7"/>
  <c r="P73" i="7" s="1"/>
  <c r="O74" i="7"/>
  <c r="P74" i="7" s="1"/>
  <c r="O75" i="7"/>
  <c r="P75" i="7" s="1"/>
  <c r="O76" i="7"/>
  <c r="P76" i="7" s="1"/>
  <c r="O77" i="7"/>
  <c r="P77" i="7" s="1"/>
  <c r="O78" i="7"/>
  <c r="P78" i="7" s="1"/>
  <c r="O79" i="7"/>
  <c r="P79" i="7" s="1"/>
  <c r="O80" i="7"/>
  <c r="P80" i="7" s="1"/>
  <c r="O81" i="7"/>
  <c r="P81" i="7" s="1"/>
  <c r="O82" i="7"/>
  <c r="P82" i="7" s="1"/>
  <c r="O83" i="7"/>
  <c r="P83" i="7" s="1"/>
  <c r="O84" i="7"/>
  <c r="P84" i="7" s="1"/>
  <c r="O85" i="7"/>
  <c r="P85" i="7" s="1"/>
  <c r="O86" i="7"/>
  <c r="P86" i="7" s="1"/>
  <c r="O87" i="7"/>
  <c r="P87" i="7" s="1"/>
  <c r="O88" i="7"/>
  <c r="P88" i="7" s="1"/>
  <c r="O89" i="7"/>
  <c r="P89" i="7" s="1"/>
  <c r="O90" i="7"/>
  <c r="P90" i="7" s="1"/>
  <c r="O91" i="7"/>
  <c r="P91" i="7" s="1"/>
  <c r="O92" i="7"/>
  <c r="P92" i="7" s="1"/>
  <c r="O93" i="7"/>
  <c r="P93" i="7" s="1"/>
  <c r="O94" i="7"/>
  <c r="P94" i="7" s="1"/>
  <c r="O95" i="7"/>
  <c r="P95" i="7" s="1"/>
  <c r="O96" i="7"/>
  <c r="P96" i="7" s="1"/>
  <c r="O97" i="7"/>
  <c r="P97" i="7" s="1"/>
  <c r="O98" i="7"/>
  <c r="P98" i="7" s="1"/>
  <c r="O99" i="7"/>
  <c r="P99" i="7" s="1"/>
  <c r="O100" i="7"/>
  <c r="P100" i="7" s="1"/>
  <c r="O101" i="7"/>
  <c r="P101" i="7" s="1"/>
  <c r="O102" i="7"/>
  <c r="P102" i="7" s="1"/>
  <c r="O103" i="7"/>
  <c r="P103" i="7" s="1"/>
  <c r="O104" i="7"/>
  <c r="P104" i="7" s="1"/>
  <c r="O105" i="7"/>
  <c r="P105" i="7" s="1"/>
  <c r="O106" i="7"/>
  <c r="P106" i="7" s="1"/>
  <c r="O107" i="7"/>
  <c r="P107" i="7" s="1"/>
  <c r="O108" i="7"/>
  <c r="P108" i="7" s="1"/>
  <c r="O109" i="7"/>
  <c r="P109" i="7" s="1"/>
  <c r="O110" i="7"/>
  <c r="P110" i="7" s="1"/>
  <c r="O111" i="7"/>
  <c r="P111" i="7" s="1"/>
  <c r="O112" i="7"/>
  <c r="P112" i="7" s="1"/>
  <c r="O113" i="7"/>
  <c r="P113" i="7" s="1"/>
  <c r="O114" i="7"/>
  <c r="P114" i="7" s="1"/>
  <c r="O115" i="7"/>
  <c r="P115" i="7" s="1"/>
  <c r="O116" i="7"/>
  <c r="P116" i="7" s="1"/>
  <c r="O117" i="7"/>
  <c r="P117" i="7" s="1"/>
  <c r="O118" i="7"/>
  <c r="P118" i="7" s="1"/>
  <c r="O119" i="7"/>
  <c r="P119" i="7" s="1"/>
  <c r="O120" i="7"/>
  <c r="P120" i="7" s="1"/>
  <c r="O121" i="7"/>
  <c r="P121" i="7" s="1"/>
  <c r="O122" i="7"/>
  <c r="P122" i="7" s="1"/>
  <c r="O123" i="7"/>
  <c r="P123" i="7" s="1"/>
  <c r="O124" i="7"/>
  <c r="P124" i="7" s="1"/>
  <c r="O125" i="7"/>
  <c r="P125" i="7" s="1"/>
  <c r="O126" i="7"/>
  <c r="P126" i="7" s="1"/>
  <c r="O127" i="7"/>
  <c r="P127" i="7" s="1"/>
  <c r="O128" i="7"/>
  <c r="P128" i="7" s="1"/>
  <c r="O129" i="7"/>
  <c r="P129" i="7" s="1"/>
  <c r="O130" i="7"/>
  <c r="P130" i="7" s="1"/>
  <c r="O131" i="7"/>
  <c r="P131" i="7" s="1"/>
  <c r="O132" i="7"/>
  <c r="P132" i="7" s="1"/>
  <c r="O133" i="7"/>
  <c r="P133" i="7" s="1"/>
  <c r="O134" i="7"/>
  <c r="P134" i="7" s="1"/>
  <c r="O135" i="7"/>
  <c r="P135" i="7" s="1"/>
  <c r="O136" i="7"/>
  <c r="P136" i="7" s="1"/>
  <c r="O137" i="7"/>
  <c r="P137" i="7" s="1"/>
  <c r="O138" i="7"/>
  <c r="P138" i="7" s="1"/>
  <c r="O139" i="7"/>
  <c r="P139" i="7" s="1"/>
  <c r="O140" i="7"/>
  <c r="P140" i="7" s="1"/>
  <c r="O141" i="7"/>
  <c r="P141" i="7" s="1"/>
  <c r="O142" i="7"/>
  <c r="P142" i="7" s="1"/>
  <c r="O143" i="7"/>
  <c r="P143" i="7" s="1"/>
  <c r="O144" i="7"/>
  <c r="P144" i="7" s="1"/>
  <c r="O145" i="7"/>
  <c r="P145" i="7" s="1"/>
  <c r="O146" i="7"/>
  <c r="P146" i="7" s="1"/>
  <c r="O147" i="7"/>
  <c r="P147" i="7" s="1"/>
  <c r="O148" i="7"/>
  <c r="P148" i="7" s="1"/>
  <c r="O149" i="7"/>
  <c r="P149" i="7" s="1"/>
  <c r="O150" i="7"/>
  <c r="P150" i="7" s="1"/>
  <c r="O151" i="7"/>
  <c r="P151" i="7" s="1"/>
  <c r="O152" i="7"/>
  <c r="P152" i="7" s="1"/>
  <c r="O153" i="7"/>
  <c r="P153" i="7" s="1"/>
  <c r="O154" i="7"/>
  <c r="P154" i="7" s="1"/>
  <c r="O155" i="7"/>
  <c r="P155" i="7" s="1"/>
  <c r="O156" i="7"/>
  <c r="P156" i="7" s="1"/>
  <c r="O157" i="7"/>
  <c r="P157" i="7" s="1"/>
  <c r="O158" i="7"/>
  <c r="P158" i="7" s="1"/>
  <c r="O159" i="7"/>
  <c r="P159" i="7" s="1"/>
  <c r="O160" i="7"/>
  <c r="P160" i="7" s="1"/>
  <c r="O161" i="7"/>
  <c r="P161" i="7" s="1"/>
  <c r="O162" i="7"/>
  <c r="P162" i="7" s="1"/>
  <c r="O163" i="7"/>
  <c r="P163" i="7" s="1"/>
  <c r="O164" i="7"/>
  <c r="P164" i="7" s="1"/>
  <c r="O165" i="7"/>
  <c r="P165" i="7" s="1"/>
  <c r="O166" i="7"/>
  <c r="P166" i="7" s="1"/>
  <c r="O167" i="7"/>
  <c r="P167" i="7" s="1"/>
  <c r="O168" i="7"/>
  <c r="P168" i="7" s="1"/>
  <c r="O169" i="7"/>
  <c r="P169" i="7" s="1"/>
  <c r="O170" i="7"/>
  <c r="P170" i="7" s="1"/>
  <c r="O171" i="7"/>
  <c r="P171" i="7" s="1"/>
  <c r="O172" i="7"/>
  <c r="P172" i="7" s="1"/>
  <c r="O173" i="7"/>
  <c r="P173" i="7" s="1"/>
  <c r="O174" i="7"/>
  <c r="P174" i="7" s="1"/>
  <c r="O175" i="7"/>
  <c r="P175" i="7" s="1"/>
  <c r="O176" i="7"/>
  <c r="P176" i="7" s="1"/>
  <c r="O177" i="7"/>
  <c r="P177" i="7" s="1"/>
  <c r="O178" i="7"/>
  <c r="P178" i="7" s="1"/>
  <c r="O179" i="7"/>
  <c r="P179" i="7" s="1"/>
  <c r="O180" i="7"/>
  <c r="P180" i="7" s="1"/>
  <c r="O181" i="7"/>
  <c r="P181" i="7" s="1"/>
  <c r="O182" i="7"/>
  <c r="P182" i="7" s="1"/>
  <c r="O183" i="7"/>
  <c r="P183" i="7" s="1"/>
  <c r="O184" i="7"/>
  <c r="P184" i="7" s="1"/>
  <c r="O185" i="7"/>
  <c r="P185" i="7" s="1"/>
  <c r="O186" i="7"/>
  <c r="P186" i="7" s="1"/>
  <c r="O187" i="7"/>
  <c r="P187" i="7" s="1"/>
  <c r="O188" i="7"/>
  <c r="P188" i="7" s="1"/>
  <c r="O189" i="7"/>
  <c r="P189" i="7" s="1"/>
  <c r="O190" i="7"/>
  <c r="P190" i="7" s="1"/>
  <c r="O191" i="7"/>
  <c r="P191" i="7" s="1"/>
  <c r="O192" i="7"/>
  <c r="P192" i="7" s="1"/>
  <c r="O193" i="7"/>
  <c r="P193" i="7" s="1"/>
  <c r="O194" i="7"/>
  <c r="P194" i="7" s="1"/>
  <c r="O195" i="7"/>
  <c r="P195" i="7" s="1"/>
  <c r="O196" i="7"/>
  <c r="P196" i="7" s="1"/>
  <c r="O197" i="7"/>
  <c r="P197" i="7" s="1"/>
  <c r="O198" i="7"/>
  <c r="P198" i="7" s="1"/>
  <c r="O199" i="7"/>
  <c r="P199" i="7" s="1"/>
  <c r="O200" i="7"/>
  <c r="P200" i="7" s="1"/>
  <c r="O201" i="7"/>
  <c r="P201" i="7" s="1"/>
  <c r="O202" i="7"/>
  <c r="P202" i="7" s="1"/>
  <c r="O203" i="7"/>
  <c r="P203" i="7" s="1"/>
  <c r="O204" i="7"/>
  <c r="P204" i="7" s="1"/>
  <c r="O205" i="7"/>
  <c r="P205" i="7" s="1"/>
  <c r="O206" i="7"/>
  <c r="P206" i="7" s="1"/>
  <c r="O207" i="7"/>
  <c r="P207" i="7" s="1"/>
  <c r="O208" i="7"/>
  <c r="P208" i="7" s="1"/>
  <c r="O209" i="7"/>
  <c r="P209" i="7" s="1"/>
  <c r="O210" i="7"/>
  <c r="P210" i="7" s="1"/>
  <c r="O211" i="7"/>
  <c r="P211" i="7" s="1"/>
  <c r="O212" i="7"/>
  <c r="P212" i="7" s="1"/>
  <c r="O213" i="7"/>
  <c r="P213" i="7" s="1"/>
  <c r="O214" i="7"/>
  <c r="P214" i="7" s="1"/>
  <c r="O215" i="7"/>
  <c r="P215" i="7" s="1"/>
  <c r="O216" i="7"/>
  <c r="P216" i="7" s="1"/>
  <c r="O8" i="7"/>
  <c r="P8" i="7" s="1"/>
  <c r="P217" i="7" l="1"/>
</calcChain>
</file>

<file path=xl/sharedStrings.xml><?xml version="1.0" encoding="utf-8"?>
<sst xmlns="http://schemas.openxmlformats.org/spreadsheetml/2006/main" count="933" uniqueCount="138">
  <si>
    <t xml:space="preserve">35300-5210-NIMO </t>
  </si>
  <si>
    <t>L0.5</t>
  </si>
  <si>
    <t xml:space="preserve">35400-5210-NIMO </t>
  </si>
  <si>
    <t>R4</t>
  </si>
  <si>
    <t xml:space="preserve">35500-5210-NIMO </t>
  </si>
  <si>
    <t>R2.5</t>
  </si>
  <si>
    <t xml:space="preserve">35620-5210-NIMO </t>
  </si>
  <si>
    <t xml:space="preserve">35355-5210-NIMO </t>
  </si>
  <si>
    <t>Row Labels</t>
  </si>
  <si>
    <t>Grand Total</t>
  </si>
  <si>
    <t>35500 POLES AND FIXTURES - TRANS : Conversion-Poles</t>
  </si>
  <si>
    <t>35500-NYTRAN-POLES AND FIXTURES TRA</t>
  </si>
  <si>
    <t>CROSSARM, METAL</t>
  </si>
  <si>
    <t>CROSSARM, WOOD</t>
  </si>
  <si>
    <t>POLE, WOOD, 81' - 90', SO</t>
  </si>
  <si>
    <t>35620 CONDUCTOR AND DEVICES ON WOOD : Conversion-OH Conductor Pole</t>
  </si>
  <si>
    <t xml:space="preserve">35620-NYTRAN-CONDUCTOR AND DEVICES </t>
  </si>
  <si>
    <t>INSULATOR, DISC TYPE</t>
  </si>
  <si>
    <t>INSULATOR, SUSPENSION/TENSION TYPE</t>
  </si>
  <si>
    <t>POLE, WOOD, 71' - 80', SO</t>
  </si>
  <si>
    <t>POLE, WOOD, 91' - 100', SO</t>
  </si>
  <si>
    <t>GROUND, EQUIPMENT</t>
  </si>
  <si>
    <t>POLE, WOOD, 81' - 90', JO</t>
  </si>
  <si>
    <t>POLE, WOOD, 91' - 100', JO</t>
  </si>
  <si>
    <t>POLE, WOOD, 101' - 110', SO</t>
  </si>
  <si>
    <t>35400 TOWERS AND FIXTURES - TRANS : Conversion-Towers</t>
  </si>
  <si>
    <t>35400-NYTRAN-TOWERS AND FIXTURES TR</t>
  </si>
  <si>
    <t>POLE, WOOD, 41' - 50', SO</t>
  </si>
  <si>
    <t xml:space="preserve">POLE, WOOD, 71' - 80', SO                                                                                                                                                                                                                                     </t>
  </si>
  <si>
    <t xml:space="preserve">INSULATOR, SUSPENSION/TENSION TYPE                                                                                                                                                                                                                            </t>
  </si>
  <si>
    <t>T4010 Transmission Emergency Repair</t>
  </si>
  <si>
    <t>POLE, WOOD, 61' - 70', JO</t>
  </si>
  <si>
    <t>POLE, WOOD, 61' - 70', SO</t>
  </si>
  <si>
    <t>POLE, WOOD, 71' - 80', JO</t>
  </si>
  <si>
    <t>35300-NYTRAN-TRANSMISSION STATION E</t>
  </si>
  <si>
    <t>BUS INSULATOR</t>
  </si>
  <si>
    <t>EDIC  - SUBSTATION  MARCY</t>
  </si>
  <si>
    <t>35300 TRANSMISSION STATION EQUIPMNT : FOUNDATIONS</t>
  </si>
  <si>
    <t>CONDUCTOR</t>
  </si>
  <si>
    <t>35300 TRANSMISSION STATION EQUIPMNT : DICONNECT SWITCHES</t>
  </si>
  <si>
    <t>PORTER SUBSTATION  MARCY</t>
  </si>
  <si>
    <t>35300 TRANSMISSION STATION EQUIPMNT : CIRCUIT BREAKER</t>
  </si>
  <si>
    <t>CIRCUIT BREAKER</t>
  </si>
  <si>
    <t>BATTERY BANK</t>
  </si>
  <si>
    <t>CHASES LAKE SUBSTATION</t>
  </si>
  <si>
    <t>Rev Metering and RTU_x000D_
Project Management, engineering, procurement and construction of revenue metering and EMS-RTU installation at Roaring Brook Collector Station.</t>
  </si>
  <si>
    <t xml:space="preserve">35355-NYTRAN-STATION EQUIPMENT EMS </t>
  </si>
  <si>
    <t>RTU - ALARM SYSTEM</t>
  </si>
  <si>
    <t>LIGHTNING ARRESTER</t>
  </si>
  <si>
    <t>POWER LINE CARRIER EQUIP. CABINETRY</t>
  </si>
  <si>
    <t>POWER FUSE</t>
  </si>
  <si>
    <t>Project Management, engineering, procurement, construction, testing and commissioning for Network Upgrade Facilities at Five Mile Substation._x000D_
Roaring Brook Wind</t>
  </si>
  <si>
    <t>MONITOR &amp; ANNUNCIATOR EQUIPMENT</t>
  </si>
  <si>
    <t>CABLE</t>
  </si>
  <si>
    <t>Roaring Brook Wind Rector Rd Rev Metering _x000D_
Project Management, engineering, procurement and construction of revenue metering modifications at Rector Road Station.</t>
  </si>
  <si>
    <t>DUCT BANK</t>
  </si>
  <si>
    <t>BATTERY EYEWASH STATION</t>
  </si>
  <si>
    <t>SWITCHGEAR</t>
  </si>
  <si>
    <t>PWR LINE EQUIP.LINE TUNING UNITS</t>
  </si>
  <si>
    <t>RELAY PANEL</t>
  </si>
  <si>
    <t>CONDUIT</t>
  </si>
  <si>
    <t>INSTRUMENT TRANSFORMERS</t>
  </si>
  <si>
    <t>BATTERY  CHARGER</t>
  </si>
  <si>
    <t>FOUNDATIONS</t>
  </si>
  <si>
    <t>GROUNDING CONDUCTOR</t>
  </si>
  <si>
    <t>DISCONNECT SWITCHES</t>
  </si>
  <si>
    <t>Average</t>
  </si>
  <si>
    <t>Combined</t>
  </si>
  <si>
    <t xml:space="preserve"> ASL</t>
  </si>
  <si>
    <t>Net Salvage</t>
  </si>
  <si>
    <t>Service</t>
  </si>
  <si>
    <t>Net</t>
  </si>
  <si>
    <t>Depreciation</t>
  </si>
  <si>
    <t>Account</t>
  </si>
  <si>
    <t>Account Name</t>
  </si>
  <si>
    <t>Life (ASL)</t>
  </si>
  <si>
    <t>Curve</t>
  </si>
  <si>
    <t>Salvage</t>
  </si>
  <si>
    <t>Rate</t>
  </si>
  <si>
    <t>H5</t>
  </si>
  <si>
    <t>Station equipment</t>
  </si>
  <si>
    <t>Station equipment - EMS RTU</t>
  </si>
  <si>
    <t>Towers and fixtures</t>
  </si>
  <si>
    <t>Poles and fixtures</t>
  </si>
  <si>
    <t>Overhead conductors, devices</t>
  </si>
  <si>
    <t>T LINE 11</t>
  </si>
  <si>
    <t>T LINE 12</t>
  </si>
  <si>
    <t>T LINE 13</t>
  </si>
  <si>
    <t>Depr Group</t>
  </si>
  <si>
    <t>FCOR Rate</t>
  </si>
  <si>
    <t>Book Cost ($)</t>
  </si>
  <si>
    <t>Total Reserve ($)</t>
  </si>
  <si>
    <t>Net Book Value ($)</t>
  </si>
  <si>
    <t>Allocated Life Reserve ($)</t>
  </si>
  <si>
    <t>Allocated FCOR Reserve ($)</t>
  </si>
  <si>
    <t>Remaining Life (years)</t>
  </si>
  <si>
    <t>Monthly FCOR expense ($)</t>
  </si>
  <si>
    <t>Utility Account</t>
  </si>
  <si>
    <t>Depreciation Group</t>
  </si>
  <si>
    <t>Vintage</t>
  </si>
  <si>
    <t>Asset ID</t>
  </si>
  <si>
    <t>Description</t>
  </si>
  <si>
    <t>Average Service Life (years)</t>
  </si>
  <si>
    <t>Asset Category</t>
  </si>
  <si>
    <t>(A)</t>
  </si>
  <si>
    <t>(B)</t>
  </si>
  <si>
    <t>(C)</t>
  </si>
  <si>
    <t>(D)</t>
  </si>
  <si>
    <t>(E)</t>
  </si>
  <si>
    <t>(F)</t>
  </si>
  <si>
    <t>(G)</t>
  </si>
  <si>
    <t>(H)</t>
  </si>
  <si>
    <t>(I) = (K) + (L)</t>
  </si>
  <si>
    <t>(K)</t>
  </si>
  <si>
    <t>(L)</t>
  </si>
  <si>
    <t>(M)</t>
  </si>
  <si>
    <t>(N)</t>
  </si>
  <si>
    <t>(O)</t>
  </si>
  <si>
    <t>(P) = (H) x (O) / 12</t>
  </si>
  <si>
    <t>Report Date</t>
  </si>
  <si>
    <t>Sum of Net Book Value ($)</t>
  </si>
  <si>
    <t>Sum of Book Cost ($)</t>
  </si>
  <si>
    <t>Sum of Allocated Life Reserve ($)</t>
  </si>
  <si>
    <t>Sum of Allocated FCOR Reserve ($)</t>
  </si>
  <si>
    <t>Sum of Total Reserve ($)</t>
  </si>
  <si>
    <t>(J) = (H) - (I)</t>
  </si>
  <si>
    <t>A</t>
  </si>
  <si>
    <t>B</t>
  </si>
  <si>
    <t>C</t>
  </si>
  <si>
    <t>D = B + C</t>
  </si>
  <si>
    <t>E = A - D</t>
  </si>
  <si>
    <t>(Debit)/Credit Balance</t>
  </si>
  <si>
    <t>Summary of Assets to be Retired</t>
  </si>
  <si>
    <t>Debit/(Credit Balance)</t>
  </si>
  <si>
    <t>Detail of Assets to be Retired</t>
  </si>
  <si>
    <t>NMPC - Smart Path Connect Project</t>
  </si>
  <si>
    <t>Current Depreciation Rates, Net Salvage Rates and Curves in Effect Related to Assets to be Retired</t>
  </si>
  <si>
    <t>Attachment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</si>
</sst>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b/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0" fontId="2" fillId="0" borderId="0" xfId="2" applyNumberFormat="1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0" xfId="0" applyNumberFormat="1" applyFont="1"/>
    <xf numFmtId="0" fontId="2" fillId="0" borderId="0" xfId="0" applyFont="1" applyProtection="1">
      <protection locked="0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0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pivotButton="1" applyFont="1"/>
    <xf numFmtId="0" fontId="4" fillId="0" borderId="0" xfId="0" applyFont="1" applyAlignment="1">
      <alignment horizontal="left"/>
    </xf>
    <xf numFmtId="41" fontId="4" fillId="0" borderId="0" xfId="0" applyNumberFormat="1" applyFont="1"/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8" fontId="6" fillId="0" borderId="0" xfId="0" applyNumberFormat="1" applyFont="1" applyAlignment="1">
      <alignment wrapText="1"/>
    </xf>
    <xf numFmtId="43" fontId="6" fillId="0" borderId="0" xfId="1" applyFont="1" applyFill="1" applyAlignment="1">
      <alignment wrapText="1"/>
    </xf>
    <xf numFmtId="17" fontId="4" fillId="0" borderId="0" xfId="0" applyNumberFormat="1" applyFont="1"/>
    <xf numFmtId="165" fontId="4" fillId="0" borderId="0" xfId="1" applyNumberFormat="1" applyFont="1"/>
    <xf numFmtId="2" fontId="4" fillId="0" borderId="0" xfId="0" applyNumberFormat="1" applyFont="1"/>
    <xf numFmtId="10" fontId="4" fillId="0" borderId="0" xfId="2" applyNumberFormat="1" applyFont="1"/>
    <xf numFmtId="43" fontId="4" fillId="0" borderId="0" xfId="1" applyFont="1"/>
    <xf numFmtId="0" fontId="4" fillId="0" borderId="0" xfId="0" applyFont="1" applyAlignment="1">
      <alignment horizontal="right"/>
    </xf>
    <xf numFmtId="165" fontId="4" fillId="0" borderId="2" xfId="0" applyNumberFormat="1" applyFont="1" applyBorder="1"/>
    <xf numFmtId="0" fontId="4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  <dxf>
      <font>
        <name val="Times New Roman"/>
        <family val="1"/>
        <scheme val="none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svrhix003\sharedfinance\FinanceHixShares\016_FAAD\Team%20DEPR%20&amp;%20Plant%20Statistics\Interrogatory%20Requests%20(non-Rate%20Case)\FY2024\2023.04_SmartPathConnect\SmartPathConnect_NBVandDepr1501Reports_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tes"/>
      <sheetName val="T Lines"/>
      <sheetName val="Subs"/>
      <sheetName val="Depr1501"/>
      <sheetName val="Depr1501-35355"/>
      <sheetName val="NBV-Total"/>
      <sheetName val="NBV-LIFE"/>
      <sheetName val="NBV-COR"/>
      <sheetName val="NBV-35355"/>
      <sheetName val="Depr1039"/>
      <sheetName val="Note"/>
    </sheetNames>
    <sheetDataSet>
      <sheetData sheetId="0">
        <row r="13">
          <cell r="A13">
            <v>350.4</v>
          </cell>
          <cell r="B13" t="str">
            <v>Land rights</v>
          </cell>
          <cell r="C13">
            <v>75</v>
          </cell>
          <cell r="D13" t="str">
            <v>H5</v>
          </cell>
          <cell r="E13">
            <v>1.2E-2</v>
          </cell>
          <cell r="G13">
            <v>1.3173333333333334E-2</v>
          </cell>
          <cell r="I13">
            <v>1.3333333333333334E-2</v>
          </cell>
          <cell r="K13">
            <v>-1.6000000000000042E-4</v>
          </cell>
        </row>
        <row r="14">
          <cell r="A14">
            <v>351</v>
          </cell>
          <cell r="B14" t="str">
            <v>Energy Storage Equipment - Transmission</v>
          </cell>
          <cell r="C14">
            <v>10</v>
          </cell>
          <cell r="G14">
            <v>0.1</v>
          </cell>
          <cell r="I14">
            <v>0.1</v>
          </cell>
          <cell r="K14">
            <v>0</v>
          </cell>
        </row>
        <row r="15">
          <cell r="A15">
            <v>352</v>
          </cell>
          <cell r="B15" t="str">
            <v>Structures and improvements</v>
          </cell>
          <cell r="C15">
            <v>55</v>
          </cell>
          <cell r="D15" t="str">
            <v>R2.5</v>
          </cell>
          <cell r="E15">
            <v>-0.33</v>
          </cell>
          <cell r="G15">
            <v>2.4181818181818183E-2</v>
          </cell>
          <cell r="I15">
            <v>1.8181818181818181E-2</v>
          </cell>
          <cell r="K15">
            <v>6.0000000000000019E-3</v>
          </cell>
        </row>
        <row r="16">
          <cell r="A16">
            <v>353.01</v>
          </cell>
          <cell r="B16" t="str">
            <v>Station equipment</v>
          </cell>
          <cell r="C16">
            <v>45</v>
          </cell>
          <cell r="D16" t="str">
            <v>L0.5</v>
          </cell>
          <cell r="E16">
            <v>-0.14000000000000001</v>
          </cell>
          <cell r="G16">
            <v>2.5333333333333336E-2</v>
          </cell>
          <cell r="I16">
            <v>2.2222222222222223E-2</v>
          </cell>
          <cell r="K16">
            <v>3.1111111111111131E-3</v>
          </cell>
        </row>
        <row r="17">
          <cell r="A17">
            <v>353.55</v>
          </cell>
          <cell r="B17" t="str">
            <v>Station equipment - EMS RTU</v>
          </cell>
          <cell r="C17">
            <v>25</v>
          </cell>
          <cell r="D17" t="str">
            <v>H5</v>
          </cell>
          <cell r="E17">
            <v>-0.05</v>
          </cell>
          <cell r="G17">
            <v>4.2000000000000003E-2</v>
          </cell>
          <cell r="I17">
            <v>0.04</v>
          </cell>
          <cell r="K17">
            <v>2.0000000000000018E-3</v>
          </cell>
        </row>
        <row r="18">
          <cell r="A18">
            <v>354</v>
          </cell>
          <cell r="B18" t="str">
            <v>Towers and fixtures</v>
          </cell>
          <cell r="C18">
            <v>75</v>
          </cell>
          <cell r="D18" t="str">
            <v>R4</v>
          </cell>
          <cell r="E18">
            <v>-0.35</v>
          </cell>
          <cell r="G18">
            <v>1.8000000000000002E-2</v>
          </cell>
          <cell r="I18">
            <v>1.3333333333333334E-2</v>
          </cell>
          <cell r="K18">
            <v>4.6666666666666679E-3</v>
          </cell>
        </row>
        <row r="19">
          <cell r="A19">
            <v>355</v>
          </cell>
          <cell r="B19" t="str">
            <v>Poles and fixtures</v>
          </cell>
          <cell r="C19">
            <v>65</v>
          </cell>
          <cell r="D19" t="str">
            <v>R2.5</v>
          </cell>
          <cell r="E19">
            <v>-0.45</v>
          </cell>
          <cell r="G19">
            <v>2.2307692307692306E-2</v>
          </cell>
          <cell r="I19">
            <v>1.5384615384615385E-2</v>
          </cell>
          <cell r="K19">
            <v>6.9230769230769207E-3</v>
          </cell>
        </row>
        <row r="20">
          <cell r="A20">
            <v>356.2</v>
          </cell>
          <cell r="B20" t="str">
            <v>Overhead conductors, devices</v>
          </cell>
          <cell r="C20">
            <v>80</v>
          </cell>
          <cell r="D20" t="str">
            <v>R2.5</v>
          </cell>
          <cell r="E20">
            <v>-0.35</v>
          </cell>
          <cell r="G20">
            <v>1.6875000000000001E-2</v>
          </cell>
          <cell r="I20">
            <v>1.2500000000000001E-2</v>
          </cell>
          <cell r="K20">
            <v>4.3750000000000004E-3</v>
          </cell>
        </row>
        <row r="21">
          <cell r="A21">
            <v>357.01</v>
          </cell>
          <cell r="B21" t="str">
            <v>Underground conduit</v>
          </cell>
          <cell r="C21">
            <v>85</v>
          </cell>
          <cell r="D21" t="str">
            <v>R3</v>
          </cell>
          <cell r="E21">
            <v>-0.05</v>
          </cell>
          <cell r="G21">
            <v>1.2352941176470589E-2</v>
          </cell>
          <cell r="I21">
            <v>1.1764705882352941E-2</v>
          </cell>
          <cell r="K21">
            <v>5.8823529411764809E-4</v>
          </cell>
        </row>
        <row r="22">
          <cell r="A22">
            <v>358</v>
          </cell>
          <cell r="B22" t="str">
            <v>Underground conductors, devices</v>
          </cell>
          <cell r="C22">
            <v>80</v>
          </cell>
          <cell r="D22" t="str">
            <v>R3</v>
          </cell>
          <cell r="E22">
            <v>-0.27</v>
          </cell>
          <cell r="G22">
            <v>1.5875E-2</v>
          </cell>
          <cell r="I22">
            <v>1.2500000000000001E-2</v>
          </cell>
          <cell r="K22">
            <v>3.3749999999999995E-3</v>
          </cell>
        </row>
        <row r="23">
          <cell r="A23">
            <v>359</v>
          </cell>
          <cell r="B23" t="str">
            <v>Roads and trails</v>
          </cell>
          <cell r="C23">
            <v>75</v>
          </cell>
          <cell r="D23" t="str">
            <v>H4</v>
          </cell>
          <cell r="E23">
            <v>0</v>
          </cell>
          <cell r="G23">
            <v>1.3333333333333334E-2</v>
          </cell>
          <cell r="I23">
            <v>1.3333333333333334E-2</v>
          </cell>
          <cell r="K2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eiman, David" refreshedDate="45058.568158333335" createdVersion="8" refreshedVersion="8" minRefreshableVersion="3" recordCount="209" xr:uid="{808B4AA1-812E-4A46-B39A-CE8128B7EA9F}">
  <cacheSource type="worksheet">
    <worksheetSource ref="A7:P216" sheet="Tab 2 - Detail"/>
  </cacheSource>
  <cacheFields count="16">
    <cacheField name="Asset Category" numFmtId="0">
      <sharedItems count="6">
        <s v="T LINE 11"/>
        <s v="T LINE 12"/>
        <s v="T LINE 13"/>
        <s v="EDIC  - SUBSTATION  MARCY"/>
        <s v="PORTER SUBSTATION  MARCY"/>
        <s v="CHASES LAKE SUBSTATION"/>
      </sharedItems>
    </cacheField>
    <cacheField name="Utility Account" numFmtId="0">
      <sharedItems/>
    </cacheField>
    <cacheField name="Depreciation Group" numFmtId="0">
      <sharedItems/>
    </cacheField>
    <cacheField name="Vintage" numFmtId="0">
      <sharedItems containsSemiMixedTypes="0" containsString="0" containsNumber="1" containsInteger="1" minValue="1958" maxValue="2021"/>
    </cacheField>
    <cacheField name="Asset ID" numFmtId="0">
      <sharedItems containsSemiMixedTypes="0" containsString="0" containsNumber="1" containsInteger="1" minValue="13159538" maxValue="997107483"/>
    </cacheField>
    <cacheField name="Description" numFmtId="0">
      <sharedItems/>
    </cacheField>
    <cacheField name="Report Date" numFmtId="17">
      <sharedItems containsSemiMixedTypes="0" containsNonDate="0" containsDate="1" containsString="0" minDate="2023-03-31T00:00:00" maxDate="2023-04-01T00:00:00"/>
    </cacheField>
    <cacheField name="Book Cost ($)" numFmtId="165">
      <sharedItems containsSemiMixedTypes="0" containsString="0" containsNumber="1" minValue="-151869.21" maxValue="363199.82"/>
    </cacheField>
    <cacheField name="Total Reserve ($)" numFmtId="165">
      <sharedItems containsSemiMixedTypes="0" containsString="0" containsNumber="1" minValue="-5737.17" maxValue="96396.209999999992"/>
    </cacheField>
    <cacheField name="Net Book Value ($)" numFmtId="165">
      <sharedItems containsSemiMixedTypes="0" containsString="0" containsNumber="1" minValue="-146132.03999999998" maxValue="303791.27"/>
    </cacheField>
    <cacheField name="Allocated Life Reserve ($)" numFmtId="165">
      <sharedItems containsSemiMixedTypes="0" containsString="0" containsNumber="1" minValue="-5297.72" maxValue="119812.23"/>
    </cacheField>
    <cacheField name="Allocated FCOR Reserve ($)" numFmtId="165">
      <sharedItems containsSemiMixedTypes="0" containsString="0" containsNumber="1" minValue="-25440.35" maxValue="370.32"/>
    </cacheField>
    <cacheField name="Remaining Life (years)" numFmtId="2">
      <sharedItems containsSemiMixedTypes="0" containsString="0" containsNumber="1" minValue="0.14677124999999958" maxValue="78.348528999999999"/>
    </cacheField>
    <cacheField name="Average Service Life (years)" numFmtId="0">
      <sharedItems containsSemiMixedTypes="0" containsString="0" containsNumber="1" containsInteger="1" minValue="25" maxValue="80"/>
    </cacheField>
    <cacheField name="FCOR Rate" numFmtId="10">
      <sharedItems containsSemiMixedTypes="0" containsString="0" containsNumber="1" minValue="2.0000000000000018E-3" maxValue="6.9230769230769207E-3"/>
    </cacheField>
    <cacheField name="Monthly FCOR expense ($)" numFmtId="165">
      <sharedItems containsSemiMixedTypes="0" containsString="0" containsNumber="1" minValue="-39.373498888888911" maxValue="209.538357692307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9">
  <r>
    <x v="0"/>
    <s v="35500-NYTRAN-POLES AND FIXTURES TRA"/>
    <s v="35500-5210-NIMO "/>
    <n v="1958"/>
    <n v="13358690"/>
    <s v="35500 POLES AND FIXTURES - TRANS : Conversion-Poles"/>
    <d v="2023-03-31T00:00:00"/>
    <n v="185207.07"/>
    <n v="96396.209999999992"/>
    <n v="88810.860000000015"/>
    <n v="119812.23"/>
    <n v="-23416.02"/>
    <n v="15.648982"/>
    <n v="65"/>
    <n v="6.9230769230769207E-3"/>
    <n v="106.85023269230767"/>
  </r>
  <r>
    <x v="0"/>
    <s v="35500-NYTRAN-POLES AND FIXTURES TRA"/>
    <s v="35500-5210-NIMO "/>
    <n v="2011"/>
    <n v="426759477"/>
    <s v="CROSSARM, METAL"/>
    <d v="2023-03-31T00:00:00"/>
    <n v="30536.99"/>
    <n v="4994.93"/>
    <n v="25542.06"/>
    <n v="6208.27"/>
    <n v="-1213.3399999999999"/>
    <n v="54.104604999999999"/>
    <n v="65"/>
    <n v="6.9230769230769207E-3"/>
    <n v="17.617494230769228"/>
  </r>
  <r>
    <x v="0"/>
    <s v="35500-NYTRAN-POLES AND FIXTURES TRA"/>
    <s v="35500-5210-NIMO "/>
    <n v="2011"/>
    <n v="426759493"/>
    <s v="CROSSARM, WOOD"/>
    <d v="2023-03-31T00:00:00"/>
    <n v="18888.990000000002"/>
    <n v="3089.67"/>
    <n v="15799.320000000002"/>
    <n v="3840.2"/>
    <n v="-750.53"/>
    <n v="54.104604999999999"/>
    <n v="65"/>
    <n v="6.9230769230769207E-3"/>
    <n v="10.897494230769228"/>
  </r>
  <r>
    <x v="0"/>
    <s v="35500-NYTRAN-POLES AND FIXTURES TRA"/>
    <s v="35500-5210-NIMO "/>
    <n v="2011"/>
    <n v="426759459"/>
    <s v="POLE, WOOD, 81' - 90', SO"/>
    <d v="2023-03-31T00:00:00"/>
    <n v="181599.91"/>
    <n v="29704.270000000004"/>
    <n v="151895.64000000001"/>
    <n v="36919.870000000003"/>
    <n v="-7215.6"/>
    <n v="54.104604999999999"/>
    <n v="65"/>
    <n v="6.9230769230769207E-3"/>
    <n v="104.76917884615382"/>
  </r>
  <r>
    <x v="0"/>
    <s v="35620-NYTRAN-CONDUCTOR AND DEVICES "/>
    <s v="35620-5210-NIMO "/>
    <n v="1958"/>
    <n v="13373162"/>
    <s v="35620 CONDUCTOR AND DEVICES ON WOOD : Conversion-OH Conductor Pole"/>
    <d v="2023-03-31T00:00:00"/>
    <n v="137300.94"/>
    <n v="40677.51"/>
    <n v="96623.43"/>
    <n v="66117.86"/>
    <n v="-25440.35"/>
    <n v="27.339041000000002"/>
    <n v="80"/>
    <n v="4.3750000000000004E-3"/>
    <n v="50.057634375000006"/>
  </r>
  <r>
    <x v="0"/>
    <s v="35620-NYTRAN-CONDUCTOR AND DEVICES "/>
    <s v="35620-5210-NIMO "/>
    <n v="2011"/>
    <n v="426759496"/>
    <s v="INSULATOR, DISC TYPE"/>
    <d v="2023-03-31T00:00:00"/>
    <n v="50150.97"/>
    <n v="5871.74"/>
    <n v="44279.23"/>
    <n v="9544.02"/>
    <n v="-3672.28"/>
    <n v="69.058267999999998"/>
    <n v="80"/>
    <n v="4.3750000000000004E-3"/>
    <n v="18.2842078125"/>
  </r>
  <r>
    <x v="0"/>
    <s v="35620-NYTRAN-CONDUCTOR AND DEVICES "/>
    <s v="35620-5210-NIMO "/>
    <n v="2012"/>
    <n v="345392385"/>
    <s v="INSULATOR, SUSPENSION/TENSION TYPE"/>
    <d v="2023-03-31T00:00:00"/>
    <n v="36219.93"/>
    <n v="4005.12"/>
    <n v="32214.81"/>
    <n v="6509.99"/>
    <n v="-2504.87"/>
    <n v="69.974092999999996"/>
    <n v="80"/>
    <n v="4.3750000000000004E-3"/>
    <n v="13.2051828125"/>
  </r>
  <r>
    <x v="0"/>
    <s v="35500-NYTRAN-POLES AND FIXTURES TRA"/>
    <s v="35500-5210-NIMO "/>
    <n v="1958"/>
    <n v="13358691"/>
    <s v="35500 POLES AND FIXTURES - TRANS : Conversion-Poles"/>
    <d v="2023-03-31T00:00:00"/>
    <n v="2673.83"/>
    <n v="1391.67"/>
    <n v="1282.1599999999999"/>
    <n v="1729.73"/>
    <n v="-338.06"/>
    <n v="15.648982"/>
    <n v="65"/>
    <n v="6.9230769230769207E-3"/>
    <n v="1.5425942307692302"/>
  </r>
  <r>
    <x v="0"/>
    <s v="35500-NYTRAN-POLES AND FIXTURES TRA"/>
    <s v="35500-5210-NIMO "/>
    <n v="2011"/>
    <n v="426759471"/>
    <s v="CROSSARM, METAL"/>
    <d v="2023-03-31T00:00:00"/>
    <n v="30536.99"/>
    <n v="4994.93"/>
    <n v="25542.06"/>
    <n v="6208.27"/>
    <n v="-1213.3399999999999"/>
    <n v="54.104604999999999"/>
    <n v="65"/>
    <n v="6.9230769230769207E-3"/>
    <n v="17.617494230769228"/>
  </r>
  <r>
    <x v="0"/>
    <s v="35500-NYTRAN-POLES AND FIXTURES TRA"/>
    <s v="35500-5210-NIMO "/>
    <n v="2011"/>
    <n v="426759453"/>
    <s v="POLE, WOOD, 81' - 90', SO"/>
    <d v="2023-03-31T00:00:00"/>
    <n v="60532.97"/>
    <n v="9901.369999999999"/>
    <n v="50631.600000000006"/>
    <n v="12306.56"/>
    <n v="-2405.19"/>
    <n v="54.104604999999999"/>
    <n v="65"/>
    <n v="6.9230769230769207E-3"/>
    <n v="34.9228673076923"/>
  </r>
  <r>
    <x v="0"/>
    <s v="35620-NYTRAN-CONDUCTOR AND DEVICES "/>
    <s v="35620-5210-NIMO "/>
    <n v="1958"/>
    <n v="13373163"/>
    <s v="35620 CONDUCTOR AND DEVICES ON WOOD : Conversion-OH Conductor Pole"/>
    <d v="2023-03-31T00:00:00"/>
    <n v="4249.93"/>
    <n v="1259.0999999999999"/>
    <n v="2990.8300000000004"/>
    <n v="2046.57"/>
    <n v="-787.47"/>
    <n v="27.339041000000002"/>
    <n v="80"/>
    <n v="4.3750000000000004E-3"/>
    <n v="1.5494536458333334"/>
  </r>
  <r>
    <x v="0"/>
    <s v="35620-NYTRAN-CONDUCTOR AND DEVICES "/>
    <s v="35620-5210-NIMO "/>
    <n v="2011"/>
    <n v="426759502"/>
    <s v="INSULATOR, DISC TYPE"/>
    <d v="2023-03-31T00:00:00"/>
    <n v="16717.009999999998"/>
    <n v="1957.25"/>
    <n v="14759.759999999998"/>
    <n v="3181.35"/>
    <n v="-1224.0999999999999"/>
    <n v="69.058267999999998"/>
    <n v="80"/>
    <n v="4.3750000000000004E-3"/>
    <n v="6.0947432291666663"/>
  </r>
  <r>
    <x v="0"/>
    <s v="35500-NYTRAN-POLES AND FIXTURES TRA"/>
    <s v="35500-5210-NIMO "/>
    <n v="1958"/>
    <n v="13358685"/>
    <s v="35500 POLES AND FIXTURES - TRANS : Conversion-Poles"/>
    <d v="2023-03-31T00:00:00"/>
    <n v="128085.83"/>
    <n v="66665.849999999991"/>
    <n v="61419.98000000001"/>
    <n v="82859.95"/>
    <n v="-16194.1"/>
    <n v="15.648982"/>
    <n v="65"/>
    <n v="6.9230769230769207E-3"/>
    <n v="73.895671153846138"/>
  </r>
  <r>
    <x v="0"/>
    <s v="35620-NYTRAN-CONDUCTOR AND DEVICES "/>
    <s v="35620-5210-NIMO "/>
    <n v="1958"/>
    <n v="13553956"/>
    <s v="35620 CONDUCTOR AND DEVICES ON WOOD : Conversion-OH Conductor Pole"/>
    <d v="2023-03-31T00:00:00"/>
    <n v="104071.58"/>
    <n v="30832.79"/>
    <n v="73238.790000000008"/>
    <n v="50116.11"/>
    <n v="-19283.32"/>
    <n v="27.339041000000002"/>
    <n v="80"/>
    <n v="4.3750000000000004E-3"/>
    <n v="37.942763541666672"/>
  </r>
  <r>
    <x v="0"/>
    <s v="35620-NYTRAN-CONDUCTOR AND DEVICES "/>
    <s v="35620-5210-NIMO "/>
    <n v="2014"/>
    <n v="535070860"/>
    <s v="INSULATOR, SUSPENSION/TENSION TYPE"/>
    <d v="2023-03-31T00:00:00"/>
    <n v="127940.46"/>
    <n v="12317.09"/>
    <n v="115623.37000000001"/>
    <n v="20020.39"/>
    <n v="-7703.3"/>
    <n v="71.815586999999994"/>
    <n v="80"/>
    <n v="4.3750000000000004E-3"/>
    <n v="46.644959375000006"/>
  </r>
  <r>
    <x v="0"/>
    <s v="35500-NYTRAN-POLES AND FIXTURES TRA"/>
    <s v="35500-5210-NIMO "/>
    <n v="1958"/>
    <n v="13358694"/>
    <s v="35500 POLES AND FIXTURES - TRANS : Conversion-Poles"/>
    <d v="2023-03-31T00:00:00"/>
    <n v="135660.85"/>
    <n v="70608.489999999991"/>
    <n v="65052.360000000015"/>
    <n v="87760.31"/>
    <n v="-17151.82"/>
    <n v="15.648982"/>
    <n v="65"/>
    <n v="6.9230769230769207E-3"/>
    <n v="78.26587499999998"/>
  </r>
  <r>
    <x v="0"/>
    <s v="35500-NYTRAN-POLES AND FIXTURES TRA"/>
    <s v="35500-5210-NIMO "/>
    <n v="2011"/>
    <n v="426759483"/>
    <s v="CROSSARM, METAL"/>
    <d v="2023-03-31T00:00:00"/>
    <n v="91611.95"/>
    <n v="14984.960000000001"/>
    <n v="76626.989999999991"/>
    <n v="18625.02"/>
    <n v="-3640.06"/>
    <n v="54.104604999999999"/>
    <n v="65"/>
    <n v="6.9230769230769207E-3"/>
    <n v="52.853048076923059"/>
  </r>
  <r>
    <x v="0"/>
    <s v="35500-NYTRAN-POLES AND FIXTURES TRA"/>
    <s v="35500-5210-NIMO "/>
    <n v="2019"/>
    <n v="774259284"/>
    <s v="CROSSARM, METAL"/>
    <d v="2023-03-31T00:00:00"/>
    <n v="43003.93"/>
    <n v="2914.38"/>
    <n v="40089.550000000003"/>
    <n v="3622.32"/>
    <n v="-707.94"/>
    <n v="61.473083000000003"/>
    <n v="65"/>
    <n v="6.9230769230769207E-3"/>
    <n v="24.80995961538461"/>
  </r>
  <r>
    <x v="0"/>
    <s v="35500-NYTRAN-POLES AND FIXTURES TRA"/>
    <s v="35500-5210-NIMO "/>
    <n v="2011"/>
    <n v="426759486"/>
    <s v="CROSSARM, WOOD"/>
    <d v="2023-03-31T00:00:00"/>
    <n v="47222.99"/>
    <n v="7724.26"/>
    <n v="39498.729999999996"/>
    <n v="9600.59"/>
    <n v="-1876.33"/>
    <n v="54.104604999999999"/>
    <n v="65"/>
    <n v="6.9230769230769207E-3"/>
    <n v="27.244032692307684"/>
  </r>
  <r>
    <x v="0"/>
    <s v="35500-NYTRAN-POLES AND FIXTURES TRA"/>
    <s v="35500-5210-NIMO "/>
    <n v="2019"/>
    <n v="774259269"/>
    <s v="POLE, WOOD, 71' - 80', SO"/>
    <d v="2023-03-31T00:00:00"/>
    <n v="87333.84"/>
    <n v="5918.61"/>
    <n v="81415.23"/>
    <n v="7356.33"/>
    <n v="-1437.72"/>
    <n v="61.473083000000003"/>
    <n v="65"/>
    <n v="6.9230769230769207E-3"/>
    <n v="50.384907692307678"/>
  </r>
  <r>
    <x v="0"/>
    <s v="35500-NYTRAN-POLES AND FIXTURES TRA"/>
    <s v="35500-5210-NIMO "/>
    <n v="2011"/>
    <n v="426759447"/>
    <s v="POLE, WOOD, 81' - 90', SO"/>
    <d v="2023-03-31T00:00:00"/>
    <n v="363199.82"/>
    <n v="59408.55"/>
    <n v="303791.27"/>
    <n v="73839.740000000005"/>
    <n v="-14431.19"/>
    <n v="54.104604999999999"/>
    <n v="65"/>
    <n v="6.9230769230769207E-3"/>
    <n v="209.53835769230764"/>
  </r>
  <r>
    <x v="0"/>
    <s v="35500-NYTRAN-POLES AND FIXTURES TRA"/>
    <s v="35500-5210-NIMO "/>
    <n v="2011"/>
    <n v="426759465"/>
    <s v="POLE, WOOD, 91' - 100', SO"/>
    <d v="2023-03-31T00:00:00"/>
    <n v="135031.93"/>
    <n v="22087.16"/>
    <n v="112944.76999999999"/>
    <n v="27452.45"/>
    <n v="-5365.29"/>
    <n v="54.104604999999999"/>
    <n v="65"/>
    <n v="6.9230769230769207E-3"/>
    <n v="77.903036538461507"/>
  </r>
  <r>
    <x v="0"/>
    <s v="35620-NYTRAN-CONDUCTOR AND DEVICES "/>
    <s v="35620-5210-NIMO "/>
    <n v="1958"/>
    <n v="13373167"/>
    <s v="35620 CONDUCTOR AND DEVICES ON WOOD : Conversion-OH Conductor Pole"/>
    <d v="2023-03-31T00:00:00"/>
    <n v="112778.13"/>
    <n v="33412.25"/>
    <n v="79365.88"/>
    <n v="54308.79"/>
    <n v="-20896.54"/>
    <n v="27.339041000000002"/>
    <n v="80"/>
    <n v="4.3750000000000004E-3"/>
    <n v="41.117026562500001"/>
  </r>
  <r>
    <x v="0"/>
    <s v="35620-NYTRAN-CONDUCTOR AND DEVICES "/>
    <s v="35620-5210-NIMO "/>
    <n v="2019"/>
    <n v="774259287"/>
    <s v="GROUND, EQUIPMENT"/>
    <d v="2023-03-31T00:00:00"/>
    <n v="16842.02"/>
    <n v="843.91000000000008"/>
    <n v="15998.11"/>
    <n v="1371.71"/>
    <n v="-527.79999999999995"/>
    <n v="76.469194000000002"/>
    <n v="80"/>
    <n v="4.3750000000000004E-3"/>
    <n v="6.1403197916666672"/>
  </r>
  <r>
    <x v="0"/>
    <s v="35620-NYTRAN-CONDUCTOR AND DEVICES "/>
    <s v="35620-5210-NIMO "/>
    <n v="2011"/>
    <n v="426759499"/>
    <s v="INSULATOR, DISC TYPE"/>
    <d v="2023-03-31T00:00:00"/>
    <n v="133734.94"/>
    <n v="15657.869999999999"/>
    <n v="118077.07"/>
    <n v="25450.55"/>
    <n v="-9792.68"/>
    <n v="69.058267999999998"/>
    <n v="80"/>
    <n v="4.3750000000000004E-3"/>
    <n v="48.757530208333336"/>
  </r>
  <r>
    <x v="0"/>
    <s v="35620-NYTRAN-CONDUCTOR AND DEVICES "/>
    <s v="35620-5210-NIMO "/>
    <n v="2019"/>
    <n v="774259290"/>
    <s v="INSULATOR, DISC TYPE"/>
    <d v="2023-03-31T00:00:00"/>
    <n v="16004.49"/>
    <n v="801.95"/>
    <n v="15202.539999999999"/>
    <n v="1303.5"/>
    <n v="-501.55"/>
    <n v="76.469194000000002"/>
    <n v="80"/>
    <n v="4.3750000000000004E-3"/>
    <n v="5.8349703125000003"/>
  </r>
  <r>
    <x v="0"/>
    <s v="35620-NYTRAN-CONDUCTOR AND DEVICES "/>
    <s v="35620-5210-NIMO "/>
    <n v="2012"/>
    <n v="345392397"/>
    <s v="INSULATOR, SUSPENSION/TENSION TYPE"/>
    <d v="2023-03-31T00:00:00"/>
    <n v="6012.34"/>
    <n v="664.83000000000015"/>
    <n v="5347.51"/>
    <n v="1080.6300000000001"/>
    <n v="-415.8"/>
    <n v="69.974092999999996"/>
    <n v="80"/>
    <n v="4.3750000000000004E-3"/>
    <n v="2.1919989583333335"/>
  </r>
  <r>
    <x v="0"/>
    <s v="35500-NYTRAN-POLES AND FIXTURES TRA"/>
    <s v="35500-5210-NIMO "/>
    <n v="1958"/>
    <n v="13358695"/>
    <s v="35500 POLES AND FIXTURES - TRANS : Conversion-Poles"/>
    <d v="2023-03-31T00:00:00"/>
    <n v="122318.99"/>
    <n v="63664.350000000006"/>
    <n v="58654.64"/>
    <n v="79129.33"/>
    <n v="-15464.98"/>
    <n v="15.648982"/>
    <n v="65"/>
    <n v="6.9230769230769207E-3"/>
    <n v="70.568648076923054"/>
  </r>
  <r>
    <x v="0"/>
    <s v="35500-NYTRAN-POLES AND FIXTURES TRA"/>
    <s v="35500-5210-NIMO "/>
    <n v="2011"/>
    <n v="426759480"/>
    <s v="CROSSARM, METAL"/>
    <d v="2023-03-31T00:00:00"/>
    <n v="183223.85"/>
    <n v="29969.899999999998"/>
    <n v="153253.95000000001"/>
    <n v="37250.019999999997"/>
    <n v="-7280.12"/>
    <n v="54.104604999999999"/>
    <n v="65"/>
    <n v="6.9230769230769207E-3"/>
    <n v="105.70606730769228"/>
  </r>
  <r>
    <x v="0"/>
    <s v="35500-NYTRAN-POLES AND FIXTURES TRA"/>
    <s v="35500-5210-NIMO "/>
    <n v="2011"/>
    <n v="426759450"/>
    <s v="POLE, WOOD, 81' - 90', SO"/>
    <d v="2023-03-31T00:00:00"/>
    <n v="151332.92000000001"/>
    <n v="24753.510000000002"/>
    <n v="126579.41"/>
    <n v="30766.49"/>
    <n v="-6012.98"/>
    <n v="54.104604999999999"/>
    <n v="65"/>
    <n v="6.9230769230769207E-3"/>
    <n v="87.307453846153834"/>
  </r>
  <r>
    <x v="0"/>
    <s v="35500-NYTRAN-POLES AND FIXTURES TRA"/>
    <s v="35500-5210-NIMO "/>
    <n v="2011"/>
    <n v="426759468"/>
    <s v="POLE, WOOD, 91' - 100', SO"/>
    <d v="2023-03-31T00:00:00"/>
    <n v="236305.87000000002"/>
    <n v="38652.530000000006"/>
    <n v="197653.34000000003"/>
    <n v="48041.780000000006"/>
    <n v="-9389.2500000000018"/>
    <n v="54.104604999999999"/>
    <n v="65"/>
    <n v="6.9230769230769207E-3"/>
    <n v="136.33030961538458"/>
  </r>
  <r>
    <x v="0"/>
    <s v="35620-NYTRAN-CONDUCTOR AND DEVICES "/>
    <s v="35620-5210-NIMO "/>
    <n v="1958"/>
    <n v="13553957"/>
    <s v="35620 CONDUCTOR AND DEVICES ON WOOD : Conversion-OH Conductor Pole"/>
    <d v="2023-03-31T00:00:00"/>
    <n v="95883.9"/>
    <n v="28407.070000000003"/>
    <n v="67476.829999999987"/>
    <n v="46173.3"/>
    <n v="-17766.23"/>
    <n v="27.339041000000002"/>
    <n v="80"/>
    <n v="4.3750000000000004E-3"/>
    <n v="34.957671875000003"/>
  </r>
  <r>
    <x v="0"/>
    <s v="35620-NYTRAN-CONDUCTOR AND DEVICES "/>
    <s v="35620-5210-NIMO "/>
    <n v="2011"/>
    <n v="426759509"/>
    <s v="INSULATOR, DISC TYPE"/>
    <d v="2023-03-31T00:00:00"/>
    <n v="100300.96"/>
    <n v="11743.37"/>
    <n v="88557.590000000011"/>
    <n v="19087.86"/>
    <n v="-7344.49"/>
    <n v="69.058267999999998"/>
    <n v="80"/>
    <n v="4.3750000000000004E-3"/>
    <n v="36.56805833333334"/>
  </r>
  <r>
    <x v="0"/>
    <s v="35620-NYTRAN-CONDUCTOR AND DEVICES "/>
    <s v="35620-5210-NIMO "/>
    <n v="2012"/>
    <n v="345392394"/>
    <s v="INSULATOR, SUSPENSION/TENSION TYPE"/>
    <d v="2023-03-31T00:00:00"/>
    <n v="21043.24"/>
    <n v="2326.92"/>
    <n v="18716.32"/>
    <n v="3782.21"/>
    <n v="-1455.29"/>
    <n v="69.974092999999996"/>
    <n v="80"/>
    <n v="4.3750000000000004E-3"/>
    <n v="7.6720145833333344"/>
  </r>
  <r>
    <x v="0"/>
    <s v="35500-NYTRAN-POLES AND FIXTURES TRA"/>
    <s v="35500-5210-NIMO "/>
    <n v="1958"/>
    <n v="13358687"/>
    <s v="35500 POLES AND FIXTURES - TRANS : Conversion-Poles"/>
    <d v="2023-03-31T00:00:00"/>
    <n v="20170.643023255816"/>
    <n v="10498.376511627906"/>
    <n v="9672.2665116279095"/>
    <n v="13048.583023255815"/>
    <n v="-2550.2065116279073"/>
    <n v="15.648982"/>
    <n v="65"/>
    <n v="6.9230769230769207E-3"/>
    <n v="11.636909436493736"/>
  </r>
  <r>
    <x v="0"/>
    <s v="35500-NYTRAN-POLES AND FIXTURES TRA"/>
    <s v="35500-5210-NIMO "/>
    <n v="2011"/>
    <n v="426759474"/>
    <s v="CROSSARM, METAL"/>
    <d v="2023-03-31T00:00:00"/>
    <n v="61074.97"/>
    <n v="9990.0300000000007"/>
    <n v="51084.94"/>
    <n v="12416.75"/>
    <n v="-2426.7199999999998"/>
    <n v="54.104604999999999"/>
    <n v="65"/>
    <n v="6.9230769230769207E-3"/>
    <n v="35.235559615384609"/>
  </r>
  <r>
    <x v="0"/>
    <s v="35500-NYTRAN-POLES AND FIXTURES TRA"/>
    <s v="35500-5210-NIMO "/>
    <n v="2005"/>
    <n v="62341639"/>
    <s v="POLE, WOOD, 81' - 90', JO"/>
    <d v="2023-03-31T00:00:00"/>
    <n v="2063.2399999999998"/>
    <n v="439.08000000000004"/>
    <n v="1624.1599999999999"/>
    <n v="545.74"/>
    <n v="-106.66"/>
    <n v="48.752436000000003"/>
    <n v="65"/>
    <n v="6.9230769230769207E-3"/>
    <n v="1.1903307692307687"/>
  </r>
  <r>
    <x v="0"/>
    <s v="35500-NYTRAN-POLES AND FIXTURES TRA"/>
    <s v="35500-5210-NIMO "/>
    <n v="2011"/>
    <n v="426759456"/>
    <s v="POLE, WOOD, 81' - 90', SO"/>
    <d v="2023-03-31T00:00:00"/>
    <n v="90799.96"/>
    <n v="14852.14"/>
    <n v="75947.820000000007"/>
    <n v="18459.939999999999"/>
    <n v="-3607.8"/>
    <n v="54.104604999999999"/>
    <n v="65"/>
    <n v="6.9230769230769207E-3"/>
    <n v="52.384592307692294"/>
  </r>
  <r>
    <x v="0"/>
    <s v="35500-NYTRAN-POLES AND FIXTURES TRA"/>
    <s v="35500-5210-NIMO "/>
    <n v="2005"/>
    <n v="62341642"/>
    <s v="POLE, WOOD, 91' - 100', JO"/>
    <d v="2023-03-31T00:00:00"/>
    <n v="762.59"/>
    <n v="162.29000000000002"/>
    <n v="600.29999999999995"/>
    <n v="201.71"/>
    <n v="-39.42"/>
    <n v="48.752436000000003"/>
    <n v="65"/>
    <n v="6.9230769230769207E-3"/>
    <n v="0.43995576923076912"/>
  </r>
  <r>
    <x v="0"/>
    <s v="35620-NYTRAN-CONDUCTOR AND DEVICES "/>
    <s v="35620-5210-NIMO "/>
    <n v="1958"/>
    <n v="13373160"/>
    <s v="35620 CONDUCTOR AND DEVICES ON WOOD : Conversion-OH Conductor Pole"/>
    <d v="2023-03-31T00:00:00"/>
    <n v="18672.521753046007"/>
    <n v="5532.0202994483861"/>
    <n v="13140.501453597621"/>
    <n v="8991.8323283021164"/>
    <n v="-3459.8120288537307"/>
    <n v="27.339041000000002"/>
    <n v="80"/>
    <n v="4.3750000000000004E-3"/>
    <n v="6.8076902224646902"/>
  </r>
  <r>
    <x v="0"/>
    <s v="35620-NYTRAN-CONDUCTOR AND DEVICES "/>
    <s v="35620-5210-NIMO "/>
    <n v="2017"/>
    <n v="673832007"/>
    <s v="GROUND, EQUIPMENT"/>
    <d v="2023-03-31T00:00:00"/>
    <n v="5036.9799999999996"/>
    <n v="356.28999999999996"/>
    <n v="4680.6899999999996"/>
    <n v="579.12"/>
    <n v="-222.83"/>
    <n v="74.599530000000001"/>
    <n v="80"/>
    <n v="4.3750000000000004E-3"/>
    <n v="1.8363989583333333"/>
  </r>
  <r>
    <x v="0"/>
    <s v="35620-NYTRAN-CONDUCTOR AND DEVICES "/>
    <s v="35620-5210-NIMO "/>
    <n v="2011"/>
    <n v="426759506"/>
    <s v="INSULATOR, DISC TYPE"/>
    <d v="2023-03-31T00:00:00"/>
    <n v="33433.980000000003"/>
    <n v="3914.4900000000002"/>
    <n v="29519.49"/>
    <n v="6362.68"/>
    <n v="-2448.19"/>
    <n v="69.058267999999998"/>
    <n v="80"/>
    <n v="4.3750000000000004E-3"/>
    <n v="12.189471875000002"/>
  </r>
  <r>
    <x v="0"/>
    <s v="35620-NYTRAN-CONDUCTOR AND DEVICES "/>
    <s v="35620-5210-NIMO "/>
    <n v="2017"/>
    <n v="673832010"/>
    <s v="INSULATOR, DISC TYPE"/>
    <d v="2023-03-31T00:00:00"/>
    <n v="19505.59"/>
    <n v="1379.73"/>
    <n v="18125.86"/>
    <n v="2242.63"/>
    <n v="-862.9"/>
    <n v="74.599530000000001"/>
    <n v="80"/>
    <n v="4.3750000000000004E-3"/>
    <n v="7.1114130208333339"/>
  </r>
  <r>
    <x v="1"/>
    <s v="35500-NYTRAN-POLES AND FIXTURES TRA"/>
    <s v="35500-5210-NIMO "/>
    <n v="1958"/>
    <n v="13358702"/>
    <s v="35500 POLES AND FIXTURES - TRANS : Conversion-Poles"/>
    <d v="2023-03-31T00:00:00"/>
    <n v="180646.04"/>
    <n v="94022.290000000008"/>
    <n v="86623.75"/>
    <n v="116861.66"/>
    <n v="-22839.37"/>
    <n v="15.648982"/>
    <n v="65"/>
    <n v="6.9230769230769207E-3"/>
    <n v="104.2188692307692"/>
  </r>
  <r>
    <x v="1"/>
    <s v="35500-NYTRAN-POLES AND FIXTURES TRA"/>
    <s v="35500-5210-NIMO "/>
    <n v="2012"/>
    <n v="426760495"/>
    <s v="CROSSARM, METAL"/>
    <d v="2023-03-31T00:00:00"/>
    <n v="89853.87"/>
    <n v="13833.31"/>
    <n v="76020.56"/>
    <n v="17193.62"/>
    <n v="-3360.31"/>
    <n v="55.012321999999998"/>
    <n v="65"/>
    <n v="6.9230769230769207E-3"/>
    <n v="51.838771153846139"/>
  </r>
  <r>
    <x v="1"/>
    <s v="35500-NYTRAN-POLES AND FIXTURES TRA"/>
    <s v="35500-5210-NIMO "/>
    <n v="2012"/>
    <n v="426760492"/>
    <s v="POLE, WOOD, 101' - 110', SO"/>
    <d v="2023-03-31T00:00:00"/>
    <n v="73068.89"/>
    <n v="11249.2"/>
    <n v="61819.69"/>
    <n v="13981.79"/>
    <n v="-2732.59"/>
    <n v="55.012321999999998"/>
    <n v="65"/>
    <n v="6.9230769230769207E-3"/>
    <n v="42.155128846153836"/>
  </r>
  <r>
    <x v="1"/>
    <s v="35500-NYTRAN-POLES AND FIXTURES TRA"/>
    <s v="35500-5210-NIMO "/>
    <n v="2012"/>
    <n v="426760463"/>
    <s v="POLE, WOOD, 81' - 90', SO"/>
    <d v="2023-03-31T00:00:00"/>
    <n v="59370.9"/>
    <n v="9140.35"/>
    <n v="50230.55"/>
    <n v="11360.67"/>
    <n v="-2220.3200000000002"/>
    <n v="55.012321999999998"/>
    <n v="65"/>
    <n v="6.9230769230769207E-3"/>
    <n v="34.252442307692299"/>
  </r>
  <r>
    <x v="1"/>
    <s v="35500-NYTRAN-POLES AND FIXTURES TRA"/>
    <s v="35500-5210-NIMO "/>
    <n v="2012"/>
    <n v="426760470"/>
    <s v="POLE, WOOD, 91' - 100', SO"/>
    <d v="2023-03-31T00:00:00"/>
    <n v="66219.91"/>
    <n v="10194.779999999999"/>
    <n v="56025.130000000005"/>
    <n v="12671.24"/>
    <n v="-2476.46"/>
    <n v="55.012321999999998"/>
    <n v="65"/>
    <n v="6.9230769230769207E-3"/>
    <n v="38.203794230769219"/>
  </r>
  <r>
    <x v="1"/>
    <s v="35620-NYTRAN-CONDUCTOR AND DEVICES "/>
    <s v="35620-5210-NIMO "/>
    <n v="1958"/>
    <n v="13373173"/>
    <s v="35620 CONDUCTOR AND DEVICES ON WOOD : Conversion-OH Conductor Pole"/>
    <d v="2023-03-31T00:00:00"/>
    <n v="122579.82"/>
    <n v="36316.149999999994"/>
    <n v="86263.670000000013"/>
    <n v="59028.84"/>
    <n v="-22712.69"/>
    <n v="27.339041000000002"/>
    <n v="80"/>
    <n v="4.3750000000000004E-3"/>
    <n v="44.690559375000007"/>
  </r>
  <r>
    <x v="1"/>
    <s v="35620-NYTRAN-CONDUCTOR AND DEVICES "/>
    <s v="35620-5210-NIMO "/>
    <n v="2012"/>
    <n v="426760519"/>
    <s v="INSULATOR, DISC TYPE"/>
    <d v="2023-03-31T00:00:00"/>
    <n v="49187.93"/>
    <n v="5439.0999999999995"/>
    <n v="43748.83"/>
    <n v="8840.7999999999993"/>
    <n v="-3401.7"/>
    <n v="69.974092999999996"/>
    <n v="80"/>
    <n v="4.3750000000000004E-3"/>
    <n v="17.933099479166668"/>
  </r>
  <r>
    <x v="1"/>
    <s v="35620-NYTRAN-CONDUCTOR AND DEVICES "/>
    <s v="35620-5210-NIMO "/>
    <n v="2012"/>
    <n v="122137388"/>
    <s v="INSULATOR, SUSPENSION/TENSION TYPE"/>
    <d v="2023-03-31T00:00:00"/>
    <n v="17522.75"/>
    <n v="1937.6299999999999"/>
    <n v="15585.12"/>
    <n v="3149.45"/>
    <n v="-1211.82"/>
    <n v="69.974092999999996"/>
    <n v="80"/>
    <n v="4.3750000000000004E-3"/>
    <n v="6.3885026041666668"/>
  </r>
  <r>
    <x v="1"/>
    <s v="35500-NYTRAN-POLES AND FIXTURES TRA"/>
    <s v="35500-5210-NIMO "/>
    <n v="1958"/>
    <n v="13358696"/>
    <s v="35500 POLES AND FIXTURES - TRANS : Conversion-Poles"/>
    <d v="2023-03-31T00:00:00"/>
    <n v="39649.96"/>
    <n v="20636.93"/>
    <n v="19013.03"/>
    <n v="25649.94"/>
    <n v="-5013.01"/>
    <n v="15.648982"/>
    <n v="65"/>
    <n v="6.9230769230769207E-3"/>
    <n v="22.874976923076915"/>
  </r>
  <r>
    <x v="1"/>
    <s v="35500-NYTRAN-POLES AND FIXTURES TRA"/>
    <s v="35500-5210-NIMO "/>
    <n v="2003"/>
    <n v="13358697"/>
    <s v="35500 POLES AND FIXTURES - TRANS : Conversion-Poles"/>
    <d v="2023-03-31T00:00:00"/>
    <n v="12311.66"/>
    <n v="2793.3900000000003"/>
    <n v="9518.27"/>
    <n v="3471.94"/>
    <n v="-678.55"/>
    <n v="47.007539000000001"/>
    <n v="65"/>
    <n v="6.9230769230769207E-3"/>
    <n v="7.1028807692307669"/>
  </r>
  <r>
    <x v="1"/>
    <s v="35620-NYTRAN-CONDUCTOR AND DEVICES "/>
    <s v="35620-5210-NIMO "/>
    <n v="1958"/>
    <n v="13373168"/>
    <s v="35620 CONDUCTOR AND DEVICES ON WOOD : Conversion-OH Conductor Pole"/>
    <d v="2023-03-31T00:00:00"/>
    <n v="21172.720000000001"/>
    <n v="6272.74"/>
    <n v="14899.980000000001"/>
    <n v="10195.81"/>
    <n v="-3923.07"/>
    <n v="27.339041000000002"/>
    <n v="80"/>
    <n v="4.3750000000000004E-3"/>
    <n v="7.7192208333333339"/>
  </r>
  <r>
    <x v="1"/>
    <s v="35500-NYTRAN-POLES AND FIXTURES TRA"/>
    <s v="35500-5210-NIMO "/>
    <n v="1958"/>
    <n v="13358703"/>
    <s v="35500 POLES AND FIXTURES - TRANS : Conversion-Poles"/>
    <d v="2023-03-31T00:00:00"/>
    <n v="2203.14"/>
    <n v="1146.68"/>
    <n v="1056.4599999999998"/>
    <n v="1425.23"/>
    <n v="-278.55"/>
    <n v="15.648982"/>
    <n v="65"/>
    <n v="6.9230769230769207E-3"/>
    <n v="1.2710423076923072"/>
  </r>
  <r>
    <x v="1"/>
    <s v="35620-NYTRAN-CONDUCTOR AND DEVICES "/>
    <s v="35620-5210-NIMO "/>
    <n v="1958"/>
    <n v="13373174"/>
    <s v="35620 CONDUCTOR AND DEVICES ON WOOD : Conversion-OH Conductor Pole"/>
    <d v="2023-03-31T00:00:00"/>
    <n v="1838.48"/>
    <n v="544.68000000000006"/>
    <n v="1293.8"/>
    <n v="885.33"/>
    <n v="-340.65"/>
    <n v="27.339041000000002"/>
    <n v="80"/>
    <n v="4.3750000000000004E-3"/>
    <n v="0.67027916666666676"/>
  </r>
  <r>
    <x v="1"/>
    <s v="35620-NYTRAN-CONDUCTOR AND DEVICES "/>
    <s v="35620-5210-NIMO "/>
    <n v="2012"/>
    <n v="122137409"/>
    <s v="INSULATOR, SUSPENSION/TENSION TYPE"/>
    <d v="2023-03-31T00:00:00"/>
    <n v="5199.92"/>
    <n v="575"/>
    <n v="4624.92"/>
    <n v="934.61"/>
    <n v="-359.61"/>
    <n v="69.974092999999996"/>
    <n v="80"/>
    <n v="4.3750000000000004E-3"/>
    <n v="1.8958041666666667"/>
  </r>
  <r>
    <x v="1"/>
    <s v="35500-NYTRAN-POLES AND FIXTURES TRA"/>
    <s v="35500-5210-NIMO "/>
    <n v="1958"/>
    <n v="13358698"/>
    <s v="35500 POLES AND FIXTURES - TRANS : Conversion-Poles"/>
    <d v="2023-03-31T00:00:00"/>
    <n v="128838.20999999999"/>
    <n v="67057.449999999983"/>
    <n v="61780.760000000009"/>
    <n v="83346.669999999984"/>
    <n v="-16289.219999999998"/>
    <n v="15.648982"/>
    <n v="65"/>
    <n v="6.9230769230769207E-3"/>
    <n v="74.329736538461518"/>
  </r>
  <r>
    <x v="1"/>
    <s v="35500-NYTRAN-POLES AND FIXTURES TRA"/>
    <s v="35500-5210-NIMO "/>
    <n v="2012"/>
    <n v="426760504"/>
    <s v="CROSSARM, METAL"/>
    <d v="2023-03-31T00:00:00"/>
    <n v="59901.919999999998"/>
    <n v="9222.1"/>
    <n v="50679.82"/>
    <n v="11462.28"/>
    <n v="-2240.1799999999998"/>
    <n v="55.012321999999998"/>
    <n v="65"/>
    <n v="6.9230769230769207E-3"/>
    <n v="34.558799999999991"/>
  </r>
  <r>
    <x v="1"/>
    <s v="35500-NYTRAN-POLES AND FIXTURES TRA"/>
    <s v="35500-5210-NIMO "/>
    <n v="2012"/>
    <n v="426760466"/>
    <s v="POLE, WOOD, 91' - 100', SO"/>
    <d v="2023-03-31T00:00:00"/>
    <n v="132439.82"/>
    <n v="20389.550000000003"/>
    <n v="112050.27"/>
    <n v="25342.47"/>
    <n v="-4952.92"/>
    <n v="55.012321999999998"/>
    <n v="65"/>
    <n v="6.9230769230769207E-3"/>
    <n v="76.407588461538438"/>
  </r>
  <r>
    <x v="1"/>
    <s v="35620-NYTRAN-CONDUCTOR AND DEVICES "/>
    <s v="35620-5210-NIMO "/>
    <n v="1958"/>
    <n v="13373169"/>
    <s v="35620 CONDUCTOR AND DEVICES ON WOOD : Conversion-OH Conductor Pole"/>
    <d v="2023-03-31T00:00:00"/>
    <n v="84315.08"/>
    <n v="24979.63"/>
    <n v="59335.45"/>
    <n v="40602.29"/>
    <n v="-15622.66"/>
    <n v="27.339041000000002"/>
    <n v="80"/>
    <n v="4.3750000000000004E-3"/>
    <n v="30.73987291666667"/>
  </r>
  <r>
    <x v="1"/>
    <s v="35620-NYTRAN-CONDUCTOR AND DEVICES "/>
    <s v="35620-5210-NIMO "/>
    <n v="2012"/>
    <n v="426760516"/>
    <s v="INSULATOR, DISC TYPE"/>
    <d v="2023-03-31T00:00:00"/>
    <n v="32791.96"/>
    <n v="3626.0699999999997"/>
    <n v="29165.89"/>
    <n v="5893.87"/>
    <n v="-2267.8000000000002"/>
    <n v="69.974092999999996"/>
    <n v="80"/>
    <n v="4.3750000000000004E-3"/>
    <n v="11.955402083333334"/>
  </r>
  <r>
    <x v="1"/>
    <s v="35620-NYTRAN-CONDUCTOR AND DEVICES "/>
    <s v="35620-5210-NIMO "/>
    <n v="2012"/>
    <n v="125902306"/>
    <s v="INSULATOR, SUSPENSION/TENSION TYPE"/>
    <d v="2023-03-31T00:00:00"/>
    <n v="7229.1"/>
    <n v="799.37999999999988"/>
    <n v="6429.72"/>
    <n v="1299.32"/>
    <n v="-499.94"/>
    <n v="69.974092999999996"/>
    <n v="80"/>
    <n v="4.3750000000000004E-3"/>
    <n v="2.635609375"/>
  </r>
  <r>
    <x v="1"/>
    <s v="35620-NYTRAN-CONDUCTOR AND DEVICES "/>
    <s v="35620-5210-NIMO "/>
    <n v="2014"/>
    <n v="508489705"/>
    <s v="INSULATOR, SUSPENSION/TENSION TYPE"/>
    <d v="2023-03-31T00:00:00"/>
    <n v="70411.34"/>
    <n v="6778.64"/>
    <n v="63632.7"/>
    <n v="11018.11"/>
    <n v="-4239.47"/>
    <n v="71.815586999999994"/>
    <n v="80"/>
    <n v="4.3750000000000004E-3"/>
    <n v="25.670801041666667"/>
  </r>
  <r>
    <x v="1"/>
    <s v="35400-NYTRAN-TOWERS AND FIXTURES TR"/>
    <s v="35400-5210-NIMO "/>
    <n v="1958"/>
    <n v="13352327"/>
    <s v="35400 TOWERS AND FIXTURES - TRANS : Conversion-Towers"/>
    <d v="2023-03-31T00:00:00"/>
    <n v="28161.34"/>
    <n v="19044.75"/>
    <n v="9116.59"/>
    <n v="21641.1"/>
    <n v="-2596.35"/>
    <n v="16.836245000000002"/>
    <n v="75"/>
    <n v="4.6666666666666679E-3"/>
    <n v="10.951632222222225"/>
  </r>
  <r>
    <x v="1"/>
    <s v="35400-NYTRAN-TOWERS AND FIXTURES TR"/>
    <s v="35400-5210-NIMO "/>
    <n v="1967"/>
    <n v="13352328"/>
    <s v="35400 TOWERS AND FIXTURES - TRANS : Conversion-Towers"/>
    <d v="2023-03-31T00:00:00"/>
    <n v="24010.05"/>
    <n v="13480.949999999999"/>
    <n v="10529.1"/>
    <n v="15318.8"/>
    <n v="-1837.85"/>
    <n v="23.170994"/>
    <n v="75"/>
    <n v="4.6666666666666679E-3"/>
    <n v="9.3372416666666691"/>
  </r>
  <r>
    <x v="1"/>
    <s v="35500-NYTRAN-POLES AND FIXTURES TRA"/>
    <s v="35500-5210-NIMO "/>
    <n v="1958"/>
    <n v="13358701"/>
    <s v="35500 POLES AND FIXTURES - TRANS : Conversion-Poles"/>
    <d v="2023-03-31T00:00:00"/>
    <n v="172379.59"/>
    <n v="89719.78"/>
    <n v="82659.81"/>
    <n v="111514.01"/>
    <n v="-21794.23"/>
    <n v="15.648982"/>
    <n v="65"/>
    <n v="6.9230769230769207E-3"/>
    <n v="99.449763461538438"/>
  </r>
  <r>
    <x v="1"/>
    <s v="35500-NYTRAN-POLES AND FIXTURES TRA"/>
    <s v="35500-5210-NIMO "/>
    <n v="2012"/>
    <n v="426760501"/>
    <s v="CROSSARM, METAL"/>
    <d v="2023-03-31T00:00:00"/>
    <n v="149755.79"/>
    <n v="23055.410000000003"/>
    <n v="126700.38"/>
    <n v="28655.9"/>
    <n v="-5600.49"/>
    <n v="55.012321999999998"/>
    <n v="65"/>
    <n v="6.9230769230769207E-3"/>
    <n v="86.39757115384613"/>
  </r>
  <r>
    <x v="1"/>
    <s v="35500-NYTRAN-POLES AND FIXTURES TRA"/>
    <s v="35500-5210-NIMO "/>
    <n v="2012"/>
    <n v="426760489"/>
    <s v="POLE, WOOD, 101' - 110', SO"/>
    <d v="2023-03-31T00:00:00"/>
    <n v="73068.89"/>
    <n v="11249.2"/>
    <n v="61819.69"/>
    <n v="13981.79"/>
    <n v="-2732.59"/>
    <n v="55.012321999999998"/>
    <n v="65"/>
    <n v="6.9230769230769207E-3"/>
    <n v="42.155128846153836"/>
  </r>
  <r>
    <x v="1"/>
    <s v="35500-NYTRAN-POLES AND FIXTURES TRA"/>
    <s v="35500-5210-NIMO "/>
    <n v="2014"/>
    <n v="471561099"/>
    <s v="POLE, WOOD, 41' - 50', SO"/>
    <d v="2023-03-31T00:00:00"/>
    <n v="3301.83"/>
    <n v="439.39"/>
    <n v="2862.44"/>
    <n v="546.12"/>
    <n v="-106.73"/>
    <n v="56.839692999999997"/>
    <n v="65"/>
    <n v="6.9230769230769207E-3"/>
    <n v="1.9049019230769224"/>
  </r>
  <r>
    <x v="1"/>
    <s v="35500-NYTRAN-POLES AND FIXTURES TRA"/>
    <s v="35500-5210-NIMO "/>
    <n v="2011"/>
    <n v="119823204"/>
    <s v="POLE, WOOD, 71' - 80', SO"/>
    <d v="2023-03-31T00:00:00"/>
    <n v="78753.740000000005"/>
    <n v="12881.74"/>
    <n v="65872"/>
    <n v="16010.9"/>
    <n v="-3129.16"/>
    <n v="54.104604999999999"/>
    <n v="65"/>
    <n v="6.9230769230769207E-3"/>
    <n v="45.43484999999999"/>
  </r>
  <r>
    <x v="1"/>
    <s v="35500-NYTRAN-POLES AND FIXTURES TRA"/>
    <s v="35500-5210-NIMO "/>
    <n v="2012"/>
    <n v="426760429"/>
    <s v="POLE, WOOD, 71' - 80', SO"/>
    <d v="2023-03-31T00:00:00"/>
    <n v="105044.85"/>
    <n v="16172.009999999998"/>
    <n v="88872.840000000011"/>
    <n v="20100.419999999998"/>
    <n v="-3928.41"/>
    <n v="55.012321999999998"/>
    <n v="65"/>
    <n v="6.9230769230769207E-3"/>
    <n v="60.602798076923065"/>
  </r>
  <r>
    <x v="1"/>
    <s v="35500-NYTRAN-POLES AND FIXTURES TRA"/>
    <s v="35500-5210-NIMO "/>
    <n v="2012"/>
    <n v="426760460"/>
    <s v="POLE, WOOD, 81' - 90', SO"/>
    <d v="2023-03-31T00:00:00"/>
    <n v="59370.9"/>
    <n v="9140.35"/>
    <n v="50230.55"/>
    <n v="11360.67"/>
    <n v="-2220.3200000000002"/>
    <n v="55.012321999999998"/>
    <n v="65"/>
    <n v="6.9230769230769207E-3"/>
    <n v="34.252442307692299"/>
  </r>
  <r>
    <x v="1"/>
    <s v="35500-NYTRAN-POLES AND FIXTURES TRA"/>
    <s v="35500-5210-NIMO "/>
    <n v="2012"/>
    <n v="426760473"/>
    <s v="POLE, WOOD, 91' - 100', SO"/>
    <d v="2023-03-31T00:00:00"/>
    <n v="66219.91"/>
    <n v="10194.779999999999"/>
    <n v="56025.130000000005"/>
    <n v="12671.24"/>
    <n v="-2476.46"/>
    <n v="55.012321999999998"/>
    <n v="65"/>
    <n v="6.9230769230769207E-3"/>
    <n v="38.203794230769219"/>
  </r>
  <r>
    <x v="1"/>
    <s v="35620-NYTRAN-CONDUCTOR AND DEVICES "/>
    <s v="35620-5210-NIMO "/>
    <n v="1958"/>
    <n v="13373172"/>
    <s v="35620 CONDUCTOR AND DEVICES ON WOOD : Conversion-OH Conductor Pole"/>
    <d v="2023-03-31T00:00:00"/>
    <n v="113403.03"/>
    <n v="33597.379999999997"/>
    <n v="79805.649999999994"/>
    <n v="54609.71"/>
    <n v="-21012.33"/>
    <n v="27.339041000000002"/>
    <n v="80"/>
    <n v="4.3750000000000004E-3"/>
    <n v="41.344854687500003"/>
  </r>
  <r>
    <x v="1"/>
    <s v="35620-NYTRAN-CONDUCTOR AND DEVICES "/>
    <s v="35620-5210-NIMO "/>
    <n v="2012"/>
    <n v="426760541"/>
    <s v="INSULATOR, DISC TYPE"/>
    <d v="2023-03-31T00:00:00"/>
    <n v="81979.899999999994"/>
    <n v="9065.17"/>
    <n v="72914.73"/>
    <n v="14734.67"/>
    <n v="-5669.5"/>
    <n v="69.974092999999996"/>
    <n v="80"/>
    <n v="4.3750000000000004E-3"/>
    <n v="29.888505208333331"/>
  </r>
  <r>
    <x v="1"/>
    <s v="35620-NYTRAN-CONDUCTOR AND DEVICES "/>
    <s v="35620-5210-NIMO "/>
    <n v="2014"/>
    <n v="471561108"/>
    <s v="INSULATOR, SUSPENSION/TENSION TYPE"/>
    <d v="2023-03-31T00:00:00"/>
    <n v="1627.96"/>
    <n v="156.73000000000002"/>
    <n v="1471.23"/>
    <n v="254.75"/>
    <n v="-98.02"/>
    <n v="71.815586999999994"/>
    <n v="80"/>
    <n v="4.3750000000000004E-3"/>
    <n v="0.59352708333333337"/>
  </r>
  <r>
    <x v="1"/>
    <s v="35500-NYTRAN-POLES AND FIXTURES TRA"/>
    <s v="35500-5210-NIMO "/>
    <n v="1958"/>
    <n v="13552419"/>
    <s v="35500 POLES AND FIXTURES - TRANS : Conversion-Poles"/>
    <d v="2023-03-31T00:00:00"/>
    <n v="23638.55"/>
    <n v="12303.34"/>
    <n v="11335.21"/>
    <n v="15292"/>
    <n v="-2988.66"/>
    <n v="15.648982"/>
    <n v="65"/>
    <n v="6.9230769230769207E-3"/>
    <n v="13.637624999999996"/>
  </r>
  <r>
    <x v="1"/>
    <s v="35500-NYTRAN-POLES AND FIXTURES TRA"/>
    <s v="35500-5210-NIMO "/>
    <n v="1977"/>
    <n v="13358704"/>
    <s v="35500 POLES AND FIXTURES - TRANS : Conversion-Poles"/>
    <d v="2023-03-31T00:00:00"/>
    <n v="29016.339999999997"/>
    <n v="11075.199999999999"/>
    <n v="17941.14"/>
    <n v="13765.519999999999"/>
    <n v="-2690.3199999999997"/>
    <n v="26.665816"/>
    <n v="65"/>
    <n v="6.9230769230769207E-3"/>
    <n v="16.740196153846146"/>
  </r>
  <r>
    <x v="1"/>
    <s v="35500-NYTRAN-POLES AND FIXTURES TRA"/>
    <s v="35500-5210-NIMO "/>
    <n v="1985"/>
    <n v="13358705"/>
    <s v="35500 POLES AND FIXTURES - TRANS : Conversion-Poles"/>
    <d v="2023-03-31T00:00:00"/>
    <n v="27401.069999999996"/>
    <n v="9150.1799999999985"/>
    <n v="18250.89"/>
    <n v="11372.889999999998"/>
    <n v="-2222.7099999999996"/>
    <n v="32.400270999999996"/>
    <n v="65"/>
    <n v="6.9230769230769207E-3"/>
    <n v="15.808309615384609"/>
  </r>
  <r>
    <x v="1"/>
    <s v="35500-NYTRAN-POLES AND FIXTURES TRA"/>
    <s v="35500-5210-NIMO "/>
    <n v="2003"/>
    <n v="19505834"/>
    <s v="POLE, WOOD, 71' - 80', SO                                                                                                                                                                                                                                     "/>
    <d v="2023-03-31T00:00:00"/>
    <n v="19754.54"/>
    <n v="4482.09"/>
    <n v="15272.45"/>
    <n v="5570.86"/>
    <n v="-1088.77"/>
    <n v="47.007539000000001"/>
    <n v="65"/>
    <n v="6.9230769230769207E-3"/>
    <n v="11.396849999999997"/>
  </r>
  <r>
    <x v="1"/>
    <s v="35620-NYTRAN-CONDUCTOR AND DEVICES "/>
    <s v="35620-5210-NIMO "/>
    <n v="1958"/>
    <n v="13373175"/>
    <s v="35620 CONDUCTOR AND DEVICES ON WOOD : Conversion-OH Conductor Pole"/>
    <d v="2023-03-31T00:00:00"/>
    <n v="15760.69"/>
    <n v="4669.3500000000004"/>
    <n v="11091.34"/>
    <n v="7589.63"/>
    <n v="-2920.28"/>
    <n v="27.339041000000002"/>
    <n v="80"/>
    <n v="4.3750000000000004E-3"/>
    <n v="5.7460848958333335"/>
  </r>
  <r>
    <x v="1"/>
    <s v="35620-NYTRAN-CONDUCTOR AND DEVICES "/>
    <s v="35620-5210-NIMO "/>
    <n v="1977"/>
    <n v="13373176"/>
    <s v="35620 CONDUCTOR AND DEVICES ON WOOD : Conversion-OH Conductor Pole"/>
    <d v="2023-03-31T00:00:00"/>
    <n v="23191.59"/>
    <n v="5584.9400000000005"/>
    <n v="17606.650000000001"/>
    <n v="9077.85"/>
    <n v="-3492.91"/>
    <n v="40.411512999999999"/>
    <n v="80"/>
    <n v="4.3750000000000004E-3"/>
    <n v="8.4552671875000005"/>
  </r>
  <r>
    <x v="1"/>
    <s v="35620-NYTRAN-CONDUCTOR AND DEVICES "/>
    <s v="35620-5210-NIMO "/>
    <n v="1985"/>
    <n v="13553958"/>
    <s v="35620 CONDUCTOR AND DEVICES ON WOOD : Conversion-OH Conductor Pole"/>
    <d v="2023-03-31T00:00:00"/>
    <n v="7970.26"/>
    <n v="1741.9999999999998"/>
    <n v="6228.26"/>
    <n v="2831.47"/>
    <n v="-1089.47"/>
    <n v="46.631059999999998"/>
    <n v="80"/>
    <n v="4.3750000000000004E-3"/>
    <n v="2.9058239583333334"/>
  </r>
  <r>
    <x v="1"/>
    <s v="35620-NYTRAN-CONDUCTOR AND DEVICES "/>
    <s v="35620-5210-NIMO "/>
    <n v="2003"/>
    <n v="19505840"/>
    <s v="INSULATOR, SUSPENSION/TENSION TYPE                                                                                                                                                                                                                            "/>
    <d v="2023-03-31T00:00:00"/>
    <n v="10404.64"/>
    <n v="1647.4900000000002"/>
    <n v="8757.15"/>
    <n v="2677.86"/>
    <n v="-1030.3699999999999"/>
    <n v="61.851230999999999"/>
    <n v="80"/>
    <n v="4.3750000000000004E-3"/>
    <n v="3.7933583333333334"/>
  </r>
  <r>
    <x v="1"/>
    <s v="35500-NYTRAN-POLES AND FIXTURES TRA"/>
    <s v="35500-5210-NIMO "/>
    <n v="1958"/>
    <n v="13358699"/>
    <s v="35500 POLES AND FIXTURES - TRANS : Conversion-Poles"/>
    <d v="2023-03-31T00:00:00"/>
    <n v="109185.35999999999"/>
    <n v="56828.579999999987"/>
    <n v="52356.78"/>
    <n v="70633.059999999983"/>
    <n v="-13804.479999999998"/>
    <n v="15.648982"/>
    <n v="65"/>
    <n v="6.9230769230769207E-3"/>
    <n v="62.99155384615382"/>
  </r>
  <r>
    <x v="1"/>
    <s v="35500-NYTRAN-POLES AND FIXTURES TRA"/>
    <s v="35500-5210-NIMO "/>
    <n v="2012"/>
    <n v="426760510"/>
    <s v="CROSSARM, METAL"/>
    <d v="2023-03-31T00:00:00"/>
    <n v="59901.919999999998"/>
    <n v="9222.1"/>
    <n v="50679.82"/>
    <n v="11462.28"/>
    <n v="-2240.1799999999998"/>
    <n v="55.012321999999998"/>
    <n v="65"/>
    <n v="6.9230769230769207E-3"/>
    <n v="34.558799999999991"/>
  </r>
  <r>
    <x v="1"/>
    <s v="35500-NYTRAN-POLES AND FIXTURES TRA"/>
    <s v="35500-5210-NIMO "/>
    <n v="2018"/>
    <n v="721244220"/>
    <s v="CROSSARM, METAL"/>
    <d v="2023-03-31T00:00:00"/>
    <n v="22373.61"/>
    <n v="1850.31"/>
    <n v="20523.3"/>
    <n v="2299.77"/>
    <n v="-449.46"/>
    <n v="60.539436000000002"/>
    <n v="65"/>
    <n v="6.9230769230769207E-3"/>
    <n v="12.907851923076921"/>
  </r>
  <r>
    <x v="1"/>
    <s v="35500-NYTRAN-POLES AND FIXTURES TRA"/>
    <s v="35500-5210-NIMO "/>
    <n v="2018"/>
    <n v="721244208"/>
    <s v="POLE, WOOD, 71' - 80', SO"/>
    <d v="2023-03-31T00:00:00"/>
    <n v="55927.31"/>
    <n v="4625.1900000000005"/>
    <n v="51302.119999999995"/>
    <n v="5748.72"/>
    <n v="-1123.53"/>
    <n v="60.539436000000002"/>
    <n v="65"/>
    <n v="6.9230769230769207E-3"/>
    <n v="32.265755769230758"/>
  </r>
  <r>
    <x v="1"/>
    <s v="35500-NYTRAN-POLES AND FIXTURES TRA"/>
    <s v="35500-5210-NIMO "/>
    <n v="2012"/>
    <n v="426760457"/>
    <s v="POLE, WOOD, 81' - 90', SO"/>
    <d v="2023-03-31T00:00:00"/>
    <n v="89056.89"/>
    <n v="13710.61"/>
    <n v="75346.28"/>
    <n v="17041.11"/>
    <n v="-3330.5"/>
    <n v="55.012321999999998"/>
    <n v="65"/>
    <n v="6.9230769230769207E-3"/>
    <n v="51.378974999999983"/>
  </r>
  <r>
    <x v="1"/>
    <s v="35500-NYTRAN-POLES AND FIXTURES TRA"/>
    <s v="35500-5210-NIMO "/>
    <n v="2012"/>
    <n v="426760477"/>
    <s v="POLE, WOOD, 91' - 100', SO"/>
    <d v="2023-03-31T00:00:00"/>
    <n v="33109.96"/>
    <n v="5097.3899999999994"/>
    <n v="28012.57"/>
    <n v="6335.62"/>
    <n v="-1238.23"/>
    <n v="55.012321999999998"/>
    <n v="65"/>
    <n v="6.9230769230769207E-3"/>
    <n v="19.101899999999993"/>
  </r>
  <r>
    <x v="1"/>
    <s v="35620-NYTRAN-CONDUCTOR AND DEVICES "/>
    <s v="35620-5210-NIMO "/>
    <n v="1958"/>
    <n v="13373170"/>
    <s v="35620 CONDUCTOR AND DEVICES ON WOOD : Conversion-OH Conductor Pole"/>
    <d v="2023-03-31T00:00:00"/>
    <n v="67406.91"/>
    <n v="19970.330000000002"/>
    <n v="47436.58"/>
    <n v="32460.09"/>
    <n v="-12489.76"/>
    <n v="27.339041000000002"/>
    <n v="80"/>
    <n v="4.3750000000000004E-3"/>
    <n v="24.575435937500004"/>
  </r>
  <r>
    <x v="1"/>
    <s v="35620-NYTRAN-CONDUCTOR AND DEVICES "/>
    <s v="35620-5210-NIMO "/>
    <n v="2018"/>
    <n v="721244223"/>
    <s v="GROUND, EQUIPMENT"/>
    <d v="2023-03-31T00:00:00"/>
    <n v="2700.54"/>
    <n v="164.31"/>
    <n v="2536.23"/>
    <n v="267.07"/>
    <n v="-102.76"/>
    <n v="75.533260999999996"/>
    <n v="80"/>
    <n v="4.3750000000000004E-3"/>
    <n v="0.98457187499999999"/>
  </r>
  <r>
    <x v="1"/>
    <s v="35620-NYTRAN-CONDUCTOR AND DEVICES "/>
    <s v="35620-5210-NIMO "/>
    <n v="2012"/>
    <n v="426760549"/>
    <s v="INSULATOR, DISC TYPE"/>
    <d v="2023-03-31T00:00:00"/>
    <n v="32791.96"/>
    <n v="3626.0699999999997"/>
    <n v="29165.89"/>
    <n v="5893.87"/>
    <n v="-2267.8000000000002"/>
    <n v="69.974092999999996"/>
    <n v="80"/>
    <n v="4.3750000000000004E-3"/>
    <n v="11.955402083333334"/>
  </r>
  <r>
    <x v="1"/>
    <s v="35620-NYTRAN-CONDUCTOR AND DEVICES "/>
    <s v="35620-5210-NIMO "/>
    <n v="2018"/>
    <n v="721244226"/>
    <s v="INSULATOR, DISC TYPE"/>
    <d v="2023-03-31T00:00:00"/>
    <n v="10601.63"/>
    <n v="645.03"/>
    <n v="9956.5999999999985"/>
    <n v="1048.44"/>
    <n v="-403.41"/>
    <n v="75.533260999999996"/>
    <n v="80"/>
    <n v="4.3750000000000004E-3"/>
    <n v="3.8651776041666666"/>
  </r>
  <r>
    <x v="1"/>
    <s v="35500-NYTRAN-POLES AND FIXTURES TRA"/>
    <s v="35500-5210-NIMO "/>
    <n v="1958"/>
    <n v="13358706"/>
    <s v="35500 POLES AND FIXTURES - TRANS : Conversion-Poles"/>
    <d v="2023-03-31T00:00:00"/>
    <n v="150933.62"/>
    <n v="78557.63"/>
    <n v="72375.989999999991"/>
    <n v="97640.41"/>
    <n v="-19082.78"/>
    <n v="15.648982"/>
    <n v="65"/>
    <n v="6.9230769230769207E-3"/>
    <n v="87.077088461538438"/>
  </r>
  <r>
    <x v="1"/>
    <s v="35500-NYTRAN-POLES AND FIXTURES TRA"/>
    <s v="35500-5210-NIMO "/>
    <n v="2012"/>
    <n v="426760498"/>
    <s v="CROSSARM, METAL"/>
    <d v="2023-03-31T00:00:00"/>
    <n v="29950.95"/>
    <n v="4611.05"/>
    <n v="25339.9"/>
    <n v="5731.14"/>
    <n v="-1120.0899999999999"/>
    <n v="55.012321999999998"/>
    <n v="65"/>
    <n v="6.9230769230769207E-3"/>
    <n v="17.279394230769228"/>
  </r>
  <r>
    <x v="1"/>
    <s v="35500-NYTRAN-POLES AND FIXTURES TRA"/>
    <s v="35500-5210-NIMO "/>
    <n v="2006"/>
    <n v="47519739"/>
    <s v="POLE, WOOD, 81' - 90', SO"/>
    <d v="2023-03-31T00:00:00"/>
    <n v="50223.59"/>
    <n v="10316.68"/>
    <n v="39906.909999999996"/>
    <n v="12822.75"/>
    <n v="-2506.0700000000002"/>
    <n v="49.632536000000002"/>
    <n v="65"/>
    <n v="6.9230769230769207E-3"/>
    <n v="28.975148076923066"/>
  </r>
  <r>
    <x v="1"/>
    <s v="35500-NYTRAN-POLES AND FIXTURES TRA"/>
    <s v="35500-5210-NIMO "/>
    <n v="2012"/>
    <n v="426760483"/>
    <s v="POLE, WOOD, 91' - 100', SO"/>
    <d v="2023-03-31T00:00:00"/>
    <n v="66219.91"/>
    <n v="10194.779999999999"/>
    <n v="56025.130000000005"/>
    <n v="12671.24"/>
    <n v="-2476.46"/>
    <n v="55.012321999999998"/>
    <n v="65"/>
    <n v="6.9230769230769207E-3"/>
    <n v="38.203794230769219"/>
  </r>
  <r>
    <x v="1"/>
    <s v="35620-NYTRAN-CONDUCTOR AND DEVICES "/>
    <s v="35620-5210-NIMO "/>
    <n v="1958"/>
    <n v="13373177"/>
    <s v="35620 CONDUCTOR AND DEVICES ON WOOD : Conversion-OH Conductor Pole"/>
    <d v="2023-03-31T00:00:00"/>
    <n v="101972.76"/>
    <n v="30210.989999999998"/>
    <n v="71761.76999999999"/>
    <n v="49105.42"/>
    <n v="-18894.43"/>
    <n v="27.339041000000002"/>
    <n v="80"/>
    <n v="4.3750000000000004E-3"/>
    <n v="37.177568749999999"/>
  </r>
  <r>
    <x v="1"/>
    <s v="35620-NYTRAN-CONDUCTOR AND DEVICES "/>
    <s v="35620-5210-NIMO "/>
    <n v="2006"/>
    <n v="47519757"/>
    <s v="GROUND, EQUIPMENT"/>
    <d v="2023-03-31T00:00:00"/>
    <n v="11877.5"/>
    <n v="1718.6299999999999"/>
    <n v="10158.870000000001"/>
    <n v="2793.49"/>
    <n v="-1074.8599999999999"/>
    <n v="64.527009000000007"/>
    <n v="80"/>
    <n v="4.3750000000000004E-3"/>
    <n v="4.3303385416666664"/>
  </r>
  <r>
    <x v="1"/>
    <s v="35620-NYTRAN-CONDUCTOR AND DEVICES "/>
    <s v="35620-5210-NIMO "/>
    <n v="2012"/>
    <n v="426760572"/>
    <s v="INSULATOR, DISC TYPE"/>
    <d v="2023-03-31T00:00:00"/>
    <n v="81979.899999999994"/>
    <n v="9065.17"/>
    <n v="72914.73"/>
    <n v="14734.67"/>
    <n v="-5669.5"/>
    <n v="69.974092999999996"/>
    <n v="80"/>
    <n v="4.3750000000000004E-3"/>
    <n v="29.888505208333331"/>
  </r>
  <r>
    <x v="1"/>
    <s v="35620-NYTRAN-CONDUCTOR AND DEVICES "/>
    <s v="35620-5210-NIMO "/>
    <n v="2006"/>
    <n v="47519760"/>
    <s v="INSULATOR, SUSPENSION/TENSION TYPE"/>
    <d v="2023-03-31T00:00:00"/>
    <n v="9646.6299999999992"/>
    <n v="1395.84"/>
    <n v="8250.7899999999991"/>
    <n v="2268.81"/>
    <n v="-872.97"/>
    <n v="64.527009000000007"/>
    <n v="80"/>
    <n v="4.3750000000000004E-3"/>
    <n v="3.5170005208333333"/>
  </r>
  <r>
    <x v="1"/>
    <s v="35620-NYTRAN-CONDUCTOR AND DEVICES "/>
    <s v="35620-5210-NIMO "/>
    <n v="2012"/>
    <n v="122137402"/>
    <s v="INSULATOR, SUSPENSION/TENSION TYPE"/>
    <d v="2023-03-31T00:00:00"/>
    <n v="5199.87"/>
    <n v="574.99"/>
    <n v="4624.88"/>
    <n v="934.6"/>
    <n v="-359.61"/>
    <n v="69.974092999999996"/>
    <n v="80"/>
    <n v="4.3750000000000004E-3"/>
    <n v="1.8957859375000001"/>
  </r>
  <r>
    <x v="1"/>
    <s v="35500-NYTRAN-POLES AND FIXTURES TRA"/>
    <s v="35500-5210-NIMO "/>
    <n v="1958"/>
    <n v="13358707"/>
    <s v="35500 POLES AND FIXTURES - TRANS : Conversion-Poles"/>
    <d v="2023-03-31T00:00:00"/>
    <n v="139621.66"/>
    <n v="72670"/>
    <n v="66951.66"/>
    <n v="90322.59"/>
    <n v="-17652.59"/>
    <n v="15.648982"/>
    <n v="65"/>
    <n v="6.9230769230769207E-3"/>
    <n v="80.550957692307676"/>
  </r>
  <r>
    <x v="1"/>
    <s v="35500-NYTRAN-POLES AND FIXTURES TRA"/>
    <s v="35500-5210-NIMO "/>
    <n v="2021"/>
    <n v="880387895"/>
    <s v="T4010 Transmission Emergency Repair"/>
    <d v="2023-03-31T00:00:00"/>
    <n v="1279.6600000000001"/>
    <n v="43.81"/>
    <n v="1235.8500000000001"/>
    <n v="54.45"/>
    <n v="-10.64"/>
    <n v="63.349383000000003"/>
    <n v="65"/>
    <n v="6.9230769230769207E-3"/>
    <n v="0.73826538461538449"/>
  </r>
  <r>
    <x v="1"/>
    <s v="35620-NYTRAN-CONDUCTOR AND DEVICES "/>
    <s v="35620-5210-NIMO "/>
    <n v="1958"/>
    <n v="13373178"/>
    <s v="35620 CONDUCTOR AND DEVICES ON WOOD : Conversion-OH Conductor Pole"/>
    <d v="2023-03-31T00:00:00"/>
    <n v="90091.67"/>
    <n v="26691.039999999997"/>
    <n v="63400.630000000005"/>
    <n v="43384.03"/>
    <n v="-16692.990000000002"/>
    <n v="27.339041000000002"/>
    <n v="80"/>
    <n v="4.3750000000000004E-3"/>
    <n v="32.84592135416667"/>
  </r>
  <r>
    <x v="1"/>
    <s v="35620-NYTRAN-CONDUCTOR AND DEVICES "/>
    <s v="35620-5210-NIMO "/>
    <n v="2012"/>
    <n v="426760513"/>
    <s v="INSULATOR, DISC TYPE"/>
    <d v="2023-03-31T00:00:00"/>
    <n v="32791.96"/>
    <n v="3626.0699999999997"/>
    <n v="29165.89"/>
    <n v="5893.87"/>
    <n v="-2267.8000000000002"/>
    <n v="69.974092999999996"/>
    <n v="80"/>
    <n v="4.3750000000000004E-3"/>
    <n v="11.955402083333334"/>
  </r>
  <r>
    <x v="1"/>
    <s v="35620-NYTRAN-CONDUCTOR AND DEVICES "/>
    <s v="35620-5210-NIMO "/>
    <n v="2009"/>
    <n v="105519508"/>
    <s v="INSULATOR, SUSPENSION/TENSION TYPE"/>
    <d v="2023-03-31T00:00:00"/>
    <n v="55853.780000000006"/>
    <n v="7205.8400000000011"/>
    <n v="48647.94"/>
    <n v="11712.490000000002"/>
    <n v="-4506.6500000000005"/>
    <n v="67.235298999999998"/>
    <n v="80"/>
    <n v="4.3750000000000004E-3"/>
    <n v="20.36335729166667"/>
  </r>
  <r>
    <x v="1"/>
    <s v="35620-NYTRAN-CONDUCTOR AND DEVICES "/>
    <s v="35620-5210-NIMO "/>
    <n v="2012"/>
    <n v="122137405"/>
    <s v="INSULATOR, SUSPENSION/TENSION TYPE"/>
    <d v="2023-03-31T00:00:00"/>
    <n v="5199.87"/>
    <n v="574.99"/>
    <n v="4624.88"/>
    <n v="934.6"/>
    <n v="-359.61"/>
    <n v="69.974092999999996"/>
    <n v="80"/>
    <n v="4.3750000000000004E-3"/>
    <n v="1.8957859375000001"/>
  </r>
  <r>
    <x v="1"/>
    <s v="35620-NYTRAN-CONDUCTOR AND DEVICES "/>
    <s v="35620-5210-NIMO "/>
    <n v="2021"/>
    <n v="880387892"/>
    <s v="T4010 Transmission Emergency Repair"/>
    <d v="2023-03-31T00:00:00"/>
    <n v="168.52"/>
    <n v="4.3099999999999996"/>
    <n v="164.21"/>
    <n v="7.01"/>
    <n v="-2.7"/>
    <n v="78.348528999999999"/>
    <n v="80"/>
    <n v="4.3750000000000004E-3"/>
    <n v="6.1439583333333339E-2"/>
  </r>
  <r>
    <x v="1"/>
    <s v="35500-NYTRAN-POLES AND FIXTURES TRA"/>
    <s v="35500-5210-NIMO "/>
    <n v="1958"/>
    <n v="13358700"/>
    <s v="35500 POLES AND FIXTURES - TRANS : Conversion-Poles"/>
    <d v="2023-03-31T00:00:00"/>
    <n v="103472.17"/>
    <n v="53854.99"/>
    <n v="49617.18"/>
    <n v="66937.14"/>
    <n v="-13082.15"/>
    <n v="15.648982"/>
    <n v="65"/>
    <n v="6.9230769230769207E-3"/>
    <n v="59.695482692307671"/>
  </r>
  <r>
    <x v="1"/>
    <s v="35500-NYTRAN-POLES AND FIXTURES TRA"/>
    <s v="35500-5210-NIMO "/>
    <n v="2012"/>
    <n v="426760507"/>
    <s v="CROSSARM, METAL"/>
    <d v="2023-03-31T00:00:00"/>
    <n v="29950.95"/>
    <n v="4611.05"/>
    <n v="25339.9"/>
    <n v="5731.14"/>
    <n v="-1120.0899999999999"/>
    <n v="55.012321999999998"/>
    <n v="65"/>
    <n v="6.9230769230769207E-3"/>
    <n v="17.279394230769228"/>
  </r>
  <r>
    <x v="1"/>
    <s v="35500-NYTRAN-POLES AND FIXTURES TRA"/>
    <s v="35500-5210-NIMO "/>
    <n v="2014"/>
    <n v="508489696"/>
    <s v="CROSSARM, WOOD"/>
    <d v="2023-03-31T00:00:00"/>
    <n v="12553.37"/>
    <n v="1670.5100000000002"/>
    <n v="10882.86"/>
    <n v="2076.3000000000002"/>
    <n v="-405.79"/>
    <n v="56.839692999999997"/>
    <n v="65"/>
    <n v="6.9230769230769207E-3"/>
    <n v="7.2423288461538444"/>
  </r>
  <r>
    <x v="1"/>
    <s v="35500-NYTRAN-POLES AND FIXTURES TRA"/>
    <s v="35500-5210-NIMO "/>
    <n v="2012"/>
    <n v="426760486"/>
    <s v="POLE, WOOD, 101' - 110', SO"/>
    <d v="2023-03-31T00:00:00"/>
    <n v="73068.89"/>
    <n v="11249.2"/>
    <n v="61819.69"/>
    <n v="13981.79"/>
    <n v="-2732.59"/>
    <n v="55.012321999999998"/>
    <n v="65"/>
    <n v="6.9230769230769207E-3"/>
    <n v="42.155128846153836"/>
  </r>
  <r>
    <x v="1"/>
    <s v="35500-NYTRAN-POLES AND FIXTURES TRA"/>
    <s v="35500-5210-NIMO "/>
    <n v="2014"/>
    <n v="508489657"/>
    <s v="POLE, WOOD, 81' - 90', SO"/>
    <d v="2023-03-31T00:00:00"/>
    <n v="15282.85"/>
    <n v="2033.73"/>
    <n v="13249.12"/>
    <n v="2527.75"/>
    <n v="-494.02"/>
    <n v="56.839692999999997"/>
    <n v="65"/>
    <n v="6.9230769230769207E-3"/>
    <n v="8.8170288461538444"/>
  </r>
  <r>
    <x v="1"/>
    <s v="35620-NYTRAN-CONDUCTOR AND DEVICES "/>
    <s v="35620-5210-NIMO "/>
    <n v="1958"/>
    <n v="13373171"/>
    <s v="35620 CONDUCTOR AND DEVICES ON WOOD : Conversion-OH Conductor Pole"/>
    <d v="2023-03-31T00:00:00"/>
    <n v="64395.18"/>
    <n v="19078.050000000003"/>
    <n v="45317.13"/>
    <n v="31009.77"/>
    <n v="-11931.72"/>
    <n v="27.339041000000002"/>
    <n v="80"/>
    <n v="4.3750000000000004E-3"/>
    <n v="23.477409375000001"/>
  </r>
  <r>
    <x v="1"/>
    <s v="35620-NYTRAN-CONDUCTOR AND DEVICES "/>
    <s v="35620-5210-NIMO "/>
    <n v="2014"/>
    <n v="508489699"/>
    <s v="GROUND, EQUIPMENT"/>
    <d v="2023-03-31T00:00:00"/>
    <n v="8856.2099999999991"/>
    <n v="852.6099999999999"/>
    <n v="8003.5999999999995"/>
    <n v="1385.84"/>
    <n v="-533.23"/>
    <n v="71.815586999999994"/>
    <n v="80"/>
    <n v="4.3750000000000004E-3"/>
    <n v="3.2288265624999997"/>
  </r>
  <r>
    <x v="1"/>
    <s v="35620-NYTRAN-CONDUCTOR AND DEVICES "/>
    <s v="35620-5210-NIMO "/>
    <n v="2012"/>
    <n v="426760522"/>
    <s v="INSULATOR, DISC TYPE"/>
    <d v="2023-03-31T00:00:00"/>
    <n v="16395.990000000002"/>
    <n v="1813.04"/>
    <n v="14582.95"/>
    <n v="2946.94"/>
    <n v="-1133.9000000000001"/>
    <n v="69.974092999999996"/>
    <n v="80"/>
    <n v="4.3750000000000004E-3"/>
    <n v="5.9777046875000011"/>
  </r>
  <r>
    <x v="1"/>
    <s v="35620-NYTRAN-CONDUCTOR AND DEVICES "/>
    <s v="35620-5210-NIMO "/>
    <n v="2014"/>
    <n v="508489702"/>
    <s v="INSULATOR, SUSPENSION/TENSION TYPE"/>
    <d v="2023-03-31T00:00:00"/>
    <n v="3969.75"/>
    <n v="382.17000000000007"/>
    <n v="3587.58"/>
    <n v="621.19000000000005"/>
    <n v="-239.02"/>
    <n v="71.815586999999994"/>
    <n v="80"/>
    <n v="4.3750000000000004E-3"/>
    <n v="1.4473046875"/>
  </r>
  <r>
    <x v="2"/>
    <s v="35500-NYTRAN-POLES AND FIXTURES TRA"/>
    <s v="35500-5210-NIMO "/>
    <n v="1958"/>
    <n v="13358684"/>
    <s v="35500 POLES AND FIXTURES - TRANS : Conversion-Poles"/>
    <d v="2023-03-31T00:00:00"/>
    <n v="31978.93"/>
    <n v="16644.329999999998"/>
    <n v="15334.600000000002"/>
    <n v="20687.48"/>
    <n v="-4043.15"/>
    <n v="15.648982"/>
    <n v="65"/>
    <n v="6.9230769230769207E-3"/>
    <n v="18.449382692307687"/>
  </r>
  <r>
    <x v="2"/>
    <s v="35620-NYTRAN-CONDUCTOR AND DEVICES "/>
    <s v="35620-5210-NIMO "/>
    <n v="1958"/>
    <n v="13373158"/>
    <s v="35620 CONDUCTOR AND DEVICES ON WOOD : Conversion-OH Conductor Pole"/>
    <d v="2023-03-31T00:00:00"/>
    <n v="27149.3"/>
    <n v="8043.39"/>
    <n v="19105.91"/>
    <n v="13073.86"/>
    <n v="-5030.47"/>
    <n v="27.339041000000002"/>
    <n v="80"/>
    <n v="4.3750000000000004E-3"/>
    <n v="9.8981822916666662"/>
  </r>
  <r>
    <x v="2"/>
    <s v="35500-NYTRAN-POLES AND FIXTURES TRA"/>
    <s v="35500-5210-NIMO "/>
    <n v="1958"/>
    <n v="13358686"/>
    <s v="35500 POLES AND FIXTURES - TRANS : Conversion-Poles"/>
    <d v="2023-03-31T00:00:00"/>
    <n v="114361.07"/>
    <n v="59522.420000000006"/>
    <n v="54838.65"/>
    <n v="73981.27"/>
    <n v="-14458.85"/>
    <n v="15.648982"/>
    <n v="65"/>
    <n v="6.9230769230769207E-3"/>
    <n v="65.977540384615367"/>
  </r>
  <r>
    <x v="2"/>
    <s v="35500-NYTRAN-POLES AND FIXTURES TRA"/>
    <s v="35500-5210-NIMO "/>
    <n v="2021"/>
    <n v="913595720"/>
    <s v="CROSSARM, METAL"/>
    <d v="2023-03-31T00:00:00"/>
    <n v="4315.08"/>
    <n v="147.73000000000002"/>
    <n v="4167.3500000000004"/>
    <n v="183.62"/>
    <n v="-35.89"/>
    <n v="63.349383000000003"/>
    <n v="65"/>
    <n v="6.9230769230769207E-3"/>
    <n v="2.4894692307692301"/>
  </r>
  <r>
    <x v="2"/>
    <s v="35500-NYTRAN-POLES AND FIXTURES TRA"/>
    <s v="35500-5210-NIMO "/>
    <n v="2021"/>
    <n v="913595717"/>
    <s v="POLE, WOOD, 71' - 80', SO"/>
    <d v="2023-03-31T00:00:00"/>
    <n v="5346.74"/>
    <n v="183.05"/>
    <n v="5163.6899999999996"/>
    <n v="227.52"/>
    <n v="-44.47"/>
    <n v="63.349383000000003"/>
    <n v="65"/>
    <n v="6.9230769230769207E-3"/>
    <n v="3.0846576923076912"/>
  </r>
  <r>
    <x v="2"/>
    <s v="35500-NYTRAN-POLES AND FIXTURES TRA"/>
    <s v="35500-5210-NIMO "/>
    <n v="2021"/>
    <n v="913595708"/>
    <s v="POLE, WOOD, 71' - 80', SO"/>
    <d v="2023-03-31T00:00:00"/>
    <n v="5346.74"/>
    <n v="183.05"/>
    <n v="5163.6899999999996"/>
    <n v="227.52"/>
    <n v="-44.47"/>
    <n v="63.349383000000003"/>
    <n v="65"/>
    <n v="6.9230769230769207E-3"/>
    <n v="3.0846576923076912"/>
  </r>
  <r>
    <x v="2"/>
    <s v="35620-NYTRAN-CONDUCTOR AND DEVICES "/>
    <s v="35620-5210-NIMO "/>
    <n v="1958"/>
    <n v="13373159"/>
    <s v="35620 CONDUCTOR AND DEVICES ON WOOD : Conversion-OH Conductor Pole"/>
    <d v="2023-03-31T00:00:00"/>
    <n v="81584.61"/>
    <n v="24170.69"/>
    <n v="57413.919999999998"/>
    <n v="39287.42"/>
    <n v="-15116.73"/>
    <n v="27.339041000000002"/>
    <n v="80"/>
    <n v="4.3750000000000004E-3"/>
    <n v="29.744389062500002"/>
  </r>
  <r>
    <x v="2"/>
    <s v="35620-NYTRAN-CONDUCTOR AND DEVICES "/>
    <s v="35620-5210-NIMO "/>
    <n v="2021"/>
    <n v="913595723"/>
    <s v="GROUND, EQUIPMENT"/>
    <d v="2023-03-31T00:00:00"/>
    <n v="656.01"/>
    <n v="16.8"/>
    <n v="639.21"/>
    <n v="27.3"/>
    <n v="-10.5"/>
    <n v="78.348528999999999"/>
    <n v="80"/>
    <n v="4.3750000000000004E-3"/>
    <n v="0.23917031250000001"/>
  </r>
  <r>
    <x v="2"/>
    <s v="35620-NYTRAN-CONDUCTOR AND DEVICES "/>
    <s v="35620-5210-NIMO "/>
    <n v="2021"/>
    <n v="913595726"/>
    <s v="INSULATOR, DISC TYPE"/>
    <d v="2023-03-31T00:00:00"/>
    <n v="2419.1999999999998"/>
    <n v="61.93"/>
    <n v="2357.27"/>
    <n v="100.66"/>
    <n v="-38.729999999999997"/>
    <n v="78.348528999999999"/>
    <n v="80"/>
    <n v="4.3750000000000004E-3"/>
    <n v="0.88200000000000001"/>
  </r>
  <r>
    <x v="2"/>
    <s v="35500-NYTRAN-POLES AND FIXTURES TRA"/>
    <s v="35500-5210-NIMO "/>
    <n v="1958"/>
    <n v="13358687"/>
    <s v="35500 POLES AND FIXTURES - TRANS : Conversion-Poles"/>
    <d v="2023-03-31T00:00:00"/>
    <n v="76200.206976744201"/>
    <n v="39660.533488372101"/>
    <n v="36539.6734883721"/>
    <n v="49294.646976744196"/>
    <n v="-9634.1134883720933"/>
    <n v="15.648982"/>
    <n v="65"/>
    <n v="6.9230769230769207E-3"/>
    <n v="43.961657871198568"/>
  </r>
  <r>
    <x v="2"/>
    <s v="35500-NYTRAN-POLES AND FIXTURES TRA"/>
    <s v="35500-5210-NIMO "/>
    <n v="2017"/>
    <n v="673832004"/>
    <s v="CROSSARM, METAL"/>
    <d v="2023-03-31T00:00:00"/>
    <n v="40692.79"/>
    <n v="3930.3600000000006"/>
    <n v="36762.43"/>
    <n v="4885.1000000000004"/>
    <n v="-954.74"/>
    <n v="59.609184999999997"/>
    <n v="65"/>
    <n v="6.9230769230769207E-3"/>
    <n v="23.476609615384611"/>
  </r>
  <r>
    <x v="2"/>
    <s v="35500-NYTRAN-POLES AND FIXTURES TRA"/>
    <s v="35500-5210-NIMO "/>
    <n v="2014"/>
    <n v="535070851"/>
    <s v="CROSSARM, WOOD"/>
    <d v="2023-03-31T00:00:00"/>
    <n v="38016.67"/>
    <n v="5058.9799999999996"/>
    <n v="32957.69"/>
    <n v="6287.88"/>
    <n v="-1228.9000000000001"/>
    <n v="56.839692999999997"/>
    <n v="65"/>
    <n v="6.9230769230769207E-3"/>
    <n v="21.932694230769222"/>
  </r>
  <r>
    <x v="2"/>
    <s v="35500-NYTRAN-POLES AND FIXTURES TRA"/>
    <s v="35500-5210-NIMO "/>
    <n v="2005"/>
    <n v="62341630"/>
    <s v="POLE, WOOD, 61' - 70', JO"/>
    <d v="2023-03-31T00:00:00"/>
    <n v="1772.13"/>
    <n v="377.13"/>
    <n v="1395"/>
    <n v="468.74"/>
    <n v="-91.61"/>
    <n v="48.752436000000003"/>
    <n v="65"/>
    <n v="6.9230769230769207E-3"/>
    <n v="1.0223826923076922"/>
  </r>
  <r>
    <x v="2"/>
    <s v="35500-NYTRAN-POLES AND FIXTURES TRA"/>
    <s v="35500-5210-NIMO "/>
    <n v="2017"/>
    <n v="673831986"/>
    <s v="POLE, WOOD, 61' - 70', SO"/>
    <d v="2023-03-31T00:00:00"/>
    <n v="33283.25"/>
    <n v="3214.7"/>
    <n v="30068.55"/>
    <n v="3995.6"/>
    <n v="-780.9"/>
    <n v="59.609184999999997"/>
    <n v="65"/>
    <n v="6.9230769230769207E-3"/>
    <n v="19.201874999999994"/>
  </r>
  <r>
    <x v="2"/>
    <s v="35500-NYTRAN-POLES AND FIXTURES TRA"/>
    <s v="35500-5210-NIMO "/>
    <n v="2005"/>
    <n v="62341636"/>
    <s v="POLE, WOOD, 71' - 80', JO"/>
    <d v="2023-03-31T00:00:00"/>
    <n v="421.24"/>
    <n v="89.64"/>
    <n v="331.6"/>
    <n v="111.42"/>
    <n v="-21.78"/>
    <n v="48.752436000000003"/>
    <n v="65"/>
    <n v="6.9230769230769207E-3"/>
    <n v="0.24302307692307687"/>
  </r>
  <r>
    <x v="2"/>
    <s v="35500-NYTRAN-POLES AND FIXTURES TRA"/>
    <s v="35500-5210-NIMO "/>
    <n v="2014"/>
    <n v="535070848"/>
    <s v="POLE, WOOD, 71' - 80', SO"/>
    <d v="2023-03-31T00:00:00"/>
    <n v="38334.629999999997"/>
    <n v="5101.29"/>
    <n v="33233.339999999997"/>
    <n v="6340.47"/>
    <n v="-1239.18"/>
    <n v="56.839692999999997"/>
    <n v="65"/>
    <n v="6.9230769230769207E-3"/>
    <n v="22.116132692307684"/>
  </r>
  <r>
    <x v="2"/>
    <s v="35500-NYTRAN-POLES AND FIXTURES TRA"/>
    <s v="35500-5210-NIMO "/>
    <n v="2014"/>
    <n v="535070791"/>
    <s v="POLE, WOOD, 71' - 80', SO"/>
    <d v="2023-03-31T00:00:00"/>
    <n v="38334.629999999997"/>
    <n v="5101.29"/>
    <n v="33233.339999999997"/>
    <n v="6340.47"/>
    <n v="-1239.18"/>
    <n v="56.839692999999997"/>
    <n v="65"/>
    <n v="6.9230769230769207E-3"/>
    <n v="22.116132692307684"/>
  </r>
  <r>
    <x v="2"/>
    <s v="35500-NYTRAN-POLES AND FIXTURES TRA"/>
    <s v="35500-5210-NIMO "/>
    <n v="2017"/>
    <n v="673832001"/>
    <s v="POLE, WOOD, 71' - 80', SO"/>
    <d v="2023-03-31T00:00:00"/>
    <n v="47353.56"/>
    <n v="4573.6900000000005"/>
    <n v="42779.869999999995"/>
    <n v="5684.71"/>
    <n v="-1111.02"/>
    <n v="59.609184999999997"/>
    <n v="65"/>
    <n v="6.9230769230769207E-3"/>
    <n v="27.319361538461528"/>
  </r>
  <r>
    <x v="2"/>
    <s v="35620-NYTRAN-CONDUCTOR AND DEVICES "/>
    <s v="35620-5210-NIMO "/>
    <n v="1958"/>
    <n v="13373160"/>
    <s v="35620 CONDUCTOR AND DEVICES ON WOOD : Conversion-OH Conductor Pole"/>
    <d v="2023-03-31T00:00:00"/>
    <n v="60231.31824695399"/>
    <n v="17844.449700551617"/>
    <n v="42386.868546402373"/>
    <n v="29004.647671697887"/>
    <n v="-11160.19797114627"/>
    <n v="27.339041000000002"/>
    <n v="80"/>
    <n v="4.3750000000000004E-3"/>
    <n v="21.959334777535311"/>
  </r>
  <r>
    <x v="2"/>
    <s v="35620-NYTRAN-CONDUCTOR AND DEVICES "/>
    <s v="35620-5210-NIMO "/>
    <n v="2014"/>
    <n v="535070854"/>
    <s v="GROUND, EQUIPMENT"/>
    <d v="2023-03-31T00:00:00"/>
    <n v="26820.18"/>
    <n v="2582.04"/>
    <n v="24238.14"/>
    <n v="4196.88"/>
    <n v="-1614.84"/>
    <n v="71.815586999999994"/>
    <n v="80"/>
    <n v="4.3750000000000004E-3"/>
    <n v="9.7781906250000006"/>
  </r>
  <r>
    <x v="2"/>
    <s v="35620-NYTRAN-CONDUCTOR AND DEVICES "/>
    <s v="35620-5210-NIMO "/>
    <n v="2005"/>
    <n v="62341645"/>
    <s v="INSULATOR, SUSPENSION/TENSION TYPE"/>
    <d v="2023-03-31T00:00:00"/>
    <n v="1786.07"/>
    <n v="266.92"/>
    <n v="1519.1499999999999"/>
    <n v="433.85"/>
    <n v="-166.93"/>
    <n v="63.631127999999997"/>
    <n v="80"/>
    <n v="4.3750000000000004E-3"/>
    <n v="0.65117135416666672"/>
  </r>
  <r>
    <x v="2"/>
    <s v="35620-NYTRAN-CONDUCTOR AND DEVICES "/>
    <s v="35620-5210-NIMO "/>
    <n v="2014"/>
    <n v="535070857"/>
    <s v="INSULATOR, SUSPENSION/TENSION TYPE"/>
    <d v="2023-03-31T00:00:00"/>
    <n v="12022"/>
    <n v="1157.3800000000001"/>
    <n v="10864.619999999999"/>
    <n v="1881.23"/>
    <n v="-723.85"/>
    <n v="71.815586999999994"/>
    <n v="80"/>
    <n v="4.3750000000000004E-3"/>
    <n v="4.3830208333333331"/>
  </r>
  <r>
    <x v="0"/>
    <s v="35620-NYTRAN-CONDUCTOR AND DEVICES "/>
    <s v="35620-5210-NIMO "/>
    <n v="1958"/>
    <n v="13373161"/>
    <s v="35620 CONDUCTOR AND DEVICES ON WOOD : Conversion-OH Conductor Pole"/>
    <d v="2023-03-31T00:00:00"/>
    <n v="128349.03"/>
    <n v="38025.360000000001"/>
    <n v="90323.67"/>
    <n v="61807.02"/>
    <n v="-23781.66"/>
    <n v="27.339041000000002"/>
    <n v="80"/>
    <n v="4.3750000000000004E-3"/>
    <n v="46.7939171875"/>
  </r>
  <r>
    <x v="0"/>
    <s v="35620-NYTRAN-CONDUCTOR AND DEVICES "/>
    <s v="35620-5210-NIMO "/>
    <n v="2011"/>
    <n v="426759512"/>
    <s v="INSULATOR, DISC TYPE"/>
    <d v="2023-03-31T00:00:00"/>
    <n v="16717.009999999998"/>
    <n v="1957.25"/>
    <n v="14759.759999999998"/>
    <n v="3181.35"/>
    <n v="-1224.0999999999999"/>
    <n v="69.058267999999998"/>
    <n v="80"/>
    <n v="4.3750000000000004E-3"/>
    <n v="6.0947432291666663"/>
  </r>
  <r>
    <x v="0"/>
    <s v="35400-NYTRAN-TOWERS AND FIXTURES TR"/>
    <s v="35400-5210-NIMO "/>
    <n v="1958"/>
    <n v="13551799"/>
    <s v="35400 TOWERS AND FIXTURES - TRANS : Conversion-Towers"/>
    <d v="2023-03-31T00:00:00"/>
    <n v="28161.33"/>
    <n v="19044.740000000002"/>
    <n v="9116.59"/>
    <n v="21641.09"/>
    <n v="-2596.35"/>
    <n v="16.836245000000002"/>
    <n v="75"/>
    <n v="4.6666666666666679E-3"/>
    <n v="10.951628333333337"/>
  </r>
  <r>
    <x v="0"/>
    <s v="35400-NYTRAN-TOWERS AND FIXTURES TR"/>
    <s v="35400-5210-NIMO "/>
    <n v="1967"/>
    <n v="13352326"/>
    <s v="35400 TOWERS AND FIXTURES - TRANS : Conversion-Towers"/>
    <d v="2023-03-31T00:00:00"/>
    <n v="24010.04"/>
    <n v="13480.949999999999"/>
    <n v="10529.090000000002"/>
    <n v="15318.8"/>
    <n v="-1837.85"/>
    <n v="23.170994"/>
    <n v="75"/>
    <n v="4.6666666666666679E-3"/>
    <n v="9.33723777777778"/>
  </r>
  <r>
    <x v="0"/>
    <s v="35500-NYTRAN-POLES AND FIXTURES TRA"/>
    <s v="35500-5210-NIMO "/>
    <n v="2011"/>
    <n v="426759348"/>
    <s v="POLE, WOOD, 81' - 90', SO"/>
    <d v="2023-03-31T00:00:00"/>
    <n v="60532.97"/>
    <n v="9901.369999999999"/>
    <n v="50631.600000000006"/>
    <n v="12306.56"/>
    <n v="-2405.19"/>
    <n v="54.104604999999999"/>
    <n v="65"/>
    <n v="6.9230769230769207E-3"/>
    <n v="34.9228673076923"/>
  </r>
  <r>
    <x v="0"/>
    <s v="35500-NYTRAN-POLES AND FIXTURES TRA"/>
    <s v="35500-5210-NIMO "/>
    <n v="2003"/>
    <n v="13358689"/>
    <s v="35500 POLES AND FIXTURES - TRANS : Conversion-Poles"/>
    <d v="2023-03-31T00:00:00"/>
    <n v="9876.7900000000009"/>
    <n v="2240.94"/>
    <n v="7635.85"/>
    <n v="2785.3"/>
    <n v="-544.36"/>
    <n v="47.007539000000001"/>
    <n v="65"/>
    <n v="6.9230769230769207E-3"/>
    <n v="5.6981480769230757"/>
  </r>
  <r>
    <x v="0"/>
    <s v="35500-NYTRAN-POLES AND FIXTURES TRA"/>
    <s v="35500-5210-NIMO "/>
    <n v="1958"/>
    <n v="13358688"/>
    <s v="35500 POLES AND FIXTURES - TRANS : Conversion-Poles"/>
    <d v="2023-03-31T00:00:00"/>
    <n v="171467.09"/>
    <n v="89244.85"/>
    <n v="82222.239999999991"/>
    <n v="110923.71"/>
    <n v="-21678.86"/>
    <n v="15.648982"/>
    <n v="65"/>
    <n v="6.9230769230769207E-3"/>
    <n v="98.923321153846118"/>
  </r>
  <r>
    <x v="0"/>
    <s v="35500-NYTRAN-POLES AND FIXTURES TRA"/>
    <s v="35500-5210-NIMO "/>
    <n v="2011"/>
    <n v="426759490"/>
    <s v="CROSSARM, WOOD"/>
    <d v="2023-03-31T00:00:00"/>
    <n v="9444.99"/>
    <n v="1544.92"/>
    <n v="7900.07"/>
    <n v="1920.2"/>
    <n v="-375.28"/>
    <n v="54.104604999999999"/>
    <n v="65"/>
    <n v="6.9230769230769207E-3"/>
    <n v="5.4490326923076911"/>
  </r>
  <r>
    <x v="0"/>
    <s v="35500-NYTRAN-POLES AND FIXTURES TRA"/>
    <s v="35500-5210-NIMO "/>
    <n v="2012"/>
    <n v="390259627"/>
    <s v="CROSSARM, WOOD"/>
    <d v="2023-03-31T00:00:00"/>
    <n v="4483.55"/>
    <n v="690.26"/>
    <n v="3793.29"/>
    <n v="857.93"/>
    <n v="-167.67"/>
    <n v="55.012321999999998"/>
    <n v="65"/>
    <n v="6.9230769230769207E-3"/>
    <n v="2.5866634615384609"/>
  </r>
  <r>
    <x v="0"/>
    <s v="35500-NYTRAN-POLES AND FIXTURES TRA"/>
    <s v="35500-5210-NIMO "/>
    <n v="1958"/>
    <n v="13358692"/>
    <s v="35500 POLES AND FIXTURES - TRANS : Conversion-Poles"/>
    <d v="2023-03-31T00:00:00"/>
    <n v="22973.83"/>
    <n v="11957.369999999999"/>
    <n v="11016.460000000003"/>
    <n v="14861.99"/>
    <n v="-2904.62"/>
    <n v="15.648982"/>
    <n v="65"/>
    <n v="6.9230769230769207E-3"/>
    <n v="13.254132692307689"/>
  </r>
  <r>
    <x v="0"/>
    <s v="35500-NYTRAN-POLES AND FIXTURES TRA"/>
    <s v="35500-5210-NIMO "/>
    <n v="2012"/>
    <n v="390259615"/>
    <s v="POLE, WOOD, 71' - 80', SO"/>
    <d v="2023-03-31T00:00:00"/>
    <n v="5412.41"/>
    <n v="833.2600000000001"/>
    <n v="4579.1499999999996"/>
    <n v="1035.67"/>
    <n v="-202.41"/>
    <n v="55.012321999999998"/>
    <n v="65"/>
    <n v="6.9230769230769207E-3"/>
    <n v="3.1225442307692299"/>
  </r>
  <r>
    <x v="0"/>
    <s v="35500-NYTRAN-POLES AND FIXTURES TRA"/>
    <s v="35500-5210-NIMO "/>
    <n v="1985"/>
    <n v="13358693"/>
    <s v="35500 POLES AND FIXTURES - TRANS : Conversion-Poles"/>
    <d v="2023-03-31T00:00:00"/>
    <n v="52579.53"/>
    <n v="17558.149999999998"/>
    <n v="35021.380000000005"/>
    <n v="21823.279999999999"/>
    <n v="-4265.13"/>
    <n v="32.400270999999996"/>
    <n v="65"/>
    <n v="6.9230769230769207E-3"/>
    <n v="30.334344230769222"/>
  </r>
  <r>
    <x v="0"/>
    <s v="35620-NYTRAN-CONDUCTOR AND DEVICES "/>
    <s v="35620-5210-NIMO "/>
    <n v="1958"/>
    <n v="13373164"/>
    <s v="35620 CONDUCTOR AND DEVICES ON WOOD : Conversion-OH Conductor Pole"/>
    <d v="2023-03-31T00:00:00"/>
    <n v="16583.95"/>
    <n v="4913.25"/>
    <n v="11670.7"/>
    <n v="7986.07"/>
    <n v="-3072.82"/>
    <n v="27.339041000000002"/>
    <n v="80"/>
    <n v="4.3750000000000004E-3"/>
    <n v="6.0462317708333337"/>
  </r>
  <r>
    <x v="0"/>
    <s v="35500-NYTRAN-POLES AND FIXTURES TRA"/>
    <s v="35500-5210-NIMO "/>
    <n v="1977"/>
    <n v="13552418"/>
    <s v="35500 POLES AND FIXTURES - TRANS : Conversion-Poles"/>
    <d v="2023-03-31T00:00:00"/>
    <n v="28785.410000000003"/>
    <n v="10987.050000000003"/>
    <n v="17798.36"/>
    <n v="13655.960000000003"/>
    <n v="-2668.9100000000003"/>
    <n v="26.665816"/>
    <n v="65"/>
    <n v="6.9230769230769207E-3"/>
    <n v="16.606967307692305"/>
  </r>
  <r>
    <x v="0"/>
    <s v="35620-NYTRAN-CONDUCTOR AND DEVICES "/>
    <s v="35620-5210-NIMO "/>
    <n v="1977"/>
    <n v="13373165"/>
    <s v="35620 CONDUCTOR AND DEVICES ON WOOD : Conversion-OH Conductor Pole"/>
    <d v="2023-03-31T00:00:00"/>
    <n v="22256.66"/>
    <n v="5359.7899999999991"/>
    <n v="16896.870000000003"/>
    <n v="8711.89"/>
    <n v="-3352.1"/>
    <n v="40.411512999999999"/>
    <n v="80"/>
    <n v="4.3750000000000004E-3"/>
    <n v="8.1144072916666676"/>
  </r>
  <r>
    <x v="0"/>
    <s v="35620-NYTRAN-CONDUCTOR AND DEVICES "/>
    <s v="35620-5210-NIMO "/>
    <n v="1985"/>
    <n v="13373166"/>
    <s v="35620 CONDUCTOR AND DEVICES ON WOOD : Conversion-OH Conductor Pole"/>
    <d v="2023-03-31T00:00:00"/>
    <n v="41873.910000000003"/>
    <n v="9152.06"/>
    <n v="32721.850000000006"/>
    <n v="14875.91"/>
    <n v="-5723.85"/>
    <n v="46.631059999999998"/>
    <n v="80"/>
    <n v="4.3750000000000004E-3"/>
    <n v="15.266529687500002"/>
  </r>
  <r>
    <x v="3"/>
    <s v="35300-NYTRAN-TRANSMISSION STATION E"/>
    <s v="35300-5210-NIMO "/>
    <n v="2010"/>
    <n v="118604712"/>
    <s v="BUS INSULATOR"/>
    <d v="2023-03-31T00:00:00"/>
    <n v="48373.279999999999"/>
    <n v="11844.740000000002"/>
    <n v="36528.539999999994"/>
    <n v="11555.7"/>
    <n v="289.04000000000002"/>
    <n v="35.932634"/>
    <n v="45"/>
    <n v="3.1111111111111131E-3"/>
    <n v="12.541220740740748"/>
  </r>
  <r>
    <x v="3"/>
    <s v="35300-NYTRAN-TRANSMISSION STATION E"/>
    <s v="35300-5210-NIMO "/>
    <n v="1973"/>
    <n v="13535854"/>
    <s v="35300 TRANSMISSION STATION EQUIPMNT : FOUNDATIONS"/>
    <d v="2023-03-31T00:00:00"/>
    <n v="48756.23529411765"/>
    <n v="32252.112941176474"/>
    <n v="16504.122352941176"/>
    <n v="31906.390588235299"/>
    <n v="345.7223529411765"/>
    <n v="22.068231000000001"/>
    <n v="45"/>
    <n v="3.1111111111111131E-3"/>
    <n v="12.640505446623102"/>
  </r>
  <r>
    <x v="3"/>
    <s v="35300-NYTRAN-TRANSMISSION STATION E"/>
    <s v="35300-5210-NIMO "/>
    <n v="2010"/>
    <n v="118604706"/>
    <s v="CONDUCTOR"/>
    <d v="2023-03-31T00:00:00"/>
    <n v="32886.94"/>
    <n v="8052.73"/>
    <n v="24834.210000000003"/>
    <n v="7856.23"/>
    <n v="196.5"/>
    <n v="35.932634"/>
    <n v="45"/>
    <n v="3.1111111111111131E-3"/>
    <n v="8.5262437037037095"/>
  </r>
  <r>
    <x v="4"/>
    <s v="35300-NYTRAN-TRANSMISSION STATION E"/>
    <s v="35300-5210-NIMO "/>
    <n v="1960"/>
    <n v="13165662"/>
    <s v="35300 TRANSMISSION STATION EQUIPMNT : DICONNECT SWITCHES"/>
    <d v="2023-03-31T00:00:00"/>
    <n v="4294.8593548387098"/>
    <n v="3227.2477419354841"/>
    <n v="1067.6116129032257"/>
    <n v="3195.9858064516129"/>
    <n v="31.261935483870968"/>
    <n v="18.674385000000001"/>
    <n v="45"/>
    <n v="3.1111111111111131E-3"/>
    <n v="1.1134820549581848"/>
  </r>
  <r>
    <x v="4"/>
    <s v="35300-NYTRAN-TRANSMISSION STATION E"/>
    <s v="35300-5210-NIMO "/>
    <n v="1960"/>
    <n v="13159538"/>
    <s v="35300 TRANSMISSION STATION EQUIPMNT : FOUNDATIONS"/>
    <d v="2023-03-31T00:00:00"/>
    <n v="5093.3571428571431"/>
    <n v="3827.2564285714288"/>
    <n v="1266.1007142857143"/>
    <n v="3790.181785714286"/>
    <n v="37.074642857142855"/>
    <n v="18.674385000000001"/>
    <n v="45"/>
    <n v="3.1111111111111131E-3"/>
    <n v="1.3205000000000009"/>
  </r>
  <r>
    <x v="4"/>
    <s v="35300-NYTRAN-TRANSMISSION STATION E"/>
    <s v="35300-5210-NIMO "/>
    <n v="1960"/>
    <n v="13163173"/>
    <s v="35300 TRANSMISSION STATION EQUIPMNT : CIRCUIT BREAKER"/>
    <d v="2023-03-31T00:00:00"/>
    <n v="30647.542222222222"/>
    <n v="23029.20888888889"/>
    <n v="7618.3333333333321"/>
    <n v="22806.126666666667"/>
    <n v="223.08222222222221"/>
    <n v="18.674385000000001"/>
    <n v="45"/>
    <n v="3.1111111111111131E-3"/>
    <n v="7.9456590946502113"/>
  </r>
  <r>
    <x v="5"/>
    <s v="35300-NYTRAN-TRANSMISSION STATION E"/>
    <s v="35300-5210-NIMO "/>
    <n v="2006"/>
    <n v="75616355"/>
    <s v="BATTERY BANK"/>
    <d v="2023-03-31T00:00:00"/>
    <n v="2.2200000000000002"/>
    <n v="0.68"/>
    <n v="1.54"/>
    <n v="0.67"/>
    <n v="0.01"/>
    <n v="33.804799000000003"/>
    <n v="45"/>
    <n v="3.1111111111111131E-3"/>
    <n v="5.7555555555555593E-4"/>
  </r>
  <r>
    <x v="5"/>
    <s v="35300-NYTRAN-TRANSMISSION STATION E"/>
    <s v="35300-5210-NIMO "/>
    <n v="2021"/>
    <n v="911053525"/>
    <s v="Rev Metering and RTU_x000d__x000a_Project Management, engineering, procurement and construction of revenue metering and EMS-RTU installation at Roaring Brook Collector Station."/>
    <d v="2023-03-31T00:00:00"/>
    <n v="-118978.67"/>
    <n v="-4494.67"/>
    <n v="-114484"/>
    <n v="-4150.3900000000003"/>
    <n v="-344.28"/>
    <n v="43.485703000000001"/>
    <n v="45"/>
    <n v="3.1111111111111131E-3"/>
    <n v="-30.846321851851872"/>
  </r>
  <r>
    <x v="5"/>
    <s v="35300-NYTRAN-TRANSMISSION STATION E"/>
    <s v="35300-5210-NIMO "/>
    <n v="2021"/>
    <n v="944049381"/>
    <s v="Rev Metering and RTU_x000d__x000a_Project Management, engineering, procurement and construction of revenue metering and EMS-RTU installation at Roaring Brook Collector Station."/>
    <d v="2023-03-31T00:00:00"/>
    <n v="372.1"/>
    <n v="14.06"/>
    <n v="358.04"/>
    <n v="12.98"/>
    <n v="1.08"/>
    <n v="43.485703000000001"/>
    <n v="45"/>
    <n v="3.1111111111111131E-3"/>
    <n v="9.6470370370370442E-2"/>
  </r>
  <r>
    <x v="5"/>
    <s v="35355-NYTRAN-STATION EQUIPMENT EMS "/>
    <s v="35355-5210-NIMO "/>
    <n v="2009"/>
    <n v="107995056"/>
    <s v="RTU - ALARM SYSTEM"/>
    <d v="2023-03-31T00:00:00"/>
    <n v="41961.32"/>
    <n v="36343.449999999997"/>
    <n v="5617.8700000000026"/>
    <n v="36550.019999999997"/>
    <n v="-206.57"/>
    <n v="3.1404254999999992"/>
    <n v="25"/>
    <n v="2.0000000000000018E-3"/>
    <n v="6.9935533333333399"/>
  </r>
  <r>
    <x v="5"/>
    <s v="35300-NYTRAN-TRANSMISSION STATION E"/>
    <s v="35300-5210-NIMO "/>
    <n v="2006"/>
    <n v="75616330"/>
    <s v="LIGHTNING ARRESTER"/>
    <d v="2023-03-31T00:00:00"/>
    <n v="1.63"/>
    <n v="0.5"/>
    <n v="1.1299999999999999"/>
    <n v="0.49"/>
    <n v="0.01"/>
    <n v="33.804799000000003"/>
    <n v="45"/>
    <n v="3.1111111111111131E-3"/>
    <n v="4.2259259259259284E-4"/>
  </r>
  <r>
    <x v="5"/>
    <s v="35300-NYTRAN-TRANSMISSION STATION E"/>
    <s v="35300-5210-NIMO "/>
    <n v="2006"/>
    <n v="75616361"/>
    <s v="BUS INSULATOR"/>
    <d v="2023-03-31T00:00:00"/>
    <n v="8.5399999999999991"/>
    <n v="2.63"/>
    <n v="5.9099999999999993"/>
    <n v="2.58"/>
    <n v="0.05"/>
    <n v="33.804799000000003"/>
    <n v="45"/>
    <n v="3.1111111111111131E-3"/>
    <n v="2.2140740740740753E-3"/>
  </r>
  <r>
    <x v="5"/>
    <s v="35300-NYTRAN-TRANSMISSION STATION E"/>
    <s v="35300-5210-NIMO "/>
    <n v="2006"/>
    <n v="75616367"/>
    <s v="POWER LINE CARRIER EQUIP. CABINETRY"/>
    <d v="2023-03-31T00:00:00"/>
    <n v="17.36"/>
    <n v="5.36"/>
    <n v="12"/>
    <n v="5.25"/>
    <n v="0.11"/>
    <n v="33.804799000000003"/>
    <n v="45"/>
    <n v="3.1111111111111131E-3"/>
    <n v="4.5007407407407435E-3"/>
  </r>
  <r>
    <x v="5"/>
    <s v="35300-NYTRAN-TRANSMISSION STATION E"/>
    <s v="35300-5210-NIMO "/>
    <n v="2006"/>
    <n v="75616379"/>
    <s v="CIRCUIT BREAKER"/>
    <d v="2023-03-31T00:00:00"/>
    <n v="16.18"/>
    <n v="5"/>
    <n v="11.18"/>
    <n v="4.9000000000000004"/>
    <n v="0.1"/>
    <n v="33.804799000000003"/>
    <n v="45"/>
    <n v="3.1111111111111131E-3"/>
    <n v="4.194814814814817E-3"/>
  </r>
  <r>
    <x v="5"/>
    <s v="35300-NYTRAN-TRANSMISSION STATION E"/>
    <s v="35300-5210-NIMO "/>
    <n v="2006"/>
    <n v="75616385"/>
    <s v="POWER FUSE"/>
    <d v="2023-03-31T00:00:00"/>
    <n v="0.37"/>
    <n v="0.11"/>
    <n v="0.26"/>
    <n v="0.11"/>
    <n v="0"/>
    <n v="33.804799000000003"/>
    <n v="45"/>
    <n v="3.1111111111111131E-3"/>
    <n v="9.592592592592598E-5"/>
  </r>
  <r>
    <x v="5"/>
    <s v="35300-NYTRAN-TRANSMISSION STATION E"/>
    <s v="35300-5210-NIMO "/>
    <n v="2021"/>
    <n v="916293494"/>
    <s v="Rev Metering and RTU_x000d__x000a_Project Management, engineering, procurement and construction of revenue metering and EMS-RTU installation at Roaring Brook Collector Station."/>
    <d v="2023-03-31T00:00:00"/>
    <n v="116.12"/>
    <n v="4.3899999999999997"/>
    <n v="111.73"/>
    <n v="4.05"/>
    <n v="0.34"/>
    <n v="43.485703000000001"/>
    <n v="45"/>
    <n v="3.1111111111111131E-3"/>
    <n v="3.0105185185185207E-2"/>
  </r>
  <r>
    <x v="5"/>
    <s v="35300-NYTRAN-TRANSMISSION STATION E"/>
    <s v="35300-5210-NIMO "/>
    <n v="2021"/>
    <n v="921673429"/>
    <s v="Project Management, engineering, procurement, construction, testing and commissioning for Network Upgrade Facilities at Five Mile Substation._x000d__x000a_Roaring Brook Wind"/>
    <d v="2023-03-31T00:00:00"/>
    <n v="20.11"/>
    <n v="0.76"/>
    <n v="19.349999999999998"/>
    <n v="0.7"/>
    <n v="0.06"/>
    <n v="43.485703000000001"/>
    <n v="45"/>
    <n v="3.1111111111111131E-3"/>
    <n v="5.2137037037037065E-3"/>
  </r>
  <r>
    <x v="5"/>
    <s v="35300-NYTRAN-TRANSMISSION STATION E"/>
    <s v="35300-5210-NIMO "/>
    <n v="2006"/>
    <n v="75616388"/>
    <s v="MONITOR &amp; ANNUNCIATOR EQUIPMENT"/>
    <d v="2023-03-31T00:00:00"/>
    <n v="9.2200000000000006"/>
    <n v="2.85"/>
    <n v="6.370000000000001"/>
    <n v="2.79"/>
    <n v="0.06"/>
    <n v="33.804799000000003"/>
    <n v="45"/>
    <n v="3.1111111111111131E-3"/>
    <n v="2.3903703703703721E-3"/>
  </r>
  <r>
    <x v="5"/>
    <s v="35300-NYTRAN-TRANSMISSION STATION E"/>
    <s v="35300-5210-NIMO "/>
    <n v="2021"/>
    <n v="944049378"/>
    <s v="Project Management, engineering, procurement, construction, testing and commissioning for Network Upgrade Facilities at Five Mile Substation._x000d__x000a_Roaring Brook Wind"/>
    <d v="2023-03-31T00:00:00"/>
    <n v="-2.82"/>
    <n v="-0.11"/>
    <n v="-2.71"/>
    <n v="-0.1"/>
    <n v="-0.01"/>
    <n v="43.485703000000001"/>
    <n v="45"/>
    <n v="3.1111111111111131E-3"/>
    <n v="-7.3111111111111152E-4"/>
  </r>
  <r>
    <x v="5"/>
    <s v="35300-NYTRAN-TRANSMISSION STATION E"/>
    <s v="35300-5210-NIMO "/>
    <n v="2006"/>
    <n v="75616364"/>
    <s v="CABLE"/>
    <d v="2023-03-31T00:00:00"/>
    <n v="27.06"/>
    <n v="8.36"/>
    <n v="18.7"/>
    <n v="8.19"/>
    <n v="0.17"/>
    <n v="33.804799000000003"/>
    <n v="45"/>
    <n v="3.1111111111111131E-3"/>
    <n v="7.0155555555555596E-3"/>
  </r>
  <r>
    <x v="5"/>
    <s v="35300-NYTRAN-TRANSMISSION STATION E"/>
    <s v="35300-5210-NIMO "/>
    <n v="2006"/>
    <n v="67100947"/>
    <s v="MONITOR &amp; ANNUNCIATOR EQUIPMENT"/>
    <d v="2023-03-31T00:00:00"/>
    <n v="59280.98"/>
    <n v="18306.400000000001"/>
    <n v="40974.58"/>
    <n v="17936.080000000002"/>
    <n v="370.32"/>
    <n v="33.804799000000003"/>
    <n v="45"/>
    <n v="3.1111111111111131E-3"/>
    <n v="15.369142962962973"/>
  </r>
  <r>
    <x v="5"/>
    <s v="35300-NYTRAN-TRANSMISSION STATION E"/>
    <s v="35300-5210-NIMO "/>
    <n v="2021"/>
    <n v="992453484"/>
    <s v="Roaring Brook Wind Rector Rd Rev Metering _x000d__x000a_Project Management, engineering, procurement and construction of revenue metering modifications at Rector Road Station."/>
    <d v="2023-03-31T00:00:00"/>
    <n v="27.53"/>
    <n v="1.04"/>
    <n v="26.490000000000002"/>
    <n v="0.96"/>
    <n v="0.08"/>
    <n v="43.485703000000001"/>
    <n v="45"/>
    <n v="3.1111111111111131E-3"/>
    <n v="7.1374074074074126E-3"/>
  </r>
  <r>
    <x v="5"/>
    <s v="35300-NYTRAN-TRANSMISSION STATION E"/>
    <s v="35300-5210-NIMO "/>
    <n v="2006"/>
    <n v="75616397"/>
    <s v="DUCT BANK"/>
    <d v="2023-03-31T00:00:00"/>
    <n v="6.08"/>
    <n v="1.8800000000000001"/>
    <n v="4.2"/>
    <n v="1.84"/>
    <n v="0.04"/>
    <n v="33.804799000000003"/>
    <n v="45"/>
    <n v="3.1111111111111131E-3"/>
    <n v="1.5762962962962974E-3"/>
  </r>
  <r>
    <x v="5"/>
    <s v="35300-NYTRAN-TRANSMISSION STATION E"/>
    <s v="35300-5210-NIMO "/>
    <n v="2012"/>
    <n v="511178720"/>
    <s v="BATTERY EYEWASH STATION"/>
    <d v="2023-03-31T00:00:00"/>
    <n v="3546.85"/>
    <n v="745.66"/>
    <n v="2801.19"/>
    <n v="725.15"/>
    <n v="20.51"/>
    <n v="37.111773999999997"/>
    <n v="45"/>
    <n v="3.1111111111111131E-3"/>
    <n v="0.91955370370370426"/>
  </r>
  <r>
    <x v="5"/>
    <s v="35300-NYTRAN-TRANSMISSION STATION E"/>
    <s v="35300-5210-NIMO "/>
    <n v="2021"/>
    <n v="911053510"/>
    <s v="Project Management, engineering, procurement, construction, testing and commissioning for Network Upgrade Facilities at Five Mile Substation._x000d__x000a_Roaring Brook Wind"/>
    <d v="2023-03-31T00:00:00"/>
    <n v="-151869.21"/>
    <n v="-5737.17"/>
    <n v="-146132.03999999998"/>
    <n v="-5297.72"/>
    <n v="-439.45"/>
    <n v="43.485703000000001"/>
    <n v="45"/>
    <n v="3.1111111111111131E-3"/>
    <n v="-39.373498888888911"/>
  </r>
  <r>
    <x v="5"/>
    <s v="35300-NYTRAN-TRANSMISSION STATION E"/>
    <s v="35300-5210-NIMO "/>
    <n v="2021"/>
    <n v="912395229"/>
    <s v="Rev Metering and RTU_x000d__x000a_Project Management, engineering, procurement and construction of revenue metering and EMS-RTU installation at Roaring Brook Collector Station."/>
    <d v="2023-03-31T00:00:00"/>
    <n v="2233.0300000000002"/>
    <n v="84.36"/>
    <n v="2148.67"/>
    <n v="77.900000000000006"/>
    <n v="6.46"/>
    <n v="43.485703000000001"/>
    <n v="45"/>
    <n v="3.1111111111111131E-3"/>
    <n v="0.57893370370370412"/>
  </r>
  <r>
    <x v="5"/>
    <s v="35300-NYTRAN-TRANSMISSION STATION E"/>
    <s v="35300-5210-NIMO "/>
    <n v="2021"/>
    <n v="926171983"/>
    <s v="Project Management, engineering, procurement, construction, testing and commissioning for Network Upgrade Facilities at Five Mile Substation._x000d__x000a_Roaring Brook Wind"/>
    <d v="2023-03-31T00:00:00"/>
    <n v="-16.41"/>
    <n v="-0.62"/>
    <n v="-15.790000000000001"/>
    <n v="-0.56999999999999995"/>
    <n v="-0.05"/>
    <n v="43.485703000000001"/>
    <n v="45"/>
    <n v="3.1111111111111131E-3"/>
    <n v="-4.254444444444447E-3"/>
  </r>
  <r>
    <x v="5"/>
    <s v="35300-NYTRAN-TRANSMISSION STATION E"/>
    <s v="35300-5210-NIMO "/>
    <n v="2021"/>
    <n v="939144869"/>
    <s v="Roaring Brook Wind Rector Rd Rev Metering _x000d__x000a_Project Management, engineering, procurement and construction of revenue metering modifications at Rector Road Station."/>
    <d v="2023-03-31T00:00:00"/>
    <n v="7319.81"/>
    <n v="276.52"/>
    <n v="7043.2900000000009"/>
    <n v="255.34"/>
    <n v="21.18"/>
    <n v="43.485703000000001"/>
    <n v="45"/>
    <n v="3.1111111111111131E-3"/>
    <n v="1.8977285185185198"/>
  </r>
  <r>
    <x v="5"/>
    <s v="35300-NYTRAN-TRANSMISSION STATION E"/>
    <s v="35300-5210-NIMO "/>
    <n v="2021"/>
    <n v="973121248"/>
    <s v="Roaring Brook Wind Rector Rd Rev Metering _x000d__x000a_Project Management, engineering, procurement and construction of revenue metering modifications at Rector Road Station."/>
    <d v="2023-03-31T00:00:00"/>
    <n v="681.3"/>
    <n v="25.74"/>
    <n v="655.56"/>
    <n v="23.77"/>
    <n v="1.97"/>
    <n v="43.485703000000001"/>
    <n v="45"/>
    <n v="3.1111111111111131E-3"/>
    <n v="0.17663333333333345"/>
  </r>
  <r>
    <x v="5"/>
    <s v="35300-NYTRAN-TRANSMISSION STATION E"/>
    <s v="35300-5210-NIMO "/>
    <n v="2021"/>
    <n v="989539671"/>
    <s v="Roaring Brook Wind Rector Rd Rev Metering _x000d__x000a_Project Management, engineering, procurement and construction of revenue metering modifications at Rector Road Station."/>
    <d v="2023-03-31T00:00:00"/>
    <n v="3.13"/>
    <n v="0.12"/>
    <n v="3.01"/>
    <n v="0.11"/>
    <n v="0.01"/>
    <n v="43.485703000000001"/>
    <n v="45"/>
    <n v="3.1111111111111131E-3"/>
    <n v="8.1148148148148193E-4"/>
  </r>
  <r>
    <x v="5"/>
    <s v="35300-NYTRAN-TRANSMISSION STATION E"/>
    <s v="35300-5210-NIMO "/>
    <n v="2006"/>
    <n v="75616349"/>
    <s v="SWITCHGEAR"/>
    <d v="2023-03-31T00:00:00"/>
    <n v="4.9800000000000004"/>
    <n v="1.54"/>
    <n v="3.4400000000000004"/>
    <n v="1.51"/>
    <n v="0.03"/>
    <n v="33.804799000000003"/>
    <n v="45"/>
    <n v="3.1111111111111131E-3"/>
    <n v="1.291111111111112E-3"/>
  </r>
  <r>
    <x v="5"/>
    <s v="35300-NYTRAN-TRANSMISSION STATION E"/>
    <s v="35300-5210-NIMO "/>
    <n v="2006"/>
    <n v="75616370"/>
    <s v="PWR LINE EQUIP.LINE TUNING UNITS"/>
    <d v="2023-03-31T00:00:00"/>
    <n v="2.17"/>
    <n v="0.67"/>
    <n v="1.5"/>
    <n v="0.66"/>
    <n v="0.01"/>
    <n v="33.804799000000003"/>
    <n v="45"/>
    <n v="3.1111111111111131E-3"/>
    <n v="5.6259259259259294E-4"/>
  </r>
  <r>
    <x v="5"/>
    <s v="35300-NYTRAN-TRANSMISSION STATION E"/>
    <s v="35300-5210-NIMO "/>
    <n v="2006"/>
    <n v="75616391"/>
    <s v="RELAY PANEL"/>
    <d v="2023-03-31T00:00:00"/>
    <n v="34.64"/>
    <n v="10.700000000000001"/>
    <n v="23.939999999999998"/>
    <n v="10.48"/>
    <n v="0.22"/>
    <n v="33.804799000000003"/>
    <n v="45"/>
    <n v="3.1111111111111131E-3"/>
    <n v="8.9807407407407475E-3"/>
  </r>
  <r>
    <x v="5"/>
    <s v="35300-NYTRAN-TRANSMISSION STATION E"/>
    <s v="35300-5210-NIMO "/>
    <n v="2021"/>
    <n v="914057859"/>
    <s v="Roaring Brook Wind Rector Rd Rev Metering _x000d__x000a_Project Management, engineering, procurement and construction of revenue metering modifications at Rector Road Station."/>
    <d v="2023-03-31T00:00:00"/>
    <n v="655.41"/>
    <n v="24.759999999999998"/>
    <n v="630.65"/>
    <n v="22.86"/>
    <n v="1.9"/>
    <n v="43.485703000000001"/>
    <n v="45"/>
    <n v="3.1111111111111131E-3"/>
    <n v="0.16992111111111122"/>
  </r>
  <r>
    <x v="5"/>
    <s v="35300-NYTRAN-TRANSMISSION STATION E"/>
    <s v="35300-5210-NIMO "/>
    <n v="2021"/>
    <n v="917366571"/>
    <s v="Roaring Brook Wind Rector Rd Rev Metering _x000d__x000a_Project Management, engineering, procurement and construction of revenue metering modifications at Rector Road Station."/>
    <d v="2023-03-31T00:00:00"/>
    <n v="13.23"/>
    <n v="0.5"/>
    <n v="12.73"/>
    <n v="0.46"/>
    <n v="0.04"/>
    <n v="43.485703000000001"/>
    <n v="45"/>
    <n v="3.1111111111111131E-3"/>
    <n v="3.4300000000000025E-3"/>
  </r>
  <r>
    <x v="5"/>
    <s v="35300-NYTRAN-TRANSMISSION STATION E"/>
    <s v="35300-5210-NIMO "/>
    <n v="2021"/>
    <n v="997107483"/>
    <s v="Roaring Brook Wind Rector Rd Rev Metering _x000d__x000a_Project Management, engineering, procurement and construction of revenue metering modifications at Rector Road Station."/>
    <d v="2023-03-31T00:00:00"/>
    <n v="2615.7800000000002"/>
    <n v="98.82"/>
    <n v="2516.96"/>
    <n v="91.25"/>
    <n v="7.57"/>
    <n v="43.485703000000001"/>
    <n v="45"/>
    <n v="3.1111111111111131E-3"/>
    <n v="0.67816518518518565"/>
  </r>
  <r>
    <x v="5"/>
    <s v="35300-NYTRAN-TRANSMISSION STATION E"/>
    <s v="35300-5210-NIMO "/>
    <n v="2006"/>
    <n v="75616394"/>
    <s v="CONDUIT"/>
    <d v="2023-03-31T00:00:00"/>
    <n v="12.96"/>
    <n v="4"/>
    <n v="8.9600000000000009"/>
    <n v="3.92"/>
    <n v="0.08"/>
    <n v="33.804799000000003"/>
    <n v="45"/>
    <n v="3.1111111111111131E-3"/>
    <n v="3.3600000000000023E-3"/>
  </r>
  <r>
    <x v="5"/>
    <s v="35300-NYTRAN-TRANSMISSION STATION E"/>
    <s v="35300-5210-NIMO "/>
    <n v="2006"/>
    <n v="75616406"/>
    <s v="INSTRUMENT TRANSFORMERS"/>
    <d v="2023-03-31T00:00:00"/>
    <n v="21.67"/>
    <n v="6.6999999999999993"/>
    <n v="14.970000000000002"/>
    <n v="6.56"/>
    <n v="0.14000000000000001"/>
    <n v="33.804799000000003"/>
    <n v="45"/>
    <n v="3.1111111111111131E-3"/>
    <n v="5.6181481481481525E-3"/>
  </r>
  <r>
    <x v="5"/>
    <s v="35300-NYTRAN-TRANSMISSION STATION E"/>
    <s v="35300-5210-NIMO "/>
    <n v="2021"/>
    <n v="911053522"/>
    <s v="Roaring Brook Wind Rector Rd Rev Metering _x000d__x000a_Project Management, engineering, procurement and construction of revenue metering modifications at Rector Road Station."/>
    <d v="2023-03-31T00:00:00"/>
    <n v="-12005.43"/>
    <n v="-453.53000000000003"/>
    <n v="-11551.9"/>
    <n v="-418.79"/>
    <n v="-34.74"/>
    <n v="43.485703000000001"/>
    <n v="45"/>
    <n v="3.1111111111111131E-3"/>
    <n v="-3.1125188888888911"/>
  </r>
  <r>
    <x v="5"/>
    <s v="35355-NYTRAN-STATION EQUIPMENT EMS "/>
    <s v="35355-5210-NIMO "/>
    <n v="2009"/>
    <n v="114314006"/>
    <s v="RTU - ALARM SYSTEM"/>
    <d v="2023-03-31T00:00:00"/>
    <n v="2011.88"/>
    <n v="1742.53"/>
    <n v="269.35000000000014"/>
    <n v="1752.43"/>
    <n v="-9.9"/>
    <n v="3.1404254999999992"/>
    <n v="25"/>
    <n v="2.0000000000000018E-3"/>
    <n v="0.33531333333333369"/>
  </r>
  <r>
    <x v="5"/>
    <s v="35355-NYTRAN-STATION EQUIPMENT EMS "/>
    <s v="35355-5210-NIMO "/>
    <n v="2009"/>
    <n v="104457227"/>
    <s v="RTU - ALARM SYSTEM"/>
    <d v="2023-03-31T00:00:00"/>
    <n v="16287.05"/>
    <n v="14106.5"/>
    <n v="2180.5499999999993"/>
    <n v="14186.68"/>
    <n v="-80.180000000000007"/>
    <n v="3.1404254999999992"/>
    <n v="25"/>
    <n v="2.0000000000000018E-3"/>
    <n v="2.714508333333336"/>
  </r>
  <r>
    <x v="5"/>
    <s v="35300-NYTRAN-TRANSMISSION STATION E"/>
    <s v="35300-5210-NIMO "/>
    <n v="2006"/>
    <n v="75616358"/>
    <s v="BATTERY  CHARGER"/>
    <d v="2023-03-31T00:00:00"/>
    <n v="0.91"/>
    <n v="0.29000000000000004"/>
    <n v="0.62"/>
    <n v="0.28000000000000003"/>
    <n v="0.01"/>
    <n v="33.804799000000003"/>
    <n v="45"/>
    <n v="3.1111111111111131E-3"/>
    <n v="2.3592592592592608E-4"/>
  </r>
  <r>
    <x v="5"/>
    <s v="35300-NYTRAN-TRANSMISSION STATION E"/>
    <s v="35300-5210-NIMO "/>
    <n v="2006"/>
    <n v="75616373"/>
    <s v="FOUNDATIONS"/>
    <d v="2023-03-31T00:00:00"/>
    <n v="10.34"/>
    <n v="3.19"/>
    <n v="7.15"/>
    <n v="3.13"/>
    <n v="0.06"/>
    <n v="33.804799000000003"/>
    <n v="45"/>
    <n v="3.1111111111111131E-3"/>
    <n v="2.6807407407407422E-3"/>
  </r>
  <r>
    <x v="5"/>
    <s v="35300-NYTRAN-TRANSMISSION STATION E"/>
    <s v="35300-5210-NIMO "/>
    <n v="2006"/>
    <n v="75616376"/>
    <s v="GROUNDING CONDUCTOR"/>
    <d v="2023-03-31T00:00:00"/>
    <n v="24.62"/>
    <n v="7.6000000000000005"/>
    <n v="17.02"/>
    <n v="7.45"/>
    <n v="0.15"/>
    <n v="33.804799000000003"/>
    <n v="45"/>
    <n v="3.1111111111111131E-3"/>
    <n v="6.382962962962967E-3"/>
  </r>
  <r>
    <x v="5"/>
    <s v="35300-NYTRAN-TRANSMISSION STATION E"/>
    <s v="35300-5210-NIMO "/>
    <n v="2006"/>
    <n v="75616382"/>
    <s v="DISCONNECT SWITCHES"/>
    <d v="2023-03-31T00:00:00"/>
    <n v="6.89"/>
    <n v="2.12"/>
    <n v="4.7699999999999996"/>
    <n v="2.08"/>
    <n v="0.04"/>
    <n v="33.804799000000003"/>
    <n v="45"/>
    <n v="3.1111111111111131E-3"/>
    <n v="1.7862962962962973E-3"/>
  </r>
  <r>
    <x v="5"/>
    <s v="35300-NYTRAN-TRANSMISSION STATION E"/>
    <s v="35300-5210-NIMO "/>
    <n v="2021"/>
    <n v="912395223"/>
    <s v="Project Management, engineering, procurement, construction, testing and commissioning for Network Upgrade Facilities at Five Mile Substation._x000d__x000a_Roaring Brook Wind"/>
    <d v="2023-03-31T00:00:00"/>
    <n v="62.97"/>
    <n v="2.3800000000000003"/>
    <n v="60.589999999999996"/>
    <n v="2.2000000000000002"/>
    <n v="0.18"/>
    <n v="43.485703000000001"/>
    <n v="45"/>
    <n v="3.1111111111111131E-3"/>
    <n v="1.6325555555555565E-2"/>
  </r>
  <r>
    <x v="5"/>
    <s v="35300-NYTRAN-TRANSMISSION STATION E"/>
    <s v="35300-5210-NIMO "/>
    <n v="2021"/>
    <n v="916293491"/>
    <s v="Roaring Brook Wind Rector Rd Rev Metering _x000d__x000a_Project Management, engineering, procurement and construction of revenue metering modifications at Rector Road Station."/>
    <d v="2023-03-31T00:00:00"/>
    <n v="82.27"/>
    <n v="3.1100000000000003"/>
    <n v="79.16"/>
    <n v="2.87"/>
    <n v="0.24"/>
    <n v="43.485703000000001"/>
    <n v="45"/>
    <n v="3.1111111111111131E-3"/>
    <n v="2.1329259259259273E-2"/>
  </r>
  <r>
    <x v="5"/>
    <s v="35300-NYTRAN-TRANSMISSION STATION E"/>
    <s v="35300-5210-NIMO "/>
    <n v="2021"/>
    <n v="917366574"/>
    <s v="Rev Metering and RTU_x000d__x000a_Project Management, engineering, procurement and construction of revenue metering and EMS-RTU installation at Roaring Brook Collector Station."/>
    <d v="2023-03-31T00:00:00"/>
    <n v="1350.28"/>
    <n v="51.010000000000005"/>
    <n v="1299.27"/>
    <n v="47.1"/>
    <n v="3.91"/>
    <n v="43.485703000000001"/>
    <n v="45"/>
    <n v="3.1111111111111131E-3"/>
    <n v="0.35007259259259282"/>
  </r>
  <r>
    <x v="5"/>
    <s v="35300-NYTRAN-TRANSMISSION STATION E"/>
    <s v="35300-5210-NIMO "/>
    <n v="2021"/>
    <n v="926171989"/>
    <s v="Roaring Brook Wind Rector Rd Rev Metering _x000d__x000a_Project Management, engineering, procurement and construction of revenue metering modifications at Rector Road Station."/>
    <d v="2023-03-31T00:00:00"/>
    <n v="149.94999999999999"/>
    <n v="5.66"/>
    <n v="144.29"/>
    <n v="5.23"/>
    <n v="0.43"/>
    <n v="43.485703000000001"/>
    <n v="45"/>
    <n v="3.1111111111111131E-3"/>
    <n v="3.8875925925925946E-2"/>
  </r>
  <r>
    <x v="5"/>
    <s v="35300-NYTRAN-TRANSMISSION STATION E"/>
    <s v="35300-5210-NIMO "/>
    <n v="2021"/>
    <n v="926171992"/>
    <s v="Rev Metering and RTU_x000d__x000a_Project Management, engineering, procurement and construction of revenue metering and EMS-RTU installation at Roaring Brook Collector Station."/>
    <d v="2023-03-31T00:00:00"/>
    <n v="-527.04999999999995"/>
    <n v="-19.920000000000002"/>
    <n v="-507.12999999999994"/>
    <n v="-18.39"/>
    <n v="-1.53"/>
    <n v="43.485703000000001"/>
    <n v="45"/>
    <n v="3.1111111111111131E-3"/>
    <n v="-0.13664259259259268"/>
  </r>
  <r>
    <x v="5"/>
    <s v="35355-NYTRAN-STATION EQUIPMENT EMS "/>
    <s v="35355-5210-NIMO "/>
    <n v="2006"/>
    <n v="75616409"/>
    <s v="RTU - ALARM SYSTEM"/>
    <d v="2023-03-31T00:00:00"/>
    <n v="3.6"/>
    <n v="3.58"/>
    <n v="2.0000000000000018E-2"/>
    <n v="3.6"/>
    <n v="-0.02"/>
    <n v="0.14677124999999958"/>
    <n v="25"/>
    <n v="2.0000000000000018E-3"/>
    <n v="6.000000000000006E-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0C500D-9A02-472C-B561-951AD85ADF42}" name="PivotTable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8:F15" firstHeaderRow="0" firstDataRow="1" firstDataCol="1"/>
  <pivotFields count="16">
    <pivotField axis="axisRow" showAll="0">
      <items count="7">
        <item x="0"/>
        <item x="1"/>
        <item x="2"/>
        <item x="5"/>
        <item x="3"/>
        <item x="4"/>
        <item t="default"/>
      </items>
    </pivotField>
    <pivotField showAll="0"/>
    <pivotField showAll="0"/>
    <pivotField showAll="0"/>
    <pivotField showAll="0"/>
    <pivotField showAll="0"/>
    <pivotField numFmtId="17" showAll="0"/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  <pivotField numFmtId="2" showAll="0"/>
    <pivotField showAll="0"/>
    <pivotField numFmtId="10" showAll="0"/>
    <pivotField numFmtId="165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Book Cost ($)" fld="7" baseField="0" baseItem="0" numFmtId="41"/>
    <dataField name="Sum of Allocated Life Reserve ($)" fld="10" baseField="0" baseItem="0" numFmtId="41"/>
    <dataField name="Sum of Allocated FCOR Reserve ($)" fld="11" baseField="0" baseItem="0" numFmtId="41"/>
    <dataField name="Sum of Total Reserve ($)" fld="8" baseField="0" baseItem="0" numFmtId="41"/>
    <dataField name="Sum of Net Book Value ($)" fld="9" baseField="0" baseItem="0" numFmtId="41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0" type="button" dataOnly="0" labelOnly="1" outline="0" axis="axisRow" fieldPosition="0"/>
    </format>
    <format dxfId="2">
      <pivotArea dataOnly="0" labelOnly="1" fieldPosition="0">
        <references count="1">
          <reference field="0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C522F-76F4-4862-8BFE-28A93C91C205}">
  <dimension ref="A1:F20"/>
  <sheetViews>
    <sheetView tabSelected="1" workbookViewId="0">
      <selection activeCell="E1" sqref="E1"/>
    </sheetView>
  </sheetViews>
  <sheetFormatPr defaultRowHeight="13.8" x14ac:dyDescent="0.25"/>
  <cols>
    <col min="1" max="1" width="27.109375" style="12" bestFit="1" customWidth="1"/>
    <col min="2" max="2" width="21" style="12" bestFit="1" customWidth="1"/>
    <col min="3" max="3" width="32.44140625" style="12" bestFit="1" customWidth="1"/>
    <col min="4" max="4" width="32.33203125" style="12" bestFit="1" customWidth="1"/>
    <col min="5" max="5" width="22.88671875" style="12" bestFit="1" customWidth="1"/>
    <col min="6" max="6" width="24.5546875" style="12" bestFit="1" customWidth="1"/>
    <col min="7" max="16384" width="8.88671875" style="12"/>
  </cols>
  <sheetData>
    <row r="1" spans="1:6" x14ac:dyDescent="0.25">
      <c r="F1" s="26" t="s">
        <v>137</v>
      </c>
    </row>
    <row r="2" spans="1:6" x14ac:dyDescent="0.25">
      <c r="F2" s="26"/>
    </row>
    <row r="3" spans="1:6" x14ac:dyDescent="0.25">
      <c r="A3" s="28" t="s">
        <v>135</v>
      </c>
      <c r="B3" s="28"/>
      <c r="C3" s="28"/>
      <c r="D3" s="28"/>
      <c r="E3" s="28"/>
      <c r="F3" s="28"/>
    </row>
    <row r="4" spans="1:6" x14ac:dyDescent="0.25">
      <c r="A4" s="28" t="s">
        <v>132</v>
      </c>
      <c r="B4" s="28"/>
      <c r="C4" s="28"/>
      <c r="D4" s="28"/>
      <c r="E4" s="28"/>
      <c r="F4" s="28"/>
    </row>
    <row r="5" spans="1:6" x14ac:dyDescent="0.25">
      <c r="A5" s="13"/>
      <c r="B5" s="13"/>
      <c r="C5" s="13"/>
      <c r="D5" s="13"/>
      <c r="E5" s="13"/>
      <c r="F5" s="13"/>
    </row>
    <row r="6" spans="1:6" x14ac:dyDescent="0.25">
      <c r="B6" s="13" t="s">
        <v>126</v>
      </c>
      <c r="C6" s="13" t="s">
        <v>127</v>
      </c>
      <c r="D6" s="13" t="s">
        <v>128</v>
      </c>
      <c r="E6" s="13" t="s">
        <v>129</v>
      </c>
      <c r="F6" s="13" t="s">
        <v>130</v>
      </c>
    </row>
    <row r="7" spans="1:6" x14ac:dyDescent="0.25">
      <c r="B7" s="13" t="s">
        <v>133</v>
      </c>
      <c r="C7" s="13" t="s">
        <v>131</v>
      </c>
      <c r="D7" s="13" t="s">
        <v>131</v>
      </c>
      <c r="E7" s="13" t="s">
        <v>131</v>
      </c>
      <c r="F7" s="13" t="s">
        <v>133</v>
      </c>
    </row>
    <row r="8" spans="1:6" x14ac:dyDescent="0.25">
      <c r="A8" s="14" t="s">
        <v>8</v>
      </c>
      <c r="B8" s="12" t="s">
        <v>121</v>
      </c>
      <c r="C8" s="12" t="s">
        <v>122</v>
      </c>
      <c r="D8" s="12" t="s">
        <v>123</v>
      </c>
      <c r="E8" s="12" t="s">
        <v>124</v>
      </c>
      <c r="F8" s="12" t="s">
        <v>120</v>
      </c>
    </row>
    <row r="9" spans="1:6" x14ac:dyDescent="0.25">
      <c r="A9" s="15" t="s">
        <v>85</v>
      </c>
      <c r="B9" s="16">
        <v>4108589.3347763028</v>
      </c>
      <c r="C9" s="16">
        <v>1379966.0153515576</v>
      </c>
      <c r="D9" s="16">
        <v>-347345.6285404815</v>
      </c>
      <c r="E9" s="16">
        <v>1032620.3868110763</v>
      </c>
      <c r="F9" s="16">
        <v>3075968.9479652243</v>
      </c>
    </row>
    <row r="10" spans="1:6" x14ac:dyDescent="0.25">
      <c r="A10" s="15" t="s">
        <v>86</v>
      </c>
      <c r="B10" s="16">
        <v>4014982.18</v>
      </c>
      <c r="C10" s="16">
        <v>1485613.5599999998</v>
      </c>
      <c r="D10" s="16">
        <v>-371059.19000000018</v>
      </c>
      <c r="E10" s="16">
        <v>1114554.3700000001</v>
      </c>
      <c r="F10" s="16">
        <v>2900427.81</v>
      </c>
    </row>
    <row r="11" spans="1:6" x14ac:dyDescent="0.25">
      <c r="A11" s="15" t="s">
        <v>87</v>
      </c>
      <c r="B11" s="16">
        <v>688426.35522369819</v>
      </c>
      <c r="C11" s="16">
        <v>266722.29464844207</v>
      </c>
      <c r="D11" s="16">
        <v>-68790.50145951836</v>
      </c>
      <c r="E11" s="16">
        <v>197931.7931889238</v>
      </c>
      <c r="F11" s="16">
        <v>490494.5620347744</v>
      </c>
    </row>
    <row r="12" spans="1:6" x14ac:dyDescent="0.25">
      <c r="A12" s="15" t="s">
        <v>44</v>
      </c>
      <c r="B12" s="16">
        <v>-144397.04999999993</v>
      </c>
      <c r="C12" s="16">
        <v>61878.67</v>
      </c>
      <c r="D12" s="16">
        <v>-679.16000000000031</v>
      </c>
      <c r="E12" s="16">
        <v>61199.51</v>
      </c>
      <c r="F12" s="16">
        <v>-205596.56000000006</v>
      </c>
    </row>
    <row r="13" spans="1:6" x14ac:dyDescent="0.25">
      <c r="A13" s="15" t="s">
        <v>36</v>
      </c>
      <c r="B13" s="16">
        <v>130016.45529411765</v>
      </c>
      <c r="C13" s="16">
        <v>51318.320588235292</v>
      </c>
      <c r="D13" s="16">
        <v>831.26235294117646</v>
      </c>
      <c r="E13" s="16">
        <v>52149.582941176472</v>
      </c>
      <c r="F13" s="16">
        <v>77866.87235294118</v>
      </c>
    </row>
    <row r="14" spans="1:6" x14ac:dyDescent="0.25">
      <c r="A14" s="15" t="s">
        <v>40</v>
      </c>
      <c r="B14" s="16">
        <v>40035.758719918071</v>
      </c>
      <c r="C14" s="16">
        <v>29792.294258832568</v>
      </c>
      <c r="D14" s="16">
        <v>291.418800563236</v>
      </c>
      <c r="E14" s="16">
        <v>30083.713059395803</v>
      </c>
      <c r="F14" s="16">
        <v>9952.0456605222716</v>
      </c>
    </row>
    <row r="15" spans="1:6" x14ac:dyDescent="0.25">
      <c r="A15" s="15" t="s">
        <v>9</v>
      </c>
      <c r="B15" s="16">
        <v>8837653.034014035</v>
      </c>
      <c r="C15" s="16">
        <v>3275291.1548470673</v>
      </c>
      <c r="D15" s="16">
        <v>-786751.79884649557</v>
      </c>
      <c r="E15" s="16">
        <v>2488539.3560005724</v>
      </c>
      <c r="F15" s="16">
        <v>6349113.6780134607</v>
      </c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</sheetData>
  <mergeCells count="2">
    <mergeCell ref="A3:F3"/>
    <mergeCell ref="A4:F4"/>
  </mergeCell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7E20A-123A-49C3-AD27-8E26185EBC68}">
  <dimension ref="A1:P218"/>
  <sheetViews>
    <sheetView topLeftCell="B1" zoomScale="85" zoomScaleNormal="85" workbookViewId="0">
      <pane ySplit="7" topLeftCell="A172" activePane="bottomLeft" state="frozen"/>
      <selection pane="bottomLeft" activeCell="P1" sqref="P1"/>
    </sheetView>
  </sheetViews>
  <sheetFormatPr defaultRowHeight="13.8" x14ac:dyDescent="0.25"/>
  <cols>
    <col min="1" max="1" width="27.109375" style="12" customWidth="1"/>
    <col min="2" max="2" width="39.5546875" style="12" bestFit="1" customWidth="1"/>
    <col min="3" max="3" width="17.33203125" style="12" bestFit="1" customWidth="1"/>
    <col min="4" max="4" width="8.88671875" style="12"/>
    <col min="5" max="5" width="10.33203125" style="12" bestFit="1" customWidth="1"/>
    <col min="6" max="6" width="71.5546875" style="12" customWidth="1"/>
    <col min="7" max="7" width="8.88671875" style="12"/>
    <col min="8" max="8" width="12.33203125" style="12" bestFit="1" customWidth="1"/>
    <col min="9" max="9" width="11.6640625" style="12" bestFit="1" customWidth="1"/>
    <col min="10" max="10" width="12.33203125" style="12" bestFit="1" customWidth="1"/>
    <col min="11" max="11" width="11.5546875" style="25" customWidth="1"/>
    <col min="12" max="12" width="11.33203125" style="25" customWidth="1"/>
    <col min="13" max="13" width="10.5546875" style="12" customWidth="1"/>
    <col min="14" max="15" width="8.88671875" style="12"/>
    <col min="16" max="16" width="16.6640625" style="12" bestFit="1" customWidth="1"/>
    <col min="17" max="16384" width="8.88671875" style="12"/>
  </cols>
  <sheetData>
    <row r="1" spans="1:16" x14ac:dyDescent="0.25">
      <c r="P1" s="26" t="s">
        <v>137</v>
      </c>
    </row>
    <row r="2" spans="1:16" x14ac:dyDescent="0.25">
      <c r="P2" s="26"/>
    </row>
    <row r="3" spans="1:16" x14ac:dyDescent="0.25">
      <c r="B3" s="28" t="s">
        <v>135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x14ac:dyDescent="0.25">
      <c r="B4" s="28" t="s">
        <v>134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6" spans="1:16" x14ac:dyDescent="0.25">
      <c r="A6" s="13" t="s">
        <v>104</v>
      </c>
      <c r="B6" s="13" t="s">
        <v>105</v>
      </c>
      <c r="C6" s="13" t="s">
        <v>106</v>
      </c>
      <c r="D6" s="13" t="s">
        <v>107</v>
      </c>
      <c r="E6" s="13" t="s">
        <v>108</v>
      </c>
      <c r="F6" s="13" t="s">
        <v>109</v>
      </c>
      <c r="G6" s="13" t="s">
        <v>110</v>
      </c>
      <c r="H6" s="13" t="s">
        <v>111</v>
      </c>
      <c r="I6" s="13" t="s">
        <v>112</v>
      </c>
      <c r="J6" s="13" t="s">
        <v>125</v>
      </c>
      <c r="K6" s="13" t="s">
        <v>113</v>
      </c>
      <c r="L6" s="13" t="s">
        <v>114</v>
      </c>
      <c r="M6" s="13" t="s">
        <v>115</v>
      </c>
      <c r="N6" s="13" t="s">
        <v>116</v>
      </c>
      <c r="O6" s="13" t="s">
        <v>117</v>
      </c>
      <c r="P6" s="13" t="s">
        <v>118</v>
      </c>
    </row>
    <row r="7" spans="1:16" ht="55.2" x14ac:dyDescent="0.25">
      <c r="A7" s="17" t="s">
        <v>103</v>
      </c>
      <c r="B7" s="18" t="s">
        <v>97</v>
      </c>
      <c r="C7" s="18" t="s">
        <v>98</v>
      </c>
      <c r="D7" s="18" t="s">
        <v>99</v>
      </c>
      <c r="E7" s="18" t="s">
        <v>100</v>
      </c>
      <c r="F7" s="18" t="s">
        <v>101</v>
      </c>
      <c r="G7" s="18" t="s">
        <v>119</v>
      </c>
      <c r="H7" s="19" t="s">
        <v>90</v>
      </c>
      <c r="I7" s="19" t="s">
        <v>91</v>
      </c>
      <c r="J7" s="19" t="s">
        <v>92</v>
      </c>
      <c r="K7" s="20" t="s">
        <v>93</v>
      </c>
      <c r="L7" s="20" t="s">
        <v>94</v>
      </c>
      <c r="M7" s="20" t="s">
        <v>95</v>
      </c>
      <c r="N7" s="20" t="s">
        <v>102</v>
      </c>
      <c r="O7" s="20" t="s">
        <v>89</v>
      </c>
      <c r="P7" s="20" t="s">
        <v>96</v>
      </c>
    </row>
    <row r="8" spans="1:16" x14ac:dyDescent="0.25">
      <c r="A8" s="12" t="s">
        <v>85</v>
      </c>
      <c r="B8" s="12" t="s">
        <v>11</v>
      </c>
      <c r="C8" s="12" t="s">
        <v>4</v>
      </c>
      <c r="D8" s="12">
        <v>1958</v>
      </c>
      <c r="E8" s="12">
        <v>13358690</v>
      </c>
      <c r="F8" s="12" t="s">
        <v>10</v>
      </c>
      <c r="G8" s="21">
        <v>45016</v>
      </c>
      <c r="H8" s="22">
        <v>185207.07</v>
      </c>
      <c r="I8" s="22">
        <f>K8+L8</f>
        <v>96396.209999999992</v>
      </c>
      <c r="J8" s="22">
        <f>H8-I8</f>
        <v>88810.860000000015</v>
      </c>
      <c r="K8" s="22">
        <v>119812.23</v>
      </c>
      <c r="L8" s="22">
        <v>-23416.02</v>
      </c>
      <c r="M8" s="23">
        <v>15.648982</v>
      </c>
      <c r="N8" s="12">
        <f>VLOOKUP(C8,'Tab 3 - Rates'!A:D,4,0)</f>
        <v>65</v>
      </c>
      <c r="O8" s="24">
        <f>VLOOKUP(C8,'Tab 3 - Rates'!A:L,12,0)</f>
        <v>6.9230769230769207E-3</v>
      </c>
      <c r="P8" s="22">
        <f>H8*(O8/12)</f>
        <v>106.85023269230767</v>
      </c>
    </row>
    <row r="9" spans="1:16" x14ac:dyDescent="0.25">
      <c r="A9" s="12" t="s">
        <v>85</v>
      </c>
      <c r="B9" s="12" t="s">
        <v>11</v>
      </c>
      <c r="C9" s="12" t="s">
        <v>4</v>
      </c>
      <c r="D9" s="12">
        <v>2011</v>
      </c>
      <c r="E9" s="12">
        <v>426759477</v>
      </c>
      <c r="F9" s="12" t="s">
        <v>12</v>
      </c>
      <c r="G9" s="21">
        <v>45016</v>
      </c>
      <c r="H9" s="22">
        <v>30536.99</v>
      </c>
      <c r="I9" s="22">
        <f t="shared" ref="I9:I72" si="0">K9+L9</f>
        <v>4994.93</v>
      </c>
      <c r="J9" s="22">
        <f t="shared" ref="J9:J72" si="1">H9-I9</f>
        <v>25542.06</v>
      </c>
      <c r="K9" s="22">
        <v>6208.27</v>
      </c>
      <c r="L9" s="22">
        <v>-1213.3399999999999</v>
      </c>
      <c r="M9" s="23">
        <v>54.104604999999999</v>
      </c>
      <c r="N9" s="12">
        <f>VLOOKUP(C9,'Tab 3 - Rates'!A:D,4,0)</f>
        <v>65</v>
      </c>
      <c r="O9" s="24">
        <f>VLOOKUP(C9,'Tab 3 - Rates'!A:L,12,0)</f>
        <v>6.9230769230769207E-3</v>
      </c>
      <c r="P9" s="22">
        <f t="shared" ref="P9:P72" si="2">H9*(O9/12)</f>
        <v>17.617494230769228</v>
      </c>
    </row>
    <row r="10" spans="1:16" x14ac:dyDescent="0.25">
      <c r="A10" s="12" t="s">
        <v>85</v>
      </c>
      <c r="B10" s="12" t="s">
        <v>11</v>
      </c>
      <c r="C10" s="12" t="s">
        <v>4</v>
      </c>
      <c r="D10" s="12">
        <v>2011</v>
      </c>
      <c r="E10" s="12">
        <v>426759493</v>
      </c>
      <c r="F10" s="12" t="s">
        <v>13</v>
      </c>
      <c r="G10" s="21">
        <v>45016</v>
      </c>
      <c r="H10" s="22">
        <v>18888.990000000002</v>
      </c>
      <c r="I10" s="22">
        <f t="shared" si="0"/>
        <v>3089.67</v>
      </c>
      <c r="J10" s="22">
        <f t="shared" si="1"/>
        <v>15799.320000000002</v>
      </c>
      <c r="K10" s="22">
        <v>3840.2</v>
      </c>
      <c r="L10" s="22">
        <v>-750.53</v>
      </c>
      <c r="M10" s="23">
        <v>54.104604999999999</v>
      </c>
      <c r="N10" s="12">
        <f>VLOOKUP(C10,'Tab 3 - Rates'!A:D,4,0)</f>
        <v>65</v>
      </c>
      <c r="O10" s="24">
        <f>VLOOKUP(C10,'Tab 3 - Rates'!A:L,12,0)</f>
        <v>6.9230769230769207E-3</v>
      </c>
      <c r="P10" s="22">
        <f t="shared" si="2"/>
        <v>10.897494230769228</v>
      </c>
    </row>
    <row r="11" spans="1:16" x14ac:dyDescent="0.25">
      <c r="A11" s="12" t="s">
        <v>85</v>
      </c>
      <c r="B11" s="12" t="s">
        <v>11</v>
      </c>
      <c r="C11" s="12" t="s">
        <v>4</v>
      </c>
      <c r="D11" s="12">
        <v>2011</v>
      </c>
      <c r="E11" s="12">
        <v>426759459</v>
      </c>
      <c r="F11" s="12" t="s">
        <v>14</v>
      </c>
      <c r="G11" s="21">
        <v>45016</v>
      </c>
      <c r="H11" s="22">
        <v>181599.91</v>
      </c>
      <c r="I11" s="22">
        <f t="shared" si="0"/>
        <v>29704.270000000004</v>
      </c>
      <c r="J11" s="22">
        <f t="shared" si="1"/>
        <v>151895.64000000001</v>
      </c>
      <c r="K11" s="22">
        <v>36919.870000000003</v>
      </c>
      <c r="L11" s="22">
        <v>-7215.6</v>
      </c>
      <c r="M11" s="23">
        <v>54.104604999999999</v>
      </c>
      <c r="N11" s="12">
        <f>VLOOKUP(C11,'Tab 3 - Rates'!A:D,4,0)</f>
        <v>65</v>
      </c>
      <c r="O11" s="24">
        <f>VLOOKUP(C11,'Tab 3 - Rates'!A:L,12,0)</f>
        <v>6.9230769230769207E-3</v>
      </c>
      <c r="P11" s="22">
        <f t="shared" si="2"/>
        <v>104.76917884615382</v>
      </c>
    </row>
    <row r="12" spans="1:16" x14ac:dyDescent="0.25">
      <c r="A12" s="12" t="s">
        <v>85</v>
      </c>
      <c r="B12" s="12" t="s">
        <v>16</v>
      </c>
      <c r="C12" s="12" t="s">
        <v>6</v>
      </c>
      <c r="D12" s="12">
        <v>1958</v>
      </c>
      <c r="E12" s="12">
        <v>13373162</v>
      </c>
      <c r="F12" s="12" t="s">
        <v>15</v>
      </c>
      <c r="G12" s="21">
        <v>45016</v>
      </c>
      <c r="H12" s="22">
        <v>137300.94</v>
      </c>
      <c r="I12" s="22">
        <f t="shared" si="0"/>
        <v>40677.51</v>
      </c>
      <c r="J12" s="22">
        <f t="shared" si="1"/>
        <v>96623.43</v>
      </c>
      <c r="K12" s="22">
        <v>66117.86</v>
      </c>
      <c r="L12" s="22">
        <v>-25440.35</v>
      </c>
      <c r="M12" s="23">
        <v>27.339041000000002</v>
      </c>
      <c r="N12" s="12">
        <f>VLOOKUP(C12,'Tab 3 - Rates'!A:D,4,0)</f>
        <v>80</v>
      </c>
      <c r="O12" s="24">
        <f>VLOOKUP(C12,'Tab 3 - Rates'!A:L,12,0)</f>
        <v>4.3750000000000004E-3</v>
      </c>
      <c r="P12" s="22">
        <f t="shared" si="2"/>
        <v>50.057634375000006</v>
      </c>
    </row>
    <row r="13" spans="1:16" x14ac:dyDescent="0.25">
      <c r="A13" s="12" t="s">
        <v>85</v>
      </c>
      <c r="B13" s="12" t="s">
        <v>16</v>
      </c>
      <c r="C13" s="12" t="s">
        <v>6</v>
      </c>
      <c r="D13" s="12">
        <v>2011</v>
      </c>
      <c r="E13" s="12">
        <v>426759496</v>
      </c>
      <c r="F13" s="12" t="s">
        <v>17</v>
      </c>
      <c r="G13" s="21">
        <v>45016</v>
      </c>
      <c r="H13" s="22">
        <v>50150.97</v>
      </c>
      <c r="I13" s="22">
        <f t="shared" si="0"/>
        <v>5871.74</v>
      </c>
      <c r="J13" s="22">
        <f t="shared" si="1"/>
        <v>44279.23</v>
      </c>
      <c r="K13" s="22">
        <v>9544.02</v>
      </c>
      <c r="L13" s="22">
        <v>-3672.28</v>
      </c>
      <c r="M13" s="23">
        <v>69.058267999999998</v>
      </c>
      <c r="N13" s="12">
        <f>VLOOKUP(C13,'Tab 3 - Rates'!A:D,4,0)</f>
        <v>80</v>
      </c>
      <c r="O13" s="24">
        <f>VLOOKUP(C13,'Tab 3 - Rates'!A:L,12,0)</f>
        <v>4.3750000000000004E-3</v>
      </c>
      <c r="P13" s="22">
        <f t="shared" si="2"/>
        <v>18.2842078125</v>
      </c>
    </row>
    <row r="14" spans="1:16" x14ac:dyDescent="0.25">
      <c r="A14" s="12" t="s">
        <v>85</v>
      </c>
      <c r="B14" s="12" t="s">
        <v>16</v>
      </c>
      <c r="C14" s="12" t="s">
        <v>6</v>
      </c>
      <c r="D14" s="12">
        <v>2012</v>
      </c>
      <c r="E14" s="12">
        <v>345392385</v>
      </c>
      <c r="F14" s="12" t="s">
        <v>18</v>
      </c>
      <c r="G14" s="21">
        <v>45016</v>
      </c>
      <c r="H14" s="22">
        <v>36219.93</v>
      </c>
      <c r="I14" s="22">
        <f t="shared" si="0"/>
        <v>4005.12</v>
      </c>
      <c r="J14" s="22">
        <f t="shared" si="1"/>
        <v>32214.81</v>
      </c>
      <c r="K14" s="22">
        <v>6509.99</v>
      </c>
      <c r="L14" s="22">
        <v>-2504.87</v>
      </c>
      <c r="M14" s="23">
        <v>69.974092999999996</v>
      </c>
      <c r="N14" s="12">
        <f>VLOOKUP(C14,'Tab 3 - Rates'!A:D,4,0)</f>
        <v>80</v>
      </c>
      <c r="O14" s="24">
        <f>VLOOKUP(C14,'Tab 3 - Rates'!A:L,12,0)</f>
        <v>4.3750000000000004E-3</v>
      </c>
      <c r="P14" s="22">
        <f t="shared" si="2"/>
        <v>13.2051828125</v>
      </c>
    </row>
    <row r="15" spans="1:16" x14ac:dyDescent="0.25">
      <c r="A15" s="12" t="s">
        <v>85</v>
      </c>
      <c r="B15" s="12" t="s">
        <v>11</v>
      </c>
      <c r="C15" s="12" t="s">
        <v>4</v>
      </c>
      <c r="D15" s="12">
        <v>1958</v>
      </c>
      <c r="E15" s="12">
        <v>13358691</v>
      </c>
      <c r="F15" s="12" t="s">
        <v>10</v>
      </c>
      <c r="G15" s="21">
        <v>45016</v>
      </c>
      <c r="H15" s="22">
        <v>2673.83</v>
      </c>
      <c r="I15" s="22">
        <f t="shared" si="0"/>
        <v>1391.67</v>
      </c>
      <c r="J15" s="22">
        <f t="shared" si="1"/>
        <v>1282.1599999999999</v>
      </c>
      <c r="K15" s="22">
        <v>1729.73</v>
      </c>
      <c r="L15" s="22">
        <v>-338.06</v>
      </c>
      <c r="M15" s="23">
        <v>15.648982</v>
      </c>
      <c r="N15" s="12">
        <f>VLOOKUP(C15,'Tab 3 - Rates'!A:D,4,0)</f>
        <v>65</v>
      </c>
      <c r="O15" s="24">
        <f>VLOOKUP(C15,'Tab 3 - Rates'!A:L,12,0)</f>
        <v>6.9230769230769207E-3</v>
      </c>
      <c r="P15" s="22">
        <f t="shared" si="2"/>
        <v>1.5425942307692302</v>
      </c>
    </row>
    <row r="16" spans="1:16" x14ac:dyDescent="0.25">
      <c r="A16" s="12" t="s">
        <v>85</v>
      </c>
      <c r="B16" s="12" t="s">
        <v>11</v>
      </c>
      <c r="C16" s="12" t="s">
        <v>4</v>
      </c>
      <c r="D16" s="12">
        <v>2011</v>
      </c>
      <c r="E16" s="12">
        <v>426759471</v>
      </c>
      <c r="F16" s="12" t="s">
        <v>12</v>
      </c>
      <c r="G16" s="21">
        <v>45016</v>
      </c>
      <c r="H16" s="22">
        <v>30536.99</v>
      </c>
      <c r="I16" s="22">
        <f t="shared" si="0"/>
        <v>4994.93</v>
      </c>
      <c r="J16" s="22">
        <f t="shared" si="1"/>
        <v>25542.06</v>
      </c>
      <c r="K16" s="22">
        <v>6208.27</v>
      </c>
      <c r="L16" s="22">
        <v>-1213.3399999999999</v>
      </c>
      <c r="M16" s="23">
        <v>54.104604999999999</v>
      </c>
      <c r="N16" s="12">
        <f>VLOOKUP(C16,'Tab 3 - Rates'!A:D,4,0)</f>
        <v>65</v>
      </c>
      <c r="O16" s="24">
        <f>VLOOKUP(C16,'Tab 3 - Rates'!A:L,12,0)</f>
        <v>6.9230769230769207E-3</v>
      </c>
      <c r="P16" s="22">
        <f t="shared" si="2"/>
        <v>17.617494230769228</v>
      </c>
    </row>
    <row r="17" spans="1:16" x14ac:dyDescent="0.25">
      <c r="A17" s="12" t="s">
        <v>85</v>
      </c>
      <c r="B17" s="12" t="s">
        <v>11</v>
      </c>
      <c r="C17" s="12" t="s">
        <v>4</v>
      </c>
      <c r="D17" s="12">
        <v>2011</v>
      </c>
      <c r="E17" s="12">
        <v>426759453</v>
      </c>
      <c r="F17" s="12" t="s">
        <v>14</v>
      </c>
      <c r="G17" s="21">
        <v>45016</v>
      </c>
      <c r="H17" s="22">
        <v>60532.97</v>
      </c>
      <c r="I17" s="22">
        <f t="shared" si="0"/>
        <v>9901.369999999999</v>
      </c>
      <c r="J17" s="22">
        <f t="shared" si="1"/>
        <v>50631.600000000006</v>
      </c>
      <c r="K17" s="22">
        <v>12306.56</v>
      </c>
      <c r="L17" s="22">
        <v>-2405.19</v>
      </c>
      <c r="M17" s="23">
        <v>54.104604999999999</v>
      </c>
      <c r="N17" s="12">
        <f>VLOOKUP(C17,'Tab 3 - Rates'!A:D,4,0)</f>
        <v>65</v>
      </c>
      <c r="O17" s="24">
        <f>VLOOKUP(C17,'Tab 3 - Rates'!A:L,12,0)</f>
        <v>6.9230769230769207E-3</v>
      </c>
      <c r="P17" s="22">
        <f t="shared" si="2"/>
        <v>34.9228673076923</v>
      </c>
    </row>
    <row r="18" spans="1:16" x14ac:dyDescent="0.25">
      <c r="A18" s="12" t="s">
        <v>85</v>
      </c>
      <c r="B18" s="12" t="s">
        <v>16</v>
      </c>
      <c r="C18" s="12" t="s">
        <v>6</v>
      </c>
      <c r="D18" s="12">
        <v>1958</v>
      </c>
      <c r="E18" s="12">
        <v>13373163</v>
      </c>
      <c r="F18" s="12" t="s">
        <v>15</v>
      </c>
      <c r="G18" s="21">
        <v>45016</v>
      </c>
      <c r="H18" s="22">
        <v>4249.93</v>
      </c>
      <c r="I18" s="22">
        <f t="shared" si="0"/>
        <v>1259.0999999999999</v>
      </c>
      <c r="J18" s="22">
        <f t="shared" si="1"/>
        <v>2990.8300000000004</v>
      </c>
      <c r="K18" s="22">
        <v>2046.57</v>
      </c>
      <c r="L18" s="22">
        <v>-787.47</v>
      </c>
      <c r="M18" s="23">
        <v>27.339041000000002</v>
      </c>
      <c r="N18" s="12">
        <f>VLOOKUP(C18,'Tab 3 - Rates'!A:D,4,0)</f>
        <v>80</v>
      </c>
      <c r="O18" s="24">
        <f>VLOOKUP(C18,'Tab 3 - Rates'!A:L,12,0)</f>
        <v>4.3750000000000004E-3</v>
      </c>
      <c r="P18" s="22">
        <f t="shared" si="2"/>
        <v>1.5494536458333334</v>
      </c>
    </row>
    <row r="19" spans="1:16" x14ac:dyDescent="0.25">
      <c r="A19" s="12" t="s">
        <v>85</v>
      </c>
      <c r="B19" s="12" t="s">
        <v>16</v>
      </c>
      <c r="C19" s="12" t="s">
        <v>6</v>
      </c>
      <c r="D19" s="12">
        <v>2011</v>
      </c>
      <c r="E19" s="12">
        <v>426759502</v>
      </c>
      <c r="F19" s="12" t="s">
        <v>17</v>
      </c>
      <c r="G19" s="21">
        <v>45016</v>
      </c>
      <c r="H19" s="22">
        <v>16717.009999999998</v>
      </c>
      <c r="I19" s="22">
        <f t="shared" si="0"/>
        <v>1957.25</v>
      </c>
      <c r="J19" s="22">
        <f t="shared" si="1"/>
        <v>14759.759999999998</v>
      </c>
      <c r="K19" s="22">
        <v>3181.35</v>
      </c>
      <c r="L19" s="22">
        <v>-1224.0999999999999</v>
      </c>
      <c r="M19" s="23">
        <v>69.058267999999998</v>
      </c>
      <c r="N19" s="12">
        <f>VLOOKUP(C19,'Tab 3 - Rates'!A:D,4,0)</f>
        <v>80</v>
      </c>
      <c r="O19" s="24">
        <f>VLOOKUP(C19,'Tab 3 - Rates'!A:L,12,0)</f>
        <v>4.3750000000000004E-3</v>
      </c>
      <c r="P19" s="22">
        <f t="shared" si="2"/>
        <v>6.0947432291666663</v>
      </c>
    </row>
    <row r="20" spans="1:16" x14ac:dyDescent="0.25">
      <c r="A20" s="12" t="s">
        <v>85</v>
      </c>
      <c r="B20" s="12" t="s">
        <v>11</v>
      </c>
      <c r="C20" s="12" t="s">
        <v>4</v>
      </c>
      <c r="D20" s="12">
        <v>1958</v>
      </c>
      <c r="E20" s="12">
        <v>13358685</v>
      </c>
      <c r="F20" s="12" t="s">
        <v>10</v>
      </c>
      <c r="G20" s="21">
        <v>45016</v>
      </c>
      <c r="H20" s="22">
        <v>128085.83</v>
      </c>
      <c r="I20" s="22">
        <f t="shared" si="0"/>
        <v>66665.849999999991</v>
      </c>
      <c r="J20" s="22">
        <f t="shared" si="1"/>
        <v>61419.98000000001</v>
      </c>
      <c r="K20" s="22">
        <v>82859.95</v>
      </c>
      <c r="L20" s="22">
        <v>-16194.1</v>
      </c>
      <c r="M20" s="23">
        <v>15.648982</v>
      </c>
      <c r="N20" s="12">
        <f>VLOOKUP(C20,'Tab 3 - Rates'!A:D,4,0)</f>
        <v>65</v>
      </c>
      <c r="O20" s="24">
        <f>VLOOKUP(C20,'Tab 3 - Rates'!A:L,12,0)</f>
        <v>6.9230769230769207E-3</v>
      </c>
      <c r="P20" s="22">
        <f t="shared" si="2"/>
        <v>73.895671153846138</v>
      </c>
    </row>
    <row r="21" spans="1:16" x14ac:dyDescent="0.25">
      <c r="A21" s="12" t="s">
        <v>85</v>
      </c>
      <c r="B21" s="12" t="s">
        <v>16</v>
      </c>
      <c r="C21" s="12" t="s">
        <v>6</v>
      </c>
      <c r="D21" s="12">
        <v>1958</v>
      </c>
      <c r="E21" s="12">
        <v>13553956</v>
      </c>
      <c r="F21" s="12" t="s">
        <v>15</v>
      </c>
      <c r="G21" s="21">
        <v>45016</v>
      </c>
      <c r="H21" s="22">
        <v>104071.58</v>
      </c>
      <c r="I21" s="22">
        <f t="shared" si="0"/>
        <v>30832.79</v>
      </c>
      <c r="J21" s="22">
        <f t="shared" si="1"/>
        <v>73238.790000000008</v>
      </c>
      <c r="K21" s="22">
        <v>50116.11</v>
      </c>
      <c r="L21" s="22">
        <v>-19283.32</v>
      </c>
      <c r="M21" s="23">
        <v>27.339041000000002</v>
      </c>
      <c r="N21" s="12">
        <f>VLOOKUP(C21,'Tab 3 - Rates'!A:D,4,0)</f>
        <v>80</v>
      </c>
      <c r="O21" s="24">
        <f>VLOOKUP(C21,'Tab 3 - Rates'!A:L,12,0)</f>
        <v>4.3750000000000004E-3</v>
      </c>
      <c r="P21" s="22">
        <f t="shared" si="2"/>
        <v>37.942763541666672</v>
      </c>
    </row>
    <row r="22" spans="1:16" x14ac:dyDescent="0.25">
      <c r="A22" s="12" t="s">
        <v>85</v>
      </c>
      <c r="B22" s="12" t="s">
        <v>16</v>
      </c>
      <c r="C22" s="12" t="s">
        <v>6</v>
      </c>
      <c r="D22" s="12">
        <v>2014</v>
      </c>
      <c r="E22" s="12">
        <v>535070860</v>
      </c>
      <c r="F22" s="12" t="s">
        <v>18</v>
      </c>
      <c r="G22" s="21">
        <v>45016</v>
      </c>
      <c r="H22" s="22">
        <v>127940.46</v>
      </c>
      <c r="I22" s="22">
        <f t="shared" si="0"/>
        <v>12317.09</v>
      </c>
      <c r="J22" s="22">
        <f t="shared" si="1"/>
        <v>115623.37000000001</v>
      </c>
      <c r="K22" s="22">
        <v>20020.39</v>
      </c>
      <c r="L22" s="22">
        <v>-7703.3</v>
      </c>
      <c r="M22" s="23">
        <v>71.815586999999994</v>
      </c>
      <c r="N22" s="12">
        <f>VLOOKUP(C22,'Tab 3 - Rates'!A:D,4,0)</f>
        <v>80</v>
      </c>
      <c r="O22" s="24">
        <f>VLOOKUP(C22,'Tab 3 - Rates'!A:L,12,0)</f>
        <v>4.3750000000000004E-3</v>
      </c>
      <c r="P22" s="22">
        <f t="shared" si="2"/>
        <v>46.644959375000006</v>
      </c>
    </row>
    <row r="23" spans="1:16" x14ac:dyDescent="0.25">
      <c r="A23" s="12" t="s">
        <v>85</v>
      </c>
      <c r="B23" s="12" t="s">
        <v>11</v>
      </c>
      <c r="C23" s="12" t="s">
        <v>4</v>
      </c>
      <c r="D23" s="12">
        <v>1958</v>
      </c>
      <c r="E23" s="12">
        <v>13358694</v>
      </c>
      <c r="F23" s="12" t="s">
        <v>10</v>
      </c>
      <c r="G23" s="21">
        <v>45016</v>
      </c>
      <c r="H23" s="22">
        <v>135660.85</v>
      </c>
      <c r="I23" s="22">
        <f t="shared" si="0"/>
        <v>70608.489999999991</v>
      </c>
      <c r="J23" s="22">
        <f t="shared" si="1"/>
        <v>65052.360000000015</v>
      </c>
      <c r="K23" s="22">
        <v>87760.31</v>
      </c>
      <c r="L23" s="22">
        <v>-17151.82</v>
      </c>
      <c r="M23" s="23">
        <v>15.648982</v>
      </c>
      <c r="N23" s="12">
        <f>VLOOKUP(C23,'Tab 3 - Rates'!A:D,4,0)</f>
        <v>65</v>
      </c>
      <c r="O23" s="24">
        <f>VLOOKUP(C23,'Tab 3 - Rates'!A:L,12,0)</f>
        <v>6.9230769230769207E-3</v>
      </c>
      <c r="P23" s="22">
        <f t="shared" si="2"/>
        <v>78.26587499999998</v>
      </c>
    </row>
    <row r="24" spans="1:16" x14ac:dyDescent="0.25">
      <c r="A24" s="12" t="s">
        <v>85</v>
      </c>
      <c r="B24" s="12" t="s">
        <v>11</v>
      </c>
      <c r="C24" s="12" t="s">
        <v>4</v>
      </c>
      <c r="D24" s="12">
        <v>2011</v>
      </c>
      <c r="E24" s="12">
        <v>426759483</v>
      </c>
      <c r="F24" s="12" t="s">
        <v>12</v>
      </c>
      <c r="G24" s="21">
        <v>45016</v>
      </c>
      <c r="H24" s="22">
        <v>91611.95</v>
      </c>
      <c r="I24" s="22">
        <f t="shared" si="0"/>
        <v>14984.960000000001</v>
      </c>
      <c r="J24" s="22">
        <f t="shared" si="1"/>
        <v>76626.989999999991</v>
      </c>
      <c r="K24" s="22">
        <v>18625.02</v>
      </c>
      <c r="L24" s="22">
        <v>-3640.06</v>
      </c>
      <c r="M24" s="23">
        <v>54.104604999999999</v>
      </c>
      <c r="N24" s="12">
        <f>VLOOKUP(C24,'Tab 3 - Rates'!A:D,4,0)</f>
        <v>65</v>
      </c>
      <c r="O24" s="24">
        <f>VLOOKUP(C24,'Tab 3 - Rates'!A:L,12,0)</f>
        <v>6.9230769230769207E-3</v>
      </c>
      <c r="P24" s="22">
        <f t="shared" si="2"/>
        <v>52.853048076923059</v>
      </c>
    </row>
    <row r="25" spans="1:16" x14ac:dyDescent="0.25">
      <c r="A25" s="12" t="s">
        <v>85</v>
      </c>
      <c r="B25" s="12" t="s">
        <v>11</v>
      </c>
      <c r="C25" s="12" t="s">
        <v>4</v>
      </c>
      <c r="D25" s="12">
        <v>2019</v>
      </c>
      <c r="E25" s="12">
        <v>774259284</v>
      </c>
      <c r="F25" s="12" t="s">
        <v>12</v>
      </c>
      <c r="G25" s="21">
        <v>45016</v>
      </c>
      <c r="H25" s="22">
        <v>43003.93</v>
      </c>
      <c r="I25" s="22">
        <f t="shared" si="0"/>
        <v>2914.38</v>
      </c>
      <c r="J25" s="22">
        <f t="shared" si="1"/>
        <v>40089.550000000003</v>
      </c>
      <c r="K25" s="22">
        <v>3622.32</v>
      </c>
      <c r="L25" s="22">
        <v>-707.94</v>
      </c>
      <c r="M25" s="23">
        <v>61.473083000000003</v>
      </c>
      <c r="N25" s="12">
        <f>VLOOKUP(C25,'Tab 3 - Rates'!A:D,4,0)</f>
        <v>65</v>
      </c>
      <c r="O25" s="24">
        <f>VLOOKUP(C25,'Tab 3 - Rates'!A:L,12,0)</f>
        <v>6.9230769230769207E-3</v>
      </c>
      <c r="P25" s="22">
        <f t="shared" si="2"/>
        <v>24.80995961538461</v>
      </c>
    </row>
    <row r="26" spans="1:16" x14ac:dyDescent="0.25">
      <c r="A26" s="12" t="s">
        <v>85</v>
      </c>
      <c r="B26" s="12" t="s">
        <v>11</v>
      </c>
      <c r="C26" s="12" t="s">
        <v>4</v>
      </c>
      <c r="D26" s="12">
        <v>2011</v>
      </c>
      <c r="E26" s="12">
        <v>426759486</v>
      </c>
      <c r="F26" s="12" t="s">
        <v>13</v>
      </c>
      <c r="G26" s="21">
        <v>45016</v>
      </c>
      <c r="H26" s="22">
        <v>47222.99</v>
      </c>
      <c r="I26" s="22">
        <f t="shared" si="0"/>
        <v>7724.26</v>
      </c>
      <c r="J26" s="22">
        <f t="shared" si="1"/>
        <v>39498.729999999996</v>
      </c>
      <c r="K26" s="22">
        <v>9600.59</v>
      </c>
      <c r="L26" s="22">
        <v>-1876.33</v>
      </c>
      <c r="M26" s="23">
        <v>54.104604999999999</v>
      </c>
      <c r="N26" s="12">
        <f>VLOOKUP(C26,'Tab 3 - Rates'!A:D,4,0)</f>
        <v>65</v>
      </c>
      <c r="O26" s="24">
        <f>VLOOKUP(C26,'Tab 3 - Rates'!A:L,12,0)</f>
        <v>6.9230769230769207E-3</v>
      </c>
      <c r="P26" s="22">
        <f t="shared" si="2"/>
        <v>27.244032692307684</v>
      </c>
    </row>
    <row r="27" spans="1:16" x14ac:dyDescent="0.25">
      <c r="A27" s="12" t="s">
        <v>85</v>
      </c>
      <c r="B27" s="12" t="s">
        <v>11</v>
      </c>
      <c r="C27" s="12" t="s">
        <v>4</v>
      </c>
      <c r="D27" s="12">
        <v>2019</v>
      </c>
      <c r="E27" s="12">
        <v>774259269</v>
      </c>
      <c r="F27" s="12" t="s">
        <v>19</v>
      </c>
      <c r="G27" s="21">
        <v>45016</v>
      </c>
      <c r="H27" s="22">
        <v>87333.84</v>
      </c>
      <c r="I27" s="22">
        <f t="shared" si="0"/>
        <v>5918.61</v>
      </c>
      <c r="J27" s="22">
        <f t="shared" si="1"/>
        <v>81415.23</v>
      </c>
      <c r="K27" s="22">
        <v>7356.33</v>
      </c>
      <c r="L27" s="22">
        <v>-1437.72</v>
      </c>
      <c r="M27" s="23">
        <v>61.473083000000003</v>
      </c>
      <c r="N27" s="12">
        <f>VLOOKUP(C27,'Tab 3 - Rates'!A:D,4,0)</f>
        <v>65</v>
      </c>
      <c r="O27" s="24">
        <f>VLOOKUP(C27,'Tab 3 - Rates'!A:L,12,0)</f>
        <v>6.9230769230769207E-3</v>
      </c>
      <c r="P27" s="22">
        <f t="shared" si="2"/>
        <v>50.384907692307678</v>
      </c>
    </row>
    <row r="28" spans="1:16" x14ac:dyDescent="0.25">
      <c r="A28" s="12" t="s">
        <v>85</v>
      </c>
      <c r="B28" s="12" t="s">
        <v>11</v>
      </c>
      <c r="C28" s="12" t="s">
        <v>4</v>
      </c>
      <c r="D28" s="12">
        <v>2011</v>
      </c>
      <c r="E28" s="12">
        <v>426759447</v>
      </c>
      <c r="F28" s="12" t="s">
        <v>14</v>
      </c>
      <c r="G28" s="21">
        <v>45016</v>
      </c>
      <c r="H28" s="22">
        <v>363199.82</v>
      </c>
      <c r="I28" s="22">
        <f t="shared" si="0"/>
        <v>59408.55</v>
      </c>
      <c r="J28" s="22">
        <f t="shared" si="1"/>
        <v>303791.27</v>
      </c>
      <c r="K28" s="22">
        <v>73839.740000000005</v>
      </c>
      <c r="L28" s="22">
        <v>-14431.19</v>
      </c>
      <c r="M28" s="23">
        <v>54.104604999999999</v>
      </c>
      <c r="N28" s="12">
        <f>VLOOKUP(C28,'Tab 3 - Rates'!A:D,4,0)</f>
        <v>65</v>
      </c>
      <c r="O28" s="24">
        <f>VLOOKUP(C28,'Tab 3 - Rates'!A:L,12,0)</f>
        <v>6.9230769230769207E-3</v>
      </c>
      <c r="P28" s="22">
        <f t="shared" si="2"/>
        <v>209.53835769230764</v>
      </c>
    </row>
    <row r="29" spans="1:16" x14ac:dyDescent="0.25">
      <c r="A29" s="12" t="s">
        <v>85</v>
      </c>
      <c r="B29" s="12" t="s">
        <v>11</v>
      </c>
      <c r="C29" s="12" t="s">
        <v>4</v>
      </c>
      <c r="D29" s="12">
        <v>2011</v>
      </c>
      <c r="E29" s="12">
        <v>426759465</v>
      </c>
      <c r="F29" s="12" t="s">
        <v>20</v>
      </c>
      <c r="G29" s="21">
        <v>45016</v>
      </c>
      <c r="H29" s="22">
        <v>135031.93</v>
      </c>
      <c r="I29" s="22">
        <f t="shared" si="0"/>
        <v>22087.16</v>
      </c>
      <c r="J29" s="22">
        <f t="shared" si="1"/>
        <v>112944.76999999999</v>
      </c>
      <c r="K29" s="22">
        <v>27452.45</v>
      </c>
      <c r="L29" s="22">
        <v>-5365.29</v>
      </c>
      <c r="M29" s="23">
        <v>54.104604999999999</v>
      </c>
      <c r="N29" s="12">
        <f>VLOOKUP(C29,'Tab 3 - Rates'!A:D,4,0)</f>
        <v>65</v>
      </c>
      <c r="O29" s="24">
        <f>VLOOKUP(C29,'Tab 3 - Rates'!A:L,12,0)</f>
        <v>6.9230769230769207E-3</v>
      </c>
      <c r="P29" s="22">
        <f t="shared" si="2"/>
        <v>77.903036538461507</v>
      </c>
    </row>
    <row r="30" spans="1:16" x14ac:dyDescent="0.25">
      <c r="A30" s="12" t="s">
        <v>85</v>
      </c>
      <c r="B30" s="12" t="s">
        <v>16</v>
      </c>
      <c r="C30" s="12" t="s">
        <v>6</v>
      </c>
      <c r="D30" s="12">
        <v>1958</v>
      </c>
      <c r="E30" s="12">
        <v>13373167</v>
      </c>
      <c r="F30" s="12" t="s">
        <v>15</v>
      </c>
      <c r="G30" s="21">
        <v>45016</v>
      </c>
      <c r="H30" s="22">
        <v>112778.13</v>
      </c>
      <c r="I30" s="22">
        <f t="shared" si="0"/>
        <v>33412.25</v>
      </c>
      <c r="J30" s="22">
        <f t="shared" si="1"/>
        <v>79365.88</v>
      </c>
      <c r="K30" s="22">
        <v>54308.79</v>
      </c>
      <c r="L30" s="22">
        <v>-20896.54</v>
      </c>
      <c r="M30" s="23">
        <v>27.339041000000002</v>
      </c>
      <c r="N30" s="12">
        <f>VLOOKUP(C30,'Tab 3 - Rates'!A:D,4,0)</f>
        <v>80</v>
      </c>
      <c r="O30" s="24">
        <f>VLOOKUP(C30,'Tab 3 - Rates'!A:L,12,0)</f>
        <v>4.3750000000000004E-3</v>
      </c>
      <c r="P30" s="22">
        <f t="shared" si="2"/>
        <v>41.117026562500001</v>
      </c>
    </row>
    <row r="31" spans="1:16" x14ac:dyDescent="0.25">
      <c r="A31" s="12" t="s">
        <v>85</v>
      </c>
      <c r="B31" s="12" t="s">
        <v>16</v>
      </c>
      <c r="C31" s="12" t="s">
        <v>6</v>
      </c>
      <c r="D31" s="12">
        <v>2019</v>
      </c>
      <c r="E31" s="12">
        <v>774259287</v>
      </c>
      <c r="F31" s="12" t="s">
        <v>21</v>
      </c>
      <c r="G31" s="21">
        <v>45016</v>
      </c>
      <c r="H31" s="22">
        <v>16842.02</v>
      </c>
      <c r="I31" s="22">
        <f t="shared" si="0"/>
        <v>843.91000000000008</v>
      </c>
      <c r="J31" s="22">
        <f t="shared" si="1"/>
        <v>15998.11</v>
      </c>
      <c r="K31" s="22">
        <v>1371.71</v>
      </c>
      <c r="L31" s="22">
        <v>-527.79999999999995</v>
      </c>
      <c r="M31" s="23">
        <v>76.469194000000002</v>
      </c>
      <c r="N31" s="12">
        <f>VLOOKUP(C31,'Tab 3 - Rates'!A:D,4,0)</f>
        <v>80</v>
      </c>
      <c r="O31" s="24">
        <f>VLOOKUP(C31,'Tab 3 - Rates'!A:L,12,0)</f>
        <v>4.3750000000000004E-3</v>
      </c>
      <c r="P31" s="22">
        <f t="shared" si="2"/>
        <v>6.1403197916666672</v>
      </c>
    </row>
    <row r="32" spans="1:16" x14ac:dyDescent="0.25">
      <c r="A32" s="12" t="s">
        <v>85</v>
      </c>
      <c r="B32" s="12" t="s">
        <v>16</v>
      </c>
      <c r="C32" s="12" t="s">
        <v>6</v>
      </c>
      <c r="D32" s="12">
        <v>2011</v>
      </c>
      <c r="E32" s="12">
        <v>426759499</v>
      </c>
      <c r="F32" s="12" t="s">
        <v>17</v>
      </c>
      <c r="G32" s="21">
        <v>45016</v>
      </c>
      <c r="H32" s="22">
        <v>133734.94</v>
      </c>
      <c r="I32" s="22">
        <f t="shared" si="0"/>
        <v>15657.869999999999</v>
      </c>
      <c r="J32" s="22">
        <f t="shared" si="1"/>
        <v>118077.07</v>
      </c>
      <c r="K32" s="22">
        <v>25450.55</v>
      </c>
      <c r="L32" s="22">
        <v>-9792.68</v>
      </c>
      <c r="M32" s="23">
        <v>69.058267999999998</v>
      </c>
      <c r="N32" s="12">
        <f>VLOOKUP(C32,'Tab 3 - Rates'!A:D,4,0)</f>
        <v>80</v>
      </c>
      <c r="O32" s="24">
        <f>VLOOKUP(C32,'Tab 3 - Rates'!A:L,12,0)</f>
        <v>4.3750000000000004E-3</v>
      </c>
      <c r="P32" s="22">
        <f t="shared" si="2"/>
        <v>48.757530208333336</v>
      </c>
    </row>
    <row r="33" spans="1:16" x14ac:dyDescent="0.25">
      <c r="A33" s="12" t="s">
        <v>85</v>
      </c>
      <c r="B33" s="12" t="s">
        <v>16</v>
      </c>
      <c r="C33" s="12" t="s">
        <v>6</v>
      </c>
      <c r="D33" s="12">
        <v>2019</v>
      </c>
      <c r="E33" s="12">
        <v>774259290</v>
      </c>
      <c r="F33" s="12" t="s">
        <v>17</v>
      </c>
      <c r="G33" s="21">
        <v>45016</v>
      </c>
      <c r="H33" s="22">
        <v>16004.49</v>
      </c>
      <c r="I33" s="22">
        <f t="shared" si="0"/>
        <v>801.95</v>
      </c>
      <c r="J33" s="22">
        <f t="shared" si="1"/>
        <v>15202.539999999999</v>
      </c>
      <c r="K33" s="22">
        <v>1303.5</v>
      </c>
      <c r="L33" s="22">
        <v>-501.55</v>
      </c>
      <c r="M33" s="23">
        <v>76.469194000000002</v>
      </c>
      <c r="N33" s="12">
        <f>VLOOKUP(C33,'Tab 3 - Rates'!A:D,4,0)</f>
        <v>80</v>
      </c>
      <c r="O33" s="24">
        <f>VLOOKUP(C33,'Tab 3 - Rates'!A:L,12,0)</f>
        <v>4.3750000000000004E-3</v>
      </c>
      <c r="P33" s="22">
        <f t="shared" si="2"/>
        <v>5.8349703125000003</v>
      </c>
    </row>
    <row r="34" spans="1:16" x14ac:dyDescent="0.25">
      <c r="A34" s="12" t="s">
        <v>85</v>
      </c>
      <c r="B34" s="12" t="s">
        <v>16</v>
      </c>
      <c r="C34" s="12" t="s">
        <v>6</v>
      </c>
      <c r="D34" s="12">
        <v>2012</v>
      </c>
      <c r="E34" s="12">
        <v>345392397</v>
      </c>
      <c r="F34" s="12" t="s">
        <v>18</v>
      </c>
      <c r="G34" s="21">
        <v>45016</v>
      </c>
      <c r="H34" s="22">
        <v>6012.34</v>
      </c>
      <c r="I34" s="22">
        <f t="shared" si="0"/>
        <v>664.83000000000015</v>
      </c>
      <c r="J34" s="22">
        <f t="shared" si="1"/>
        <v>5347.51</v>
      </c>
      <c r="K34" s="22">
        <v>1080.6300000000001</v>
      </c>
      <c r="L34" s="22">
        <v>-415.8</v>
      </c>
      <c r="M34" s="23">
        <v>69.974092999999996</v>
      </c>
      <c r="N34" s="12">
        <f>VLOOKUP(C34,'Tab 3 - Rates'!A:D,4,0)</f>
        <v>80</v>
      </c>
      <c r="O34" s="24">
        <f>VLOOKUP(C34,'Tab 3 - Rates'!A:L,12,0)</f>
        <v>4.3750000000000004E-3</v>
      </c>
      <c r="P34" s="22">
        <f t="shared" si="2"/>
        <v>2.1919989583333335</v>
      </c>
    </row>
    <row r="35" spans="1:16" x14ac:dyDescent="0.25">
      <c r="A35" s="12" t="s">
        <v>85</v>
      </c>
      <c r="B35" s="12" t="s">
        <v>11</v>
      </c>
      <c r="C35" s="12" t="s">
        <v>4</v>
      </c>
      <c r="D35" s="12">
        <v>1958</v>
      </c>
      <c r="E35" s="12">
        <v>13358695</v>
      </c>
      <c r="F35" s="12" t="s">
        <v>10</v>
      </c>
      <c r="G35" s="21">
        <v>45016</v>
      </c>
      <c r="H35" s="22">
        <v>122318.99</v>
      </c>
      <c r="I35" s="22">
        <f t="shared" si="0"/>
        <v>63664.350000000006</v>
      </c>
      <c r="J35" s="22">
        <f t="shared" si="1"/>
        <v>58654.64</v>
      </c>
      <c r="K35" s="22">
        <v>79129.33</v>
      </c>
      <c r="L35" s="22">
        <v>-15464.98</v>
      </c>
      <c r="M35" s="23">
        <v>15.648982</v>
      </c>
      <c r="N35" s="12">
        <f>VLOOKUP(C35,'Tab 3 - Rates'!A:D,4,0)</f>
        <v>65</v>
      </c>
      <c r="O35" s="24">
        <f>VLOOKUP(C35,'Tab 3 - Rates'!A:L,12,0)</f>
        <v>6.9230769230769207E-3</v>
      </c>
      <c r="P35" s="22">
        <f t="shared" si="2"/>
        <v>70.568648076923054</v>
      </c>
    </row>
    <row r="36" spans="1:16" x14ac:dyDescent="0.25">
      <c r="A36" s="12" t="s">
        <v>85</v>
      </c>
      <c r="B36" s="12" t="s">
        <v>11</v>
      </c>
      <c r="C36" s="12" t="s">
        <v>4</v>
      </c>
      <c r="D36" s="12">
        <v>2011</v>
      </c>
      <c r="E36" s="12">
        <v>426759480</v>
      </c>
      <c r="F36" s="12" t="s">
        <v>12</v>
      </c>
      <c r="G36" s="21">
        <v>45016</v>
      </c>
      <c r="H36" s="22">
        <v>183223.85</v>
      </c>
      <c r="I36" s="22">
        <f t="shared" si="0"/>
        <v>29969.899999999998</v>
      </c>
      <c r="J36" s="22">
        <f t="shared" si="1"/>
        <v>153253.95000000001</v>
      </c>
      <c r="K36" s="22">
        <v>37250.019999999997</v>
      </c>
      <c r="L36" s="22">
        <v>-7280.12</v>
      </c>
      <c r="M36" s="23">
        <v>54.104604999999999</v>
      </c>
      <c r="N36" s="12">
        <f>VLOOKUP(C36,'Tab 3 - Rates'!A:D,4,0)</f>
        <v>65</v>
      </c>
      <c r="O36" s="24">
        <f>VLOOKUP(C36,'Tab 3 - Rates'!A:L,12,0)</f>
        <v>6.9230769230769207E-3</v>
      </c>
      <c r="P36" s="22">
        <f t="shared" si="2"/>
        <v>105.70606730769228</v>
      </c>
    </row>
    <row r="37" spans="1:16" x14ac:dyDescent="0.25">
      <c r="A37" s="12" t="s">
        <v>85</v>
      </c>
      <c r="B37" s="12" t="s">
        <v>11</v>
      </c>
      <c r="C37" s="12" t="s">
        <v>4</v>
      </c>
      <c r="D37" s="12">
        <v>2011</v>
      </c>
      <c r="E37" s="12">
        <v>426759450</v>
      </c>
      <c r="F37" s="12" t="s">
        <v>14</v>
      </c>
      <c r="G37" s="21">
        <v>45016</v>
      </c>
      <c r="H37" s="22">
        <v>151332.92000000001</v>
      </c>
      <c r="I37" s="22">
        <f t="shared" si="0"/>
        <v>24753.510000000002</v>
      </c>
      <c r="J37" s="22">
        <f t="shared" si="1"/>
        <v>126579.41</v>
      </c>
      <c r="K37" s="22">
        <v>30766.49</v>
      </c>
      <c r="L37" s="22">
        <v>-6012.98</v>
      </c>
      <c r="M37" s="23">
        <v>54.104604999999999</v>
      </c>
      <c r="N37" s="12">
        <f>VLOOKUP(C37,'Tab 3 - Rates'!A:D,4,0)</f>
        <v>65</v>
      </c>
      <c r="O37" s="24">
        <f>VLOOKUP(C37,'Tab 3 - Rates'!A:L,12,0)</f>
        <v>6.9230769230769207E-3</v>
      </c>
      <c r="P37" s="22">
        <f t="shared" si="2"/>
        <v>87.307453846153834</v>
      </c>
    </row>
    <row r="38" spans="1:16" x14ac:dyDescent="0.25">
      <c r="A38" s="12" t="s">
        <v>85</v>
      </c>
      <c r="B38" s="12" t="s">
        <v>11</v>
      </c>
      <c r="C38" s="12" t="s">
        <v>4</v>
      </c>
      <c r="D38" s="12">
        <v>2011</v>
      </c>
      <c r="E38" s="12">
        <v>426759468</v>
      </c>
      <c r="F38" s="12" t="s">
        <v>20</v>
      </c>
      <c r="G38" s="21">
        <v>45016</v>
      </c>
      <c r="H38" s="22">
        <v>236305.87000000002</v>
      </c>
      <c r="I38" s="22">
        <f t="shared" si="0"/>
        <v>38652.530000000006</v>
      </c>
      <c r="J38" s="22">
        <f t="shared" si="1"/>
        <v>197653.34000000003</v>
      </c>
      <c r="K38" s="22">
        <v>48041.780000000006</v>
      </c>
      <c r="L38" s="22">
        <v>-9389.2500000000018</v>
      </c>
      <c r="M38" s="23">
        <v>54.104604999999999</v>
      </c>
      <c r="N38" s="12">
        <f>VLOOKUP(C38,'Tab 3 - Rates'!A:D,4,0)</f>
        <v>65</v>
      </c>
      <c r="O38" s="24">
        <f>VLOOKUP(C38,'Tab 3 - Rates'!A:L,12,0)</f>
        <v>6.9230769230769207E-3</v>
      </c>
      <c r="P38" s="22">
        <f t="shared" si="2"/>
        <v>136.33030961538458</v>
      </c>
    </row>
    <row r="39" spans="1:16" x14ac:dyDescent="0.25">
      <c r="A39" s="12" t="s">
        <v>85</v>
      </c>
      <c r="B39" s="12" t="s">
        <v>16</v>
      </c>
      <c r="C39" s="12" t="s">
        <v>6</v>
      </c>
      <c r="D39" s="12">
        <v>1958</v>
      </c>
      <c r="E39" s="12">
        <v>13553957</v>
      </c>
      <c r="F39" s="12" t="s">
        <v>15</v>
      </c>
      <c r="G39" s="21">
        <v>45016</v>
      </c>
      <c r="H39" s="22">
        <v>95883.9</v>
      </c>
      <c r="I39" s="22">
        <f t="shared" si="0"/>
        <v>28407.070000000003</v>
      </c>
      <c r="J39" s="22">
        <f t="shared" si="1"/>
        <v>67476.829999999987</v>
      </c>
      <c r="K39" s="22">
        <v>46173.3</v>
      </c>
      <c r="L39" s="22">
        <v>-17766.23</v>
      </c>
      <c r="M39" s="23">
        <v>27.339041000000002</v>
      </c>
      <c r="N39" s="12">
        <f>VLOOKUP(C39,'Tab 3 - Rates'!A:D,4,0)</f>
        <v>80</v>
      </c>
      <c r="O39" s="24">
        <f>VLOOKUP(C39,'Tab 3 - Rates'!A:L,12,0)</f>
        <v>4.3750000000000004E-3</v>
      </c>
      <c r="P39" s="22">
        <f t="shared" si="2"/>
        <v>34.957671875000003</v>
      </c>
    </row>
    <row r="40" spans="1:16" x14ac:dyDescent="0.25">
      <c r="A40" s="12" t="s">
        <v>85</v>
      </c>
      <c r="B40" s="12" t="s">
        <v>16</v>
      </c>
      <c r="C40" s="12" t="s">
        <v>6</v>
      </c>
      <c r="D40" s="12">
        <v>2011</v>
      </c>
      <c r="E40" s="12">
        <v>426759509</v>
      </c>
      <c r="F40" s="12" t="s">
        <v>17</v>
      </c>
      <c r="G40" s="21">
        <v>45016</v>
      </c>
      <c r="H40" s="22">
        <v>100300.96</v>
      </c>
      <c r="I40" s="22">
        <f t="shared" si="0"/>
        <v>11743.37</v>
      </c>
      <c r="J40" s="22">
        <f t="shared" si="1"/>
        <v>88557.590000000011</v>
      </c>
      <c r="K40" s="22">
        <v>19087.86</v>
      </c>
      <c r="L40" s="22">
        <v>-7344.49</v>
      </c>
      <c r="M40" s="23">
        <v>69.058267999999998</v>
      </c>
      <c r="N40" s="12">
        <f>VLOOKUP(C40,'Tab 3 - Rates'!A:D,4,0)</f>
        <v>80</v>
      </c>
      <c r="O40" s="24">
        <f>VLOOKUP(C40,'Tab 3 - Rates'!A:L,12,0)</f>
        <v>4.3750000000000004E-3</v>
      </c>
      <c r="P40" s="22">
        <f t="shared" si="2"/>
        <v>36.56805833333334</v>
      </c>
    </row>
    <row r="41" spans="1:16" x14ac:dyDescent="0.25">
      <c r="A41" s="12" t="s">
        <v>85</v>
      </c>
      <c r="B41" s="12" t="s">
        <v>16</v>
      </c>
      <c r="C41" s="12" t="s">
        <v>6</v>
      </c>
      <c r="D41" s="12">
        <v>2012</v>
      </c>
      <c r="E41" s="12">
        <v>345392394</v>
      </c>
      <c r="F41" s="12" t="s">
        <v>18</v>
      </c>
      <c r="G41" s="21">
        <v>45016</v>
      </c>
      <c r="H41" s="22">
        <v>21043.24</v>
      </c>
      <c r="I41" s="22">
        <f t="shared" si="0"/>
        <v>2326.92</v>
      </c>
      <c r="J41" s="22">
        <f t="shared" si="1"/>
        <v>18716.32</v>
      </c>
      <c r="K41" s="22">
        <v>3782.21</v>
      </c>
      <c r="L41" s="22">
        <v>-1455.29</v>
      </c>
      <c r="M41" s="23">
        <v>69.974092999999996</v>
      </c>
      <c r="N41" s="12">
        <f>VLOOKUP(C41,'Tab 3 - Rates'!A:D,4,0)</f>
        <v>80</v>
      </c>
      <c r="O41" s="24">
        <f>VLOOKUP(C41,'Tab 3 - Rates'!A:L,12,0)</f>
        <v>4.3750000000000004E-3</v>
      </c>
      <c r="P41" s="22">
        <f t="shared" si="2"/>
        <v>7.6720145833333344</v>
      </c>
    </row>
    <row r="42" spans="1:16" x14ac:dyDescent="0.25">
      <c r="A42" s="12" t="s">
        <v>85</v>
      </c>
      <c r="B42" s="12" t="s">
        <v>11</v>
      </c>
      <c r="C42" s="12" t="s">
        <v>4</v>
      </c>
      <c r="D42" s="12">
        <v>1958</v>
      </c>
      <c r="E42" s="12">
        <v>13358687</v>
      </c>
      <c r="F42" s="12" t="s">
        <v>10</v>
      </c>
      <c r="G42" s="21">
        <v>45016</v>
      </c>
      <c r="H42" s="22">
        <v>20170.643023255816</v>
      </c>
      <c r="I42" s="22">
        <f t="shared" si="0"/>
        <v>10498.376511627906</v>
      </c>
      <c r="J42" s="22">
        <f t="shared" si="1"/>
        <v>9672.2665116279095</v>
      </c>
      <c r="K42" s="22">
        <v>13048.583023255815</v>
      </c>
      <c r="L42" s="22">
        <v>-2550.2065116279073</v>
      </c>
      <c r="M42" s="23">
        <v>15.648982</v>
      </c>
      <c r="N42" s="12">
        <f>VLOOKUP(C42,'Tab 3 - Rates'!A:D,4,0)</f>
        <v>65</v>
      </c>
      <c r="O42" s="24">
        <f>VLOOKUP(C42,'Tab 3 - Rates'!A:L,12,0)</f>
        <v>6.9230769230769207E-3</v>
      </c>
      <c r="P42" s="22">
        <f t="shared" si="2"/>
        <v>11.636909436493736</v>
      </c>
    </row>
    <row r="43" spans="1:16" x14ac:dyDescent="0.25">
      <c r="A43" s="12" t="s">
        <v>85</v>
      </c>
      <c r="B43" s="12" t="s">
        <v>11</v>
      </c>
      <c r="C43" s="12" t="s">
        <v>4</v>
      </c>
      <c r="D43" s="12">
        <v>2011</v>
      </c>
      <c r="E43" s="12">
        <v>426759474</v>
      </c>
      <c r="F43" s="12" t="s">
        <v>12</v>
      </c>
      <c r="G43" s="21">
        <v>45016</v>
      </c>
      <c r="H43" s="22">
        <v>61074.97</v>
      </c>
      <c r="I43" s="22">
        <f t="shared" si="0"/>
        <v>9990.0300000000007</v>
      </c>
      <c r="J43" s="22">
        <f t="shared" si="1"/>
        <v>51084.94</v>
      </c>
      <c r="K43" s="22">
        <v>12416.75</v>
      </c>
      <c r="L43" s="22">
        <v>-2426.7199999999998</v>
      </c>
      <c r="M43" s="23">
        <v>54.104604999999999</v>
      </c>
      <c r="N43" s="12">
        <f>VLOOKUP(C43,'Tab 3 - Rates'!A:D,4,0)</f>
        <v>65</v>
      </c>
      <c r="O43" s="24">
        <f>VLOOKUP(C43,'Tab 3 - Rates'!A:L,12,0)</f>
        <v>6.9230769230769207E-3</v>
      </c>
      <c r="P43" s="22">
        <f t="shared" si="2"/>
        <v>35.235559615384609</v>
      </c>
    </row>
    <row r="44" spans="1:16" x14ac:dyDescent="0.25">
      <c r="A44" s="12" t="s">
        <v>85</v>
      </c>
      <c r="B44" s="12" t="s">
        <v>11</v>
      </c>
      <c r="C44" s="12" t="s">
        <v>4</v>
      </c>
      <c r="D44" s="12">
        <v>2005</v>
      </c>
      <c r="E44" s="12">
        <v>62341639</v>
      </c>
      <c r="F44" s="12" t="s">
        <v>22</v>
      </c>
      <c r="G44" s="21">
        <v>45016</v>
      </c>
      <c r="H44" s="22">
        <v>2063.2399999999998</v>
      </c>
      <c r="I44" s="22">
        <f t="shared" si="0"/>
        <v>439.08000000000004</v>
      </c>
      <c r="J44" s="22">
        <f t="shared" si="1"/>
        <v>1624.1599999999999</v>
      </c>
      <c r="K44" s="22">
        <v>545.74</v>
      </c>
      <c r="L44" s="22">
        <v>-106.66</v>
      </c>
      <c r="M44" s="23">
        <v>48.752436000000003</v>
      </c>
      <c r="N44" s="12">
        <f>VLOOKUP(C44,'Tab 3 - Rates'!A:D,4,0)</f>
        <v>65</v>
      </c>
      <c r="O44" s="24">
        <f>VLOOKUP(C44,'Tab 3 - Rates'!A:L,12,0)</f>
        <v>6.9230769230769207E-3</v>
      </c>
      <c r="P44" s="22">
        <f t="shared" si="2"/>
        <v>1.1903307692307687</v>
      </c>
    </row>
    <row r="45" spans="1:16" x14ac:dyDescent="0.25">
      <c r="A45" s="12" t="s">
        <v>85</v>
      </c>
      <c r="B45" s="12" t="s">
        <v>11</v>
      </c>
      <c r="C45" s="12" t="s">
        <v>4</v>
      </c>
      <c r="D45" s="12">
        <v>2011</v>
      </c>
      <c r="E45" s="12">
        <v>426759456</v>
      </c>
      <c r="F45" s="12" t="s">
        <v>14</v>
      </c>
      <c r="G45" s="21">
        <v>45016</v>
      </c>
      <c r="H45" s="22">
        <v>90799.96</v>
      </c>
      <c r="I45" s="22">
        <f t="shared" si="0"/>
        <v>14852.14</v>
      </c>
      <c r="J45" s="22">
        <f t="shared" si="1"/>
        <v>75947.820000000007</v>
      </c>
      <c r="K45" s="22">
        <v>18459.939999999999</v>
      </c>
      <c r="L45" s="22">
        <v>-3607.8</v>
      </c>
      <c r="M45" s="23">
        <v>54.104604999999999</v>
      </c>
      <c r="N45" s="12">
        <f>VLOOKUP(C45,'Tab 3 - Rates'!A:D,4,0)</f>
        <v>65</v>
      </c>
      <c r="O45" s="24">
        <f>VLOOKUP(C45,'Tab 3 - Rates'!A:L,12,0)</f>
        <v>6.9230769230769207E-3</v>
      </c>
      <c r="P45" s="22">
        <f t="shared" si="2"/>
        <v>52.384592307692294</v>
      </c>
    </row>
    <row r="46" spans="1:16" x14ac:dyDescent="0.25">
      <c r="A46" s="12" t="s">
        <v>85</v>
      </c>
      <c r="B46" s="12" t="s">
        <v>11</v>
      </c>
      <c r="C46" s="12" t="s">
        <v>4</v>
      </c>
      <c r="D46" s="12">
        <v>2005</v>
      </c>
      <c r="E46" s="12">
        <v>62341642</v>
      </c>
      <c r="F46" s="12" t="s">
        <v>23</v>
      </c>
      <c r="G46" s="21">
        <v>45016</v>
      </c>
      <c r="H46" s="22">
        <v>762.59</v>
      </c>
      <c r="I46" s="22">
        <f t="shared" si="0"/>
        <v>162.29000000000002</v>
      </c>
      <c r="J46" s="22">
        <f t="shared" si="1"/>
        <v>600.29999999999995</v>
      </c>
      <c r="K46" s="22">
        <v>201.71</v>
      </c>
      <c r="L46" s="22">
        <v>-39.42</v>
      </c>
      <c r="M46" s="23">
        <v>48.752436000000003</v>
      </c>
      <c r="N46" s="12">
        <f>VLOOKUP(C46,'Tab 3 - Rates'!A:D,4,0)</f>
        <v>65</v>
      </c>
      <c r="O46" s="24">
        <f>VLOOKUP(C46,'Tab 3 - Rates'!A:L,12,0)</f>
        <v>6.9230769230769207E-3</v>
      </c>
      <c r="P46" s="22">
        <f t="shared" si="2"/>
        <v>0.43995576923076912</v>
      </c>
    </row>
    <row r="47" spans="1:16" x14ac:dyDescent="0.25">
      <c r="A47" s="12" t="s">
        <v>85</v>
      </c>
      <c r="B47" s="12" t="s">
        <v>16</v>
      </c>
      <c r="C47" s="12" t="s">
        <v>6</v>
      </c>
      <c r="D47" s="12">
        <v>1958</v>
      </c>
      <c r="E47" s="12">
        <v>13373160</v>
      </c>
      <c r="F47" s="12" t="s">
        <v>15</v>
      </c>
      <c r="G47" s="21">
        <v>45016</v>
      </c>
      <c r="H47" s="22">
        <v>18672.521753046007</v>
      </c>
      <c r="I47" s="22">
        <f t="shared" si="0"/>
        <v>5532.0202994483861</v>
      </c>
      <c r="J47" s="22">
        <f t="shared" si="1"/>
        <v>13140.501453597621</v>
      </c>
      <c r="K47" s="22">
        <v>8991.8323283021164</v>
      </c>
      <c r="L47" s="22">
        <v>-3459.8120288537307</v>
      </c>
      <c r="M47" s="23">
        <v>27.339041000000002</v>
      </c>
      <c r="N47" s="12">
        <f>VLOOKUP(C47,'Tab 3 - Rates'!A:D,4,0)</f>
        <v>80</v>
      </c>
      <c r="O47" s="24">
        <f>VLOOKUP(C47,'Tab 3 - Rates'!A:L,12,0)</f>
        <v>4.3750000000000004E-3</v>
      </c>
      <c r="P47" s="22">
        <f t="shared" si="2"/>
        <v>6.8076902224646902</v>
      </c>
    </row>
    <row r="48" spans="1:16" x14ac:dyDescent="0.25">
      <c r="A48" s="12" t="s">
        <v>85</v>
      </c>
      <c r="B48" s="12" t="s">
        <v>16</v>
      </c>
      <c r="C48" s="12" t="s">
        <v>6</v>
      </c>
      <c r="D48" s="12">
        <v>2017</v>
      </c>
      <c r="E48" s="12">
        <v>673832007</v>
      </c>
      <c r="F48" s="12" t="s">
        <v>21</v>
      </c>
      <c r="G48" s="21">
        <v>45016</v>
      </c>
      <c r="H48" s="22">
        <v>5036.9799999999996</v>
      </c>
      <c r="I48" s="22">
        <f t="shared" si="0"/>
        <v>356.28999999999996</v>
      </c>
      <c r="J48" s="22">
        <f t="shared" si="1"/>
        <v>4680.6899999999996</v>
      </c>
      <c r="K48" s="22">
        <v>579.12</v>
      </c>
      <c r="L48" s="22">
        <v>-222.83</v>
      </c>
      <c r="M48" s="23">
        <v>74.599530000000001</v>
      </c>
      <c r="N48" s="12">
        <f>VLOOKUP(C48,'Tab 3 - Rates'!A:D,4,0)</f>
        <v>80</v>
      </c>
      <c r="O48" s="24">
        <f>VLOOKUP(C48,'Tab 3 - Rates'!A:L,12,0)</f>
        <v>4.3750000000000004E-3</v>
      </c>
      <c r="P48" s="22">
        <f t="shared" si="2"/>
        <v>1.8363989583333333</v>
      </c>
    </row>
    <row r="49" spans="1:16" x14ac:dyDescent="0.25">
      <c r="A49" s="12" t="s">
        <v>85</v>
      </c>
      <c r="B49" s="12" t="s">
        <v>16</v>
      </c>
      <c r="C49" s="12" t="s">
        <v>6</v>
      </c>
      <c r="D49" s="12">
        <v>2011</v>
      </c>
      <c r="E49" s="12">
        <v>426759506</v>
      </c>
      <c r="F49" s="12" t="s">
        <v>17</v>
      </c>
      <c r="G49" s="21">
        <v>45016</v>
      </c>
      <c r="H49" s="22">
        <v>33433.980000000003</v>
      </c>
      <c r="I49" s="22">
        <f t="shared" si="0"/>
        <v>3914.4900000000002</v>
      </c>
      <c r="J49" s="22">
        <f t="shared" si="1"/>
        <v>29519.49</v>
      </c>
      <c r="K49" s="22">
        <v>6362.68</v>
      </c>
      <c r="L49" s="22">
        <v>-2448.19</v>
      </c>
      <c r="M49" s="23">
        <v>69.058267999999998</v>
      </c>
      <c r="N49" s="12">
        <f>VLOOKUP(C49,'Tab 3 - Rates'!A:D,4,0)</f>
        <v>80</v>
      </c>
      <c r="O49" s="24">
        <f>VLOOKUP(C49,'Tab 3 - Rates'!A:L,12,0)</f>
        <v>4.3750000000000004E-3</v>
      </c>
      <c r="P49" s="22">
        <f t="shared" si="2"/>
        <v>12.189471875000002</v>
      </c>
    </row>
    <row r="50" spans="1:16" x14ac:dyDescent="0.25">
      <c r="A50" s="12" t="s">
        <v>85</v>
      </c>
      <c r="B50" s="12" t="s">
        <v>16</v>
      </c>
      <c r="C50" s="12" t="s">
        <v>6</v>
      </c>
      <c r="D50" s="12">
        <v>2017</v>
      </c>
      <c r="E50" s="12">
        <v>673832010</v>
      </c>
      <c r="F50" s="12" t="s">
        <v>17</v>
      </c>
      <c r="G50" s="21">
        <v>45016</v>
      </c>
      <c r="H50" s="22">
        <v>19505.59</v>
      </c>
      <c r="I50" s="22">
        <f t="shared" si="0"/>
        <v>1379.73</v>
      </c>
      <c r="J50" s="22">
        <f t="shared" si="1"/>
        <v>18125.86</v>
      </c>
      <c r="K50" s="22">
        <v>2242.63</v>
      </c>
      <c r="L50" s="22">
        <v>-862.9</v>
      </c>
      <c r="M50" s="23">
        <v>74.599530000000001</v>
      </c>
      <c r="N50" s="12">
        <f>VLOOKUP(C50,'Tab 3 - Rates'!A:D,4,0)</f>
        <v>80</v>
      </c>
      <c r="O50" s="24">
        <f>VLOOKUP(C50,'Tab 3 - Rates'!A:L,12,0)</f>
        <v>4.3750000000000004E-3</v>
      </c>
      <c r="P50" s="22">
        <f t="shared" si="2"/>
        <v>7.1114130208333339</v>
      </c>
    </row>
    <row r="51" spans="1:16" x14ac:dyDescent="0.25">
      <c r="A51" s="12" t="s">
        <v>86</v>
      </c>
      <c r="B51" s="12" t="s">
        <v>11</v>
      </c>
      <c r="C51" s="12" t="s">
        <v>4</v>
      </c>
      <c r="D51" s="12">
        <v>1958</v>
      </c>
      <c r="E51" s="12">
        <v>13358702</v>
      </c>
      <c r="F51" s="12" t="s">
        <v>10</v>
      </c>
      <c r="G51" s="21">
        <v>45016</v>
      </c>
      <c r="H51" s="22">
        <v>180646.04</v>
      </c>
      <c r="I51" s="22">
        <f t="shared" si="0"/>
        <v>94022.290000000008</v>
      </c>
      <c r="J51" s="22">
        <f t="shared" si="1"/>
        <v>86623.75</v>
      </c>
      <c r="K51" s="22">
        <v>116861.66</v>
      </c>
      <c r="L51" s="22">
        <v>-22839.37</v>
      </c>
      <c r="M51" s="23">
        <v>15.648982</v>
      </c>
      <c r="N51" s="12">
        <f>VLOOKUP(C51,'Tab 3 - Rates'!A:D,4,0)</f>
        <v>65</v>
      </c>
      <c r="O51" s="24">
        <f>VLOOKUP(C51,'Tab 3 - Rates'!A:L,12,0)</f>
        <v>6.9230769230769207E-3</v>
      </c>
      <c r="P51" s="22">
        <f t="shared" si="2"/>
        <v>104.2188692307692</v>
      </c>
    </row>
    <row r="52" spans="1:16" x14ac:dyDescent="0.25">
      <c r="A52" s="12" t="s">
        <v>86</v>
      </c>
      <c r="B52" s="12" t="s">
        <v>11</v>
      </c>
      <c r="C52" s="12" t="s">
        <v>4</v>
      </c>
      <c r="D52" s="12">
        <v>2012</v>
      </c>
      <c r="E52" s="12">
        <v>426760495</v>
      </c>
      <c r="F52" s="12" t="s">
        <v>12</v>
      </c>
      <c r="G52" s="21">
        <v>45016</v>
      </c>
      <c r="H52" s="22">
        <v>89853.87</v>
      </c>
      <c r="I52" s="22">
        <f t="shared" si="0"/>
        <v>13833.31</v>
      </c>
      <c r="J52" s="22">
        <f t="shared" si="1"/>
        <v>76020.56</v>
      </c>
      <c r="K52" s="22">
        <v>17193.62</v>
      </c>
      <c r="L52" s="22">
        <v>-3360.31</v>
      </c>
      <c r="M52" s="23">
        <v>55.012321999999998</v>
      </c>
      <c r="N52" s="12">
        <f>VLOOKUP(C52,'Tab 3 - Rates'!A:D,4,0)</f>
        <v>65</v>
      </c>
      <c r="O52" s="24">
        <f>VLOOKUP(C52,'Tab 3 - Rates'!A:L,12,0)</f>
        <v>6.9230769230769207E-3</v>
      </c>
      <c r="P52" s="22">
        <f t="shared" si="2"/>
        <v>51.838771153846139</v>
      </c>
    </row>
    <row r="53" spans="1:16" x14ac:dyDescent="0.25">
      <c r="A53" s="12" t="s">
        <v>86</v>
      </c>
      <c r="B53" s="12" t="s">
        <v>11</v>
      </c>
      <c r="C53" s="12" t="s">
        <v>4</v>
      </c>
      <c r="D53" s="12">
        <v>2012</v>
      </c>
      <c r="E53" s="12">
        <v>426760492</v>
      </c>
      <c r="F53" s="12" t="s">
        <v>24</v>
      </c>
      <c r="G53" s="21">
        <v>45016</v>
      </c>
      <c r="H53" s="22">
        <v>73068.89</v>
      </c>
      <c r="I53" s="22">
        <f t="shared" si="0"/>
        <v>11249.2</v>
      </c>
      <c r="J53" s="22">
        <f t="shared" si="1"/>
        <v>61819.69</v>
      </c>
      <c r="K53" s="22">
        <v>13981.79</v>
      </c>
      <c r="L53" s="22">
        <v>-2732.59</v>
      </c>
      <c r="M53" s="23">
        <v>55.012321999999998</v>
      </c>
      <c r="N53" s="12">
        <f>VLOOKUP(C53,'Tab 3 - Rates'!A:D,4,0)</f>
        <v>65</v>
      </c>
      <c r="O53" s="24">
        <f>VLOOKUP(C53,'Tab 3 - Rates'!A:L,12,0)</f>
        <v>6.9230769230769207E-3</v>
      </c>
      <c r="P53" s="22">
        <f t="shared" si="2"/>
        <v>42.155128846153836</v>
      </c>
    </row>
    <row r="54" spans="1:16" x14ac:dyDescent="0.25">
      <c r="A54" s="12" t="s">
        <v>86</v>
      </c>
      <c r="B54" s="12" t="s">
        <v>11</v>
      </c>
      <c r="C54" s="12" t="s">
        <v>4</v>
      </c>
      <c r="D54" s="12">
        <v>2012</v>
      </c>
      <c r="E54" s="12">
        <v>426760463</v>
      </c>
      <c r="F54" s="12" t="s">
        <v>14</v>
      </c>
      <c r="G54" s="21">
        <v>45016</v>
      </c>
      <c r="H54" s="22">
        <v>59370.9</v>
      </c>
      <c r="I54" s="22">
        <f t="shared" si="0"/>
        <v>9140.35</v>
      </c>
      <c r="J54" s="22">
        <f t="shared" si="1"/>
        <v>50230.55</v>
      </c>
      <c r="K54" s="22">
        <v>11360.67</v>
      </c>
      <c r="L54" s="22">
        <v>-2220.3200000000002</v>
      </c>
      <c r="M54" s="23">
        <v>55.012321999999998</v>
      </c>
      <c r="N54" s="12">
        <f>VLOOKUP(C54,'Tab 3 - Rates'!A:D,4,0)</f>
        <v>65</v>
      </c>
      <c r="O54" s="24">
        <f>VLOOKUP(C54,'Tab 3 - Rates'!A:L,12,0)</f>
        <v>6.9230769230769207E-3</v>
      </c>
      <c r="P54" s="22">
        <f t="shared" si="2"/>
        <v>34.252442307692299</v>
      </c>
    </row>
    <row r="55" spans="1:16" x14ac:dyDescent="0.25">
      <c r="A55" s="12" t="s">
        <v>86</v>
      </c>
      <c r="B55" s="12" t="s">
        <v>11</v>
      </c>
      <c r="C55" s="12" t="s">
        <v>4</v>
      </c>
      <c r="D55" s="12">
        <v>2012</v>
      </c>
      <c r="E55" s="12">
        <v>426760470</v>
      </c>
      <c r="F55" s="12" t="s">
        <v>20</v>
      </c>
      <c r="G55" s="21">
        <v>45016</v>
      </c>
      <c r="H55" s="22">
        <v>66219.91</v>
      </c>
      <c r="I55" s="22">
        <f t="shared" si="0"/>
        <v>10194.779999999999</v>
      </c>
      <c r="J55" s="22">
        <f t="shared" si="1"/>
        <v>56025.130000000005</v>
      </c>
      <c r="K55" s="22">
        <v>12671.24</v>
      </c>
      <c r="L55" s="22">
        <v>-2476.46</v>
      </c>
      <c r="M55" s="23">
        <v>55.012321999999998</v>
      </c>
      <c r="N55" s="12">
        <f>VLOOKUP(C55,'Tab 3 - Rates'!A:D,4,0)</f>
        <v>65</v>
      </c>
      <c r="O55" s="24">
        <f>VLOOKUP(C55,'Tab 3 - Rates'!A:L,12,0)</f>
        <v>6.9230769230769207E-3</v>
      </c>
      <c r="P55" s="22">
        <f t="shared" si="2"/>
        <v>38.203794230769219</v>
      </c>
    </row>
    <row r="56" spans="1:16" x14ac:dyDescent="0.25">
      <c r="A56" s="12" t="s">
        <v>86</v>
      </c>
      <c r="B56" s="12" t="s">
        <v>16</v>
      </c>
      <c r="C56" s="12" t="s">
        <v>6</v>
      </c>
      <c r="D56" s="12">
        <v>1958</v>
      </c>
      <c r="E56" s="12">
        <v>13373173</v>
      </c>
      <c r="F56" s="12" t="s">
        <v>15</v>
      </c>
      <c r="G56" s="21">
        <v>45016</v>
      </c>
      <c r="H56" s="22">
        <v>122579.82</v>
      </c>
      <c r="I56" s="22">
        <f t="shared" si="0"/>
        <v>36316.149999999994</v>
      </c>
      <c r="J56" s="22">
        <f t="shared" si="1"/>
        <v>86263.670000000013</v>
      </c>
      <c r="K56" s="22">
        <v>59028.84</v>
      </c>
      <c r="L56" s="22">
        <v>-22712.69</v>
      </c>
      <c r="M56" s="23">
        <v>27.339041000000002</v>
      </c>
      <c r="N56" s="12">
        <f>VLOOKUP(C56,'Tab 3 - Rates'!A:D,4,0)</f>
        <v>80</v>
      </c>
      <c r="O56" s="24">
        <f>VLOOKUP(C56,'Tab 3 - Rates'!A:L,12,0)</f>
        <v>4.3750000000000004E-3</v>
      </c>
      <c r="P56" s="22">
        <f t="shared" si="2"/>
        <v>44.690559375000007</v>
      </c>
    </row>
    <row r="57" spans="1:16" x14ac:dyDescent="0.25">
      <c r="A57" s="12" t="s">
        <v>86</v>
      </c>
      <c r="B57" s="12" t="s">
        <v>16</v>
      </c>
      <c r="C57" s="12" t="s">
        <v>6</v>
      </c>
      <c r="D57" s="12">
        <v>2012</v>
      </c>
      <c r="E57" s="12">
        <v>426760519</v>
      </c>
      <c r="F57" s="12" t="s">
        <v>17</v>
      </c>
      <c r="G57" s="21">
        <v>45016</v>
      </c>
      <c r="H57" s="22">
        <v>49187.93</v>
      </c>
      <c r="I57" s="22">
        <f t="shared" si="0"/>
        <v>5439.0999999999995</v>
      </c>
      <c r="J57" s="22">
        <f t="shared" si="1"/>
        <v>43748.83</v>
      </c>
      <c r="K57" s="22">
        <v>8840.7999999999993</v>
      </c>
      <c r="L57" s="22">
        <v>-3401.7</v>
      </c>
      <c r="M57" s="23">
        <v>69.974092999999996</v>
      </c>
      <c r="N57" s="12">
        <f>VLOOKUP(C57,'Tab 3 - Rates'!A:D,4,0)</f>
        <v>80</v>
      </c>
      <c r="O57" s="24">
        <f>VLOOKUP(C57,'Tab 3 - Rates'!A:L,12,0)</f>
        <v>4.3750000000000004E-3</v>
      </c>
      <c r="P57" s="22">
        <f t="shared" si="2"/>
        <v>17.933099479166668</v>
      </c>
    </row>
    <row r="58" spans="1:16" x14ac:dyDescent="0.25">
      <c r="A58" s="12" t="s">
        <v>86</v>
      </c>
      <c r="B58" s="12" t="s">
        <v>16</v>
      </c>
      <c r="C58" s="12" t="s">
        <v>6</v>
      </c>
      <c r="D58" s="12">
        <v>2012</v>
      </c>
      <c r="E58" s="12">
        <v>122137388</v>
      </c>
      <c r="F58" s="12" t="s">
        <v>18</v>
      </c>
      <c r="G58" s="21">
        <v>45016</v>
      </c>
      <c r="H58" s="22">
        <v>17522.75</v>
      </c>
      <c r="I58" s="22">
        <f t="shared" si="0"/>
        <v>1937.6299999999999</v>
      </c>
      <c r="J58" s="22">
        <f t="shared" si="1"/>
        <v>15585.12</v>
      </c>
      <c r="K58" s="22">
        <v>3149.45</v>
      </c>
      <c r="L58" s="22">
        <v>-1211.82</v>
      </c>
      <c r="M58" s="23">
        <v>69.974092999999996</v>
      </c>
      <c r="N58" s="12">
        <f>VLOOKUP(C58,'Tab 3 - Rates'!A:D,4,0)</f>
        <v>80</v>
      </c>
      <c r="O58" s="24">
        <f>VLOOKUP(C58,'Tab 3 - Rates'!A:L,12,0)</f>
        <v>4.3750000000000004E-3</v>
      </c>
      <c r="P58" s="22">
        <f t="shared" si="2"/>
        <v>6.3885026041666668</v>
      </c>
    </row>
    <row r="59" spans="1:16" x14ac:dyDescent="0.25">
      <c r="A59" s="12" t="s">
        <v>86</v>
      </c>
      <c r="B59" s="12" t="s">
        <v>11</v>
      </c>
      <c r="C59" s="12" t="s">
        <v>4</v>
      </c>
      <c r="D59" s="12">
        <v>1958</v>
      </c>
      <c r="E59" s="12">
        <v>13358696</v>
      </c>
      <c r="F59" s="12" t="s">
        <v>10</v>
      </c>
      <c r="G59" s="21">
        <v>45016</v>
      </c>
      <c r="H59" s="22">
        <v>39649.96</v>
      </c>
      <c r="I59" s="22">
        <f t="shared" si="0"/>
        <v>20636.93</v>
      </c>
      <c r="J59" s="22">
        <f t="shared" si="1"/>
        <v>19013.03</v>
      </c>
      <c r="K59" s="22">
        <v>25649.94</v>
      </c>
      <c r="L59" s="22">
        <v>-5013.01</v>
      </c>
      <c r="M59" s="23">
        <v>15.648982</v>
      </c>
      <c r="N59" s="12">
        <f>VLOOKUP(C59,'Tab 3 - Rates'!A:D,4,0)</f>
        <v>65</v>
      </c>
      <c r="O59" s="24">
        <f>VLOOKUP(C59,'Tab 3 - Rates'!A:L,12,0)</f>
        <v>6.9230769230769207E-3</v>
      </c>
      <c r="P59" s="22">
        <f t="shared" si="2"/>
        <v>22.874976923076915</v>
      </c>
    </row>
    <row r="60" spans="1:16" x14ac:dyDescent="0.25">
      <c r="A60" s="12" t="s">
        <v>86</v>
      </c>
      <c r="B60" s="12" t="s">
        <v>11</v>
      </c>
      <c r="C60" s="12" t="s">
        <v>4</v>
      </c>
      <c r="D60" s="12">
        <v>2003</v>
      </c>
      <c r="E60" s="12">
        <v>13358697</v>
      </c>
      <c r="F60" s="12" t="s">
        <v>10</v>
      </c>
      <c r="G60" s="21">
        <v>45016</v>
      </c>
      <c r="H60" s="22">
        <v>12311.66</v>
      </c>
      <c r="I60" s="22">
        <f t="shared" si="0"/>
        <v>2793.3900000000003</v>
      </c>
      <c r="J60" s="22">
        <f t="shared" si="1"/>
        <v>9518.27</v>
      </c>
      <c r="K60" s="22">
        <v>3471.94</v>
      </c>
      <c r="L60" s="22">
        <v>-678.55</v>
      </c>
      <c r="M60" s="23">
        <v>47.007539000000001</v>
      </c>
      <c r="N60" s="12">
        <f>VLOOKUP(C60,'Tab 3 - Rates'!A:D,4,0)</f>
        <v>65</v>
      </c>
      <c r="O60" s="24">
        <f>VLOOKUP(C60,'Tab 3 - Rates'!A:L,12,0)</f>
        <v>6.9230769230769207E-3</v>
      </c>
      <c r="P60" s="22">
        <f t="shared" si="2"/>
        <v>7.1028807692307669</v>
      </c>
    </row>
    <row r="61" spans="1:16" x14ac:dyDescent="0.25">
      <c r="A61" s="12" t="s">
        <v>86</v>
      </c>
      <c r="B61" s="12" t="s">
        <v>16</v>
      </c>
      <c r="C61" s="12" t="s">
        <v>6</v>
      </c>
      <c r="D61" s="12">
        <v>1958</v>
      </c>
      <c r="E61" s="12">
        <v>13373168</v>
      </c>
      <c r="F61" s="12" t="s">
        <v>15</v>
      </c>
      <c r="G61" s="21">
        <v>45016</v>
      </c>
      <c r="H61" s="22">
        <v>21172.720000000001</v>
      </c>
      <c r="I61" s="22">
        <f t="shared" si="0"/>
        <v>6272.74</v>
      </c>
      <c r="J61" s="22">
        <f t="shared" si="1"/>
        <v>14899.980000000001</v>
      </c>
      <c r="K61" s="22">
        <v>10195.81</v>
      </c>
      <c r="L61" s="22">
        <v>-3923.07</v>
      </c>
      <c r="M61" s="23">
        <v>27.339041000000002</v>
      </c>
      <c r="N61" s="12">
        <f>VLOOKUP(C61,'Tab 3 - Rates'!A:D,4,0)</f>
        <v>80</v>
      </c>
      <c r="O61" s="24">
        <f>VLOOKUP(C61,'Tab 3 - Rates'!A:L,12,0)</f>
        <v>4.3750000000000004E-3</v>
      </c>
      <c r="P61" s="22">
        <f t="shared" si="2"/>
        <v>7.7192208333333339</v>
      </c>
    </row>
    <row r="62" spans="1:16" x14ac:dyDescent="0.25">
      <c r="A62" s="12" t="s">
        <v>86</v>
      </c>
      <c r="B62" s="12" t="s">
        <v>11</v>
      </c>
      <c r="C62" s="12" t="s">
        <v>4</v>
      </c>
      <c r="D62" s="12">
        <v>1958</v>
      </c>
      <c r="E62" s="12">
        <v>13358703</v>
      </c>
      <c r="F62" s="12" t="s">
        <v>10</v>
      </c>
      <c r="G62" s="21">
        <v>45016</v>
      </c>
      <c r="H62" s="22">
        <v>2203.14</v>
      </c>
      <c r="I62" s="22">
        <f t="shared" si="0"/>
        <v>1146.68</v>
      </c>
      <c r="J62" s="22">
        <f t="shared" si="1"/>
        <v>1056.4599999999998</v>
      </c>
      <c r="K62" s="22">
        <v>1425.23</v>
      </c>
      <c r="L62" s="22">
        <v>-278.55</v>
      </c>
      <c r="M62" s="23">
        <v>15.648982</v>
      </c>
      <c r="N62" s="12">
        <f>VLOOKUP(C62,'Tab 3 - Rates'!A:D,4,0)</f>
        <v>65</v>
      </c>
      <c r="O62" s="24">
        <f>VLOOKUP(C62,'Tab 3 - Rates'!A:L,12,0)</f>
        <v>6.9230769230769207E-3</v>
      </c>
      <c r="P62" s="22">
        <f t="shared" si="2"/>
        <v>1.2710423076923072</v>
      </c>
    </row>
    <row r="63" spans="1:16" x14ac:dyDescent="0.25">
      <c r="A63" s="12" t="s">
        <v>86</v>
      </c>
      <c r="B63" s="12" t="s">
        <v>16</v>
      </c>
      <c r="C63" s="12" t="s">
        <v>6</v>
      </c>
      <c r="D63" s="12">
        <v>1958</v>
      </c>
      <c r="E63" s="12">
        <v>13373174</v>
      </c>
      <c r="F63" s="12" t="s">
        <v>15</v>
      </c>
      <c r="G63" s="21">
        <v>45016</v>
      </c>
      <c r="H63" s="22">
        <v>1838.48</v>
      </c>
      <c r="I63" s="22">
        <f t="shared" si="0"/>
        <v>544.68000000000006</v>
      </c>
      <c r="J63" s="22">
        <f t="shared" si="1"/>
        <v>1293.8</v>
      </c>
      <c r="K63" s="22">
        <v>885.33</v>
      </c>
      <c r="L63" s="22">
        <v>-340.65</v>
      </c>
      <c r="M63" s="23">
        <v>27.339041000000002</v>
      </c>
      <c r="N63" s="12">
        <f>VLOOKUP(C63,'Tab 3 - Rates'!A:D,4,0)</f>
        <v>80</v>
      </c>
      <c r="O63" s="24">
        <f>VLOOKUP(C63,'Tab 3 - Rates'!A:L,12,0)</f>
        <v>4.3750000000000004E-3</v>
      </c>
      <c r="P63" s="22">
        <f t="shared" si="2"/>
        <v>0.67027916666666676</v>
      </c>
    </row>
    <row r="64" spans="1:16" x14ac:dyDescent="0.25">
      <c r="A64" s="12" t="s">
        <v>86</v>
      </c>
      <c r="B64" s="12" t="s">
        <v>16</v>
      </c>
      <c r="C64" s="12" t="s">
        <v>6</v>
      </c>
      <c r="D64" s="12">
        <v>2012</v>
      </c>
      <c r="E64" s="12">
        <v>122137409</v>
      </c>
      <c r="F64" s="12" t="s">
        <v>18</v>
      </c>
      <c r="G64" s="21">
        <v>45016</v>
      </c>
      <c r="H64" s="22">
        <v>5199.92</v>
      </c>
      <c r="I64" s="22">
        <f t="shared" si="0"/>
        <v>575</v>
      </c>
      <c r="J64" s="22">
        <f t="shared" si="1"/>
        <v>4624.92</v>
      </c>
      <c r="K64" s="22">
        <v>934.61</v>
      </c>
      <c r="L64" s="22">
        <v>-359.61</v>
      </c>
      <c r="M64" s="23">
        <v>69.974092999999996</v>
      </c>
      <c r="N64" s="12">
        <f>VLOOKUP(C64,'Tab 3 - Rates'!A:D,4,0)</f>
        <v>80</v>
      </c>
      <c r="O64" s="24">
        <f>VLOOKUP(C64,'Tab 3 - Rates'!A:L,12,0)</f>
        <v>4.3750000000000004E-3</v>
      </c>
      <c r="P64" s="22">
        <f t="shared" si="2"/>
        <v>1.8958041666666667</v>
      </c>
    </row>
    <row r="65" spans="1:16" x14ac:dyDescent="0.25">
      <c r="A65" s="12" t="s">
        <v>86</v>
      </c>
      <c r="B65" s="12" t="s">
        <v>11</v>
      </c>
      <c r="C65" s="12" t="s">
        <v>4</v>
      </c>
      <c r="D65" s="12">
        <v>1958</v>
      </c>
      <c r="E65" s="12">
        <v>13358698</v>
      </c>
      <c r="F65" s="12" t="s">
        <v>10</v>
      </c>
      <c r="G65" s="21">
        <v>45016</v>
      </c>
      <c r="H65" s="22">
        <v>128838.20999999999</v>
      </c>
      <c r="I65" s="22">
        <f t="shared" si="0"/>
        <v>67057.449999999983</v>
      </c>
      <c r="J65" s="22">
        <f t="shared" si="1"/>
        <v>61780.760000000009</v>
      </c>
      <c r="K65" s="22">
        <v>83346.669999999984</v>
      </c>
      <c r="L65" s="22">
        <v>-16289.219999999998</v>
      </c>
      <c r="M65" s="23">
        <v>15.648982</v>
      </c>
      <c r="N65" s="12">
        <f>VLOOKUP(C65,'Tab 3 - Rates'!A:D,4,0)</f>
        <v>65</v>
      </c>
      <c r="O65" s="24">
        <f>VLOOKUP(C65,'Tab 3 - Rates'!A:L,12,0)</f>
        <v>6.9230769230769207E-3</v>
      </c>
      <c r="P65" s="22">
        <f t="shared" si="2"/>
        <v>74.329736538461518</v>
      </c>
    </row>
    <row r="66" spans="1:16" x14ac:dyDescent="0.25">
      <c r="A66" s="12" t="s">
        <v>86</v>
      </c>
      <c r="B66" s="12" t="s">
        <v>11</v>
      </c>
      <c r="C66" s="12" t="s">
        <v>4</v>
      </c>
      <c r="D66" s="12">
        <v>2012</v>
      </c>
      <c r="E66" s="12">
        <v>426760504</v>
      </c>
      <c r="F66" s="12" t="s">
        <v>12</v>
      </c>
      <c r="G66" s="21">
        <v>45016</v>
      </c>
      <c r="H66" s="22">
        <v>59901.919999999998</v>
      </c>
      <c r="I66" s="22">
        <f t="shared" si="0"/>
        <v>9222.1</v>
      </c>
      <c r="J66" s="22">
        <f t="shared" si="1"/>
        <v>50679.82</v>
      </c>
      <c r="K66" s="22">
        <v>11462.28</v>
      </c>
      <c r="L66" s="22">
        <v>-2240.1799999999998</v>
      </c>
      <c r="M66" s="23">
        <v>55.012321999999998</v>
      </c>
      <c r="N66" s="12">
        <f>VLOOKUP(C66,'Tab 3 - Rates'!A:D,4,0)</f>
        <v>65</v>
      </c>
      <c r="O66" s="24">
        <f>VLOOKUP(C66,'Tab 3 - Rates'!A:L,12,0)</f>
        <v>6.9230769230769207E-3</v>
      </c>
      <c r="P66" s="22">
        <f t="shared" si="2"/>
        <v>34.558799999999991</v>
      </c>
    </row>
    <row r="67" spans="1:16" x14ac:dyDescent="0.25">
      <c r="A67" s="12" t="s">
        <v>86</v>
      </c>
      <c r="B67" s="12" t="s">
        <v>11</v>
      </c>
      <c r="C67" s="12" t="s">
        <v>4</v>
      </c>
      <c r="D67" s="12">
        <v>2012</v>
      </c>
      <c r="E67" s="12">
        <v>426760466</v>
      </c>
      <c r="F67" s="12" t="s">
        <v>20</v>
      </c>
      <c r="G67" s="21">
        <v>45016</v>
      </c>
      <c r="H67" s="22">
        <v>132439.82</v>
      </c>
      <c r="I67" s="22">
        <f t="shared" si="0"/>
        <v>20389.550000000003</v>
      </c>
      <c r="J67" s="22">
        <f t="shared" si="1"/>
        <v>112050.27</v>
      </c>
      <c r="K67" s="22">
        <v>25342.47</v>
      </c>
      <c r="L67" s="22">
        <v>-4952.92</v>
      </c>
      <c r="M67" s="23">
        <v>55.012321999999998</v>
      </c>
      <c r="N67" s="12">
        <f>VLOOKUP(C67,'Tab 3 - Rates'!A:D,4,0)</f>
        <v>65</v>
      </c>
      <c r="O67" s="24">
        <f>VLOOKUP(C67,'Tab 3 - Rates'!A:L,12,0)</f>
        <v>6.9230769230769207E-3</v>
      </c>
      <c r="P67" s="22">
        <f t="shared" si="2"/>
        <v>76.407588461538438</v>
      </c>
    </row>
    <row r="68" spans="1:16" x14ac:dyDescent="0.25">
      <c r="A68" s="12" t="s">
        <v>86</v>
      </c>
      <c r="B68" s="12" t="s">
        <v>16</v>
      </c>
      <c r="C68" s="12" t="s">
        <v>6</v>
      </c>
      <c r="D68" s="12">
        <v>1958</v>
      </c>
      <c r="E68" s="12">
        <v>13373169</v>
      </c>
      <c r="F68" s="12" t="s">
        <v>15</v>
      </c>
      <c r="G68" s="21">
        <v>45016</v>
      </c>
      <c r="H68" s="22">
        <v>84315.08</v>
      </c>
      <c r="I68" s="22">
        <f t="shared" si="0"/>
        <v>24979.63</v>
      </c>
      <c r="J68" s="22">
        <f t="shared" si="1"/>
        <v>59335.45</v>
      </c>
      <c r="K68" s="22">
        <v>40602.29</v>
      </c>
      <c r="L68" s="22">
        <v>-15622.66</v>
      </c>
      <c r="M68" s="23">
        <v>27.339041000000002</v>
      </c>
      <c r="N68" s="12">
        <f>VLOOKUP(C68,'Tab 3 - Rates'!A:D,4,0)</f>
        <v>80</v>
      </c>
      <c r="O68" s="24">
        <f>VLOOKUP(C68,'Tab 3 - Rates'!A:L,12,0)</f>
        <v>4.3750000000000004E-3</v>
      </c>
      <c r="P68" s="22">
        <f t="shared" si="2"/>
        <v>30.73987291666667</v>
      </c>
    </row>
    <row r="69" spans="1:16" x14ac:dyDescent="0.25">
      <c r="A69" s="12" t="s">
        <v>86</v>
      </c>
      <c r="B69" s="12" t="s">
        <v>16</v>
      </c>
      <c r="C69" s="12" t="s">
        <v>6</v>
      </c>
      <c r="D69" s="12">
        <v>2012</v>
      </c>
      <c r="E69" s="12">
        <v>426760516</v>
      </c>
      <c r="F69" s="12" t="s">
        <v>17</v>
      </c>
      <c r="G69" s="21">
        <v>45016</v>
      </c>
      <c r="H69" s="22">
        <v>32791.96</v>
      </c>
      <c r="I69" s="22">
        <f t="shared" si="0"/>
        <v>3626.0699999999997</v>
      </c>
      <c r="J69" s="22">
        <f t="shared" si="1"/>
        <v>29165.89</v>
      </c>
      <c r="K69" s="22">
        <v>5893.87</v>
      </c>
      <c r="L69" s="22">
        <v>-2267.8000000000002</v>
      </c>
      <c r="M69" s="23">
        <v>69.974092999999996</v>
      </c>
      <c r="N69" s="12">
        <f>VLOOKUP(C69,'Tab 3 - Rates'!A:D,4,0)</f>
        <v>80</v>
      </c>
      <c r="O69" s="24">
        <f>VLOOKUP(C69,'Tab 3 - Rates'!A:L,12,0)</f>
        <v>4.3750000000000004E-3</v>
      </c>
      <c r="P69" s="22">
        <f t="shared" si="2"/>
        <v>11.955402083333334</v>
      </c>
    </row>
    <row r="70" spans="1:16" x14ac:dyDescent="0.25">
      <c r="A70" s="12" t="s">
        <v>86</v>
      </c>
      <c r="B70" s="12" t="s">
        <v>16</v>
      </c>
      <c r="C70" s="12" t="s">
        <v>6</v>
      </c>
      <c r="D70" s="12">
        <v>2012</v>
      </c>
      <c r="E70" s="12">
        <v>125902306</v>
      </c>
      <c r="F70" s="12" t="s">
        <v>18</v>
      </c>
      <c r="G70" s="21">
        <v>45016</v>
      </c>
      <c r="H70" s="22">
        <v>7229.1</v>
      </c>
      <c r="I70" s="22">
        <f t="shared" si="0"/>
        <v>799.37999999999988</v>
      </c>
      <c r="J70" s="22">
        <f t="shared" si="1"/>
        <v>6429.72</v>
      </c>
      <c r="K70" s="22">
        <v>1299.32</v>
      </c>
      <c r="L70" s="22">
        <v>-499.94</v>
      </c>
      <c r="M70" s="23">
        <v>69.974092999999996</v>
      </c>
      <c r="N70" s="12">
        <f>VLOOKUP(C70,'Tab 3 - Rates'!A:D,4,0)</f>
        <v>80</v>
      </c>
      <c r="O70" s="24">
        <f>VLOOKUP(C70,'Tab 3 - Rates'!A:L,12,0)</f>
        <v>4.3750000000000004E-3</v>
      </c>
      <c r="P70" s="22">
        <f t="shared" si="2"/>
        <v>2.635609375</v>
      </c>
    </row>
    <row r="71" spans="1:16" x14ac:dyDescent="0.25">
      <c r="A71" s="12" t="s">
        <v>86</v>
      </c>
      <c r="B71" s="12" t="s">
        <v>16</v>
      </c>
      <c r="C71" s="12" t="s">
        <v>6</v>
      </c>
      <c r="D71" s="12">
        <v>2014</v>
      </c>
      <c r="E71" s="12">
        <v>508489705</v>
      </c>
      <c r="F71" s="12" t="s">
        <v>18</v>
      </c>
      <c r="G71" s="21">
        <v>45016</v>
      </c>
      <c r="H71" s="22">
        <v>70411.34</v>
      </c>
      <c r="I71" s="22">
        <f t="shared" si="0"/>
        <v>6778.64</v>
      </c>
      <c r="J71" s="22">
        <f t="shared" si="1"/>
        <v>63632.7</v>
      </c>
      <c r="K71" s="22">
        <v>11018.11</v>
      </c>
      <c r="L71" s="22">
        <v>-4239.47</v>
      </c>
      <c r="M71" s="23">
        <v>71.815586999999994</v>
      </c>
      <c r="N71" s="12">
        <f>VLOOKUP(C71,'Tab 3 - Rates'!A:D,4,0)</f>
        <v>80</v>
      </c>
      <c r="O71" s="24">
        <f>VLOOKUP(C71,'Tab 3 - Rates'!A:L,12,0)</f>
        <v>4.3750000000000004E-3</v>
      </c>
      <c r="P71" s="22">
        <f t="shared" si="2"/>
        <v>25.670801041666667</v>
      </c>
    </row>
    <row r="72" spans="1:16" x14ac:dyDescent="0.25">
      <c r="A72" s="12" t="s">
        <v>86</v>
      </c>
      <c r="B72" s="12" t="s">
        <v>26</v>
      </c>
      <c r="C72" s="12" t="s">
        <v>2</v>
      </c>
      <c r="D72" s="12">
        <v>1958</v>
      </c>
      <c r="E72" s="12">
        <v>13352327</v>
      </c>
      <c r="F72" s="12" t="s">
        <v>25</v>
      </c>
      <c r="G72" s="21">
        <v>45016</v>
      </c>
      <c r="H72" s="22">
        <v>28161.34</v>
      </c>
      <c r="I72" s="22">
        <f t="shared" si="0"/>
        <v>19044.75</v>
      </c>
      <c r="J72" s="22">
        <f t="shared" si="1"/>
        <v>9116.59</v>
      </c>
      <c r="K72" s="22">
        <v>21641.1</v>
      </c>
      <c r="L72" s="22">
        <v>-2596.35</v>
      </c>
      <c r="M72" s="23">
        <v>16.836245000000002</v>
      </c>
      <c r="N72" s="12">
        <f>VLOOKUP(C72,'Tab 3 - Rates'!A:D,4,0)</f>
        <v>75</v>
      </c>
      <c r="O72" s="24">
        <f>VLOOKUP(C72,'Tab 3 - Rates'!A:L,12,0)</f>
        <v>4.6666666666666679E-3</v>
      </c>
      <c r="P72" s="22">
        <f t="shared" si="2"/>
        <v>10.951632222222225</v>
      </c>
    </row>
    <row r="73" spans="1:16" x14ac:dyDescent="0.25">
      <c r="A73" s="12" t="s">
        <v>86</v>
      </c>
      <c r="B73" s="12" t="s">
        <v>26</v>
      </c>
      <c r="C73" s="12" t="s">
        <v>2</v>
      </c>
      <c r="D73" s="12">
        <v>1967</v>
      </c>
      <c r="E73" s="12">
        <v>13352328</v>
      </c>
      <c r="F73" s="12" t="s">
        <v>25</v>
      </c>
      <c r="G73" s="21">
        <v>45016</v>
      </c>
      <c r="H73" s="22">
        <v>24010.05</v>
      </c>
      <c r="I73" s="22">
        <f t="shared" ref="I73:I136" si="3">K73+L73</f>
        <v>13480.949999999999</v>
      </c>
      <c r="J73" s="22">
        <f t="shared" ref="J73:J136" si="4">H73-I73</f>
        <v>10529.1</v>
      </c>
      <c r="K73" s="22">
        <v>15318.8</v>
      </c>
      <c r="L73" s="22">
        <v>-1837.85</v>
      </c>
      <c r="M73" s="23">
        <v>23.170994</v>
      </c>
      <c r="N73" s="12">
        <f>VLOOKUP(C73,'Tab 3 - Rates'!A:D,4,0)</f>
        <v>75</v>
      </c>
      <c r="O73" s="24">
        <f>VLOOKUP(C73,'Tab 3 - Rates'!A:L,12,0)</f>
        <v>4.6666666666666679E-3</v>
      </c>
      <c r="P73" s="22">
        <f t="shared" ref="P73:P136" si="5">H73*(O73/12)</f>
        <v>9.3372416666666691</v>
      </c>
    </row>
    <row r="74" spans="1:16" x14ac:dyDescent="0.25">
      <c r="A74" s="12" t="s">
        <v>86</v>
      </c>
      <c r="B74" s="12" t="s">
        <v>11</v>
      </c>
      <c r="C74" s="12" t="s">
        <v>4</v>
      </c>
      <c r="D74" s="12">
        <v>1958</v>
      </c>
      <c r="E74" s="12">
        <v>13358701</v>
      </c>
      <c r="F74" s="12" t="s">
        <v>10</v>
      </c>
      <c r="G74" s="21">
        <v>45016</v>
      </c>
      <c r="H74" s="22">
        <v>172379.59</v>
      </c>
      <c r="I74" s="22">
        <f t="shared" si="3"/>
        <v>89719.78</v>
      </c>
      <c r="J74" s="22">
        <f t="shared" si="4"/>
        <v>82659.81</v>
      </c>
      <c r="K74" s="22">
        <v>111514.01</v>
      </c>
      <c r="L74" s="22">
        <v>-21794.23</v>
      </c>
      <c r="M74" s="23">
        <v>15.648982</v>
      </c>
      <c r="N74" s="12">
        <f>VLOOKUP(C74,'Tab 3 - Rates'!A:D,4,0)</f>
        <v>65</v>
      </c>
      <c r="O74" s="24">
        <f>VLOOKUP(C74,'Tab 3 - Rates'!A:L,12,0)</f>
        <v>6.9230769230769207E-3</v>
      </c>
      <c r="P74" s="22">
        <f t="shared" si="5"/>
        <v>99.449763461538438</v>
      </c>
    </row>
    <row r="75" spans="1:16" x14ac:dyDescent="0.25">
      <c r="A75" s="12" t="s">
        <v>86</v>
      </c>
      <c r="B75" s="12" t="s">
        <v>11</v>
      </c>
      <c r="C75" s="12" t="s">
        <v>4</v>
      </c>
      <c r="D75" s="12">
        <v>2012</v>
      </c>
      <c r="E75" s="12">
        <v>426760501</v>
      </c>
      <c r="F75" s="12" t="s">
        <v>12</v>
      </c>
      <c r="G75" s="21">
        <v>45016</v>
      </c>
      <c r="H75" s="22">
        <v>149755.79</v>
      </c>
      <c r="I75" s="22">
        <f t="shared" si="3"/>
        <v>23055.410000000003</v>
      </c>
      <c r="J75" s="22">
        <f t="shared" si="4"/>
        <v>126700.38</v>
      </c>
      <c r="K75" s="22">
        <v>28655.9</v>
      </c>
      <c r="L75" s="22">
        <v>-5600.49</v>
      </c>
      <c r="M75" s="23">
        <v>55.012321999999998</v>
      </c>
      <c r="N75" s="12">
        <f>VLOOKUP(C75,'Tab 3 - Rates'!A:D,4,0)</f>
        <v>65</v>
      </c>
      <c r="O75" s="24">
        <f>VLOOKUP(C75,'Tab 3 - Rates'!A:L,12,0)</f>
        <v>6.9230769230769207E-3</v>
      </c>
      <c r="P75" s="22">
        <f t="shared" si="5"/>
        <v>86.39757115384613</v>
      </c>
    </row>
    <row r="76" spans="1:16" x14ac:dyDescent="0.25">
      <c r="A76" s="12" t="s">
        <v>86</v>
      </c>
      <c r="B76" s="12" t="s">
        <v>11</v>
      </c>
      <c r="C76" s="12" t="s">
        <v>4</v>
      </c>
      <c r="D76" s="12">
        <v>2012</v>
      </c>
      <c r="E76" s="12">
        <v>426760489</v>
      </c>
      <c r="F76" s="12" t="s">
        <v>24</v>
      </c>
      <c r="G76" s="21">
        <v>45016</v>
      </c>
      <c r="H76" s="22">
        <v>73068.89</v>
      </c>
      <c r="I76" s="22">
        <f t="shared" si="3"/>
        <v>11249.2</v>
      </c>
      <c r="J76" s="22">
        <f t="shared" si="4"/>
        <v>61819.69</v>
      </c>
      <c r="K76" s="22">
        <v>13981.79</v>
      </c>
      <c r="L76" s="22">
        <v>-2732.59</v>
      </c>
      <c r="M76" s="23">
        <v>55.012321999999998</v>
      </c>
      <c r="N76" s="12">
        <f>VLOOKUP(C76,'Tab 3 - Rates'!A:D,4,0)</f>
        <v>65</v>
      </c>
      <c r="O76" s="24">
        <f>VLOOKUP(C76,'Tab 3 - Rates'!A:L,12,0)</f>
        <v>6.9230769230769207E-3</v>
      </c>
      <c r="P76" s="22">
        <f t="shared" si="5"/>
        <v>42.155128846153836</v>
      </c>
    </row>
    <row r="77" spans="1:16" x14ac:dyDescent="0.25">
      <c r="A77" s="12" t="s">
        <v>86</v>
      </c>
      <c r="B77" s="12" t="s">
        <v>11</v>
      </c>
      <c r="C77" s="12" t="s">
        <v>4</v>
      </c>
      <c r="D77" s="12">
        <v>2014</v>
      </c>
      <c r="E77" s="12">
        <v>471561099</v>
      </c>
      <c r="F77" s="12" t="s">
        <v>27</v>
      </c>
      <c r="G77" s="21">
        <v>45016</v>
      </c>
      <c r="H77" s="22">
        <v>3301.83</v>
      </c>
      <c r="I77" s="22">
        <f t="shared" si="3"/>
        <v>439.39</v>
      </c>
      <c r="J77" s="22">
        <f t="shared" si="4"/>
        <v>2862.44</v>
      </c>
      <c r="K77" s="22">
        <v>546.12</v>
      </c>
      <c r="L77" s="22">
        <v>-106.73</v>
      </c>
      <c r="M77" s="23">
        <v>56.839692999999997</v>
      </c>
      <c r="N77" s="12">
        <f>VLOOKUP(C77,'Tab 3 - Rates'!A:D,4,0)</f>
        <v>65</v>
      </c>
      <c r="O77" s="24">
        <f>VLOOKUP(C77,'Tab 3 - Rates'!A:L,12,0)</f>
        <v>6.9230769230769207E-3</v>
      </c>
      <c r="P77" s="22">
        <f t="shared" si="5"/>
        <v>1.9049019230769224</v>
      </c>
    </row>
    <row r="78" spans="1:16" x14ac:dyDescent="0.25">
      <c r="A78" s="12" t="s">
        <v>86</v>
      </c>
      <c r="B78" s="12" t="s">
        <v>11</v>
      </c>
      <c r="C78" s="12" t="s">
        <v>4</v>
      </c>
      <c r="D78" s="12">
        <v>2011</v>
      </c>
      <c r="E78" s="12">
        <v>119823204</v>
      </c>
      <c r="F78" s="12" t="s">
        <v>19</v>
      </c>
      <c r="G78" s="21">
        <v>45016</v>
      </c>
      <c r="H78" s="22">
        <v>78753.740000000005</v>
      </c>
      <c r="I78" s="22">
        <f t="shared" si="3"/>
        <v>12881.74</v>
      </c>
      <c r="J78" s="22">
        <f t="shared" si="4"/>
        <v>65872</v>
      </c>
      <c r="K78" s="22">
        <v>16010.9</v>
      </c>
      <c r="L78" s="22">
        <v>-3129.16</v>
      </c>
      <c r="M78" s="23">
        <v>54.104604999999999</v>
      </c>
      <c r="N78" s="12">
        <f>VLOOKUP(C78,'Tab 3 - Rates'!A:D,4,0)</f>
        <v>65</v>
      </c>
      <c r="O78" s="24">
        <f>VLOOKUP(C78,'Tab 3 - Rates'!A:L,12,0)</f>
        <v>6.9230769230769207E-3</v>
      </c>
      <c r="P78" s="22">
        <f t="shared" si="5"/>
        <v>45.43484999999999</v>
      </c>
    </row>
    <row r="79" spans="1:16" x14ac:dyDescent="0.25">
      <c r="A79" s="12" t="s">
        <v>86</v>
      </c>
      <c r="B79" s="12" t="s">
        <v>11</v>
      </c>
      <c r="C79" s="12" t="s">
        <v>4</v>
      </c>
      <c r="D79" s="12">
        <v>2012</v>
      </c>
      <c r="E79" s="12">
        <v>426760429</v>
      </c>
      <c r="F79" s="12" t="s">
        <v>19</v>
      </c>
      <c r="G79" s="21">
        <v>45016</v>
      </c>
      <c r="H79" s="22">
        <v>105044.85</v>
      </c>
      <c r="I79" s="22">
        <f t="shared" si="3"/>
        <v>16172.009999999998</v>
      </c>
      <c r="J79" s="22">
        <f t="shared" si="4"/>
        <v>88872.840000000011</v>
      </c>
      <c r="K79" s="22">
        <v>20100.419999999998</v>
      </c>
      <c r="L79" s="22">
        <v>-3928.41</v>
      </c>
      <c r="M79" s="23">
        <v>55.012321999999998</v>
      </c>
      <c r="N79" s="12">
        <f>VLOOKUP(C79,'Tab 3 - Rates'!A:D,4,0)</f>
        <v>65</v>
      </c>
      <c r="O79" s="24">
        <f>VLOOKUP(C79,'Tab 3 - Rates'!A:L,12,0)</f>
        <v>6.9230769230769207E-3</v>
      </c>
      <c r="P79" s="22">
        <f t="shared" si="5"/>
        <v>60.602798076923065</v>
      </c>
    </row>
    <row r="80" spans="1:16" x14ac:dyDescent="0.25">
      <c r="A80" s="12" t="s">
        <v>86</v>
      </c>
      <c r="B80" s="12" t="s">
        <v>11</v>
      </c>
      <c r="C80" s="12" t="s">
        <v>4</v>
      </c>
      <c r="D80" s="12">
        <v>2012</v>
      </c>
      <c r="E80" s="12">
        <v>426760460</v>
      </c>
      <c r="F80" s="12" t="s">
        <v>14</v>
      </c>
      <c r="G80" s="21">
        <v>45016</v>
      </c>
      <c r="H80" s="22">
        <v>59370.9</v>
      </c>
      <c r="I80" s="22">
        <f t="shared" si="3"/>
        <v>9140.35</v>
      </c>
      <c r="J80" s="22">
        <f t="shared" si="4"/>
        <v>50230.55</v>
      </c>
      <c r="K80" s="22">
        <v>11360.67</v>
      </c>
      <c r="L80" s="22">
        <v>-2220.3200000000002</v>
      </c>
      <c r="M80" s="23">
        <v>55.012321999999998</v>
      </c>
      <c r="N80" s="12">
        <f>VLOOKUP(C80,'Tab 3 - Rates'!A:D,4,0)</f>
        <v>65</v>
      </c>
      <c r="O80" s="24">
        <f>VLOOKUP(C80,'Tab 3 - Rates'!A:L,12,0)</f>
        <v>6.9230769230769207E-3</v>
      </c>
      <c r="P80" s="22">
        <f t="shared" si="5"/>
        <v>34.252442307692299</v>
      </c>
    </row>
    <row r="81" spans="1:16" x14ac:dyDescent="0.25">
      <c r="A81" s="12" t="s">
        <v>86</v>
      </c>
      <c r="B81" s="12" t="s">
        <v>11</v>
      </c>
      <c r="C81" s="12" t="s">
        <v>4</v>
      </c>
      <c r="D81" s="12">
        <v>2012</v>
      </c>
      <c r="E81" s="12">
        <v>426760473</v>
      </c>
      <c r="F81" s="12" t="s">
        <v>20</v>
      </c>
      <c r="G81" s="21">
        <v>45016</v>
      </c>
      <c r="H81" s="22">
        <v>66219.91</v>
      </c>
      <c r="I81" s="22">
        <f t="shared" si="3"/>
        <v>10194.779999999999</v>
      </c>
      <c r="J81" s="22">
        <f t="shared" si="4"/>
        <v>56025.130000000005</v>
      </c>
      <c r="K81" s="22">
        <v>12671.24</v>
      </c>
      <c r="L81" s="22">
        <v>-2476.46</v>
      </c>
      <c r="M81" s="23">
        <v>55.012321999999998</v>
      </c>
      <c r="N81" s="12">
        <f>VLOOKUP(C81,'Tab 3 - Rates'!A:D,4,0)</f>
        <v>65</v>
      </c>
      <c r="O81" s="24">
        <f>VLOOKUP(C81,'Tab 3 - Rates'!A:L,12,0)</f>
        <v>6.9230769230769207E-3</v>
      </c>
      <c r="P81" s="22">
        <f t="shared" si="5"/>
        <v>38.203794230769219</v>
      </c>
    </row>
    <row r="82" spans="1:16" x14ac:dyDescent="0.25">
      <c r="A82" s="12" t="s">
        <v>86</v>
      </c>
      <c r="B82" s="12" t="s">
        <v>16</v>
      </c>
      <c r="C82" s="12" t="s">
        <v>6</v>
      </c>
      <c r="D82" s="12">
        <v>1958</v>
      </c>
      <c r="E82" s="12">
        <v>13373172</v>
      </c>
      <c r="F82" s="12" t="s">
        <v>15</v>
      </c>
      <c r="G82" s="21">
        <v>45016</v>
      </c>
      <c r="H82" s="22">
        <v>113403.03</v>
      </c>
      <c r="I82" s="22">
        <f t="shared" si="3"/>
        <v>33597.379999999997</v>
      </c>
      <c r="J82" s="22">
        <f t="shared" si="4"/>
        <v>79805.649999999994</v>
      </c>
      <c r="K82" s="22">
        <v>54609.71</v>
      </c>
      <c r="L82" s="22">
        <v>-21012.33</v>
      </c>
      <c r="M82" s="23">
        <v>27.339041000000002</v>
      </c>
      <c r="N82" s="12">
        <f>VLOOKUP(C82,'Tab 3 - Rates'!A:D,4,0)</f>
        <v>80</v>
      </c>
      <c r="O82" s="24">
        <f>VLOOKUP(C82,'Tab 3 - Rates'!A:L,12,0)</f>
        <v>4.3750000000000004E-3</v>
      </c>
      <c r="P82" s="22">
        <f t="shared" si="5"/>
        <v>41.344854687500003</v>
      </c>
    </row>
    <row r="83" spans="1:16" x14ac:dyDescent="0.25">
      <c r="A83" s="12" t="s">
        <v>86</v>
      </c>
      <c r="B83" s="12" t="s">
        <v>16</v>
      </c>
      <c r="C83" s="12" t="s">
        <v>6</v>
      </c>
      <c r="D83" s="12">
        <v>2012</v>
      </c>
      <c r="E83" s="12">
        <v>426760541</v>
      </c>
      <c r="F83" s="12" t="s">
        <v>17</v>
      </c>
      <c r="G83" s="21">
        <v>45016</v>
      </c>
      <c r="H83" s="22">
        <v>81979.899999999994</v>
      </c>
      <c r="I83" s="22">
        <f t="shared" si="3"/>
        <v>9065.17</v>
      </c>
      <c r="J83" s="22">
        <f t="shared" si="4"/>
        <v>72914.73</v>
      </c>
      <c r="K83" s="22">
        <v>14734.67</v>
      </c>
      <c r="L83" s="22">
        <v>-5669.5</v>
      </c>
      <c r="M83" s="23">
        <v>69.974092999999996</v>
      </c>
      <c r="N83" s="12">
        <f>VLOOKUP(C83,'Tab 3 - Rates'!A:D,4,0)</f>
        <v>80</v>
      </c>
      <c r="O83" s="24">
        <f>VLOOKUP(C83,'Tab 3 - Rates'!A:L,12,0)</f>
        <v>4.3750000000000004E-3</v>
      </c>
      <c r="P83" s="22">
        <f t="shared" si="5"/>
        <v>29.888505208333331</v>
      </c>
    </row>
    <row r="84" spans="1:16" x14ac:dyDescent="0.25">
      <c r="A84" s="12" t="s">
        <v>86</v>
      </c>
      <c r="B84" s="12" t="s">
        <v>16</v>
      </c>
      <c r="C84" s="12" t="s">
        <v>6</v>
      </c>
      <c r="D84" s="12">
        <v>2014</v>
      </c>
      <c r="E84" s="12">
        <v>471561108</v>
      </c>
      <c r="F84" s="12" t="s">
        <v>18</v>
      </c>
      <c r="G84" s="21">
        <v>45016</v>
      </c>
      <c r="H84" s="22">
        <v>1627.96</v>
      </c>
      <c r="I84" s="22">
        <f t="shared" si="3"/>
        <v>156.73000000000002</v>
      </c>
      <c r="J84" s="22">
        <f t="shared" si="4"/>
        <v>1471.23</v>
      </c>
      <c r="K84" s="22">
        <v>254.75</v>
      </c>
      <c r="L84" s="22">
        <v>-98.02</v>
      </c>
      <c r="M84" s="23">
        <v>71.815586999999994</v>
      </c>
      <c r="N84" s="12">
        <f>VLOOKUP(C84,'Tab 3 - Rates'!A:D,4,0)</f>
        <v>80</v>
      </c>
      <c r="O84" s="24">
        <f>VLOOKUP(C84,'Tab 3 - Rates'!A:L,12,0)</f>
        <v>4.3750000000000004E-3</v>
      </c>
      <c r="P84" s="22">
        <f t="shared" si="5"/>
        <v>0.59352708333333337</v>
      </c>
    </row>
    <row r="85" spans="1:16" x14ac:dyDescent="0.25">
      <c r="A85" s="12" t="s">
        <v>86</v>
      </c>
      <c r="B85" s="12" t="s">
        <v>11</v>
      </c>
      <c r="C85" s="12" t="s">
        <v>4</v>
      </c>
      <c r="D85" s="12">
        <v>1958</v>
      </c>
      <c r="E85" s="12">
        <v>13552419</v>
      </c>
      <c r="F85" s="12" t="s">
        <v>10</v>
      </c>
      <c r="G85" s="21">
        <v>45016</v>
      </c>
      <c r="H85" s="22">
        <v>23638.55</v>
      </c>
      <c r="I85" s="22">
        <f t="shared" si="3"/>
        <v>12303.34</v>
      </c>
      <c r="J85" s="22">
        <f t="shared" si="4"/>
        <v>11335.21</v>
      </c>
      <c r="K85" s="22">
        <v>15292</v>
      </c>
      <c r="L85" s="22">
        <v>-2988.66</v>
      </c>
      <c r="M85" s="23">
        <v>15.648982</v>
      </c>
      <c r="N85" s="12">
        <f>VLOOKUP(C85,'Tab 3 - Rates'!A:D,4,0)</f>
        <v>65</v>
      </c>
      <c r="O85" s="24">
        <f>VLOOKUP(C85,'Tab 3 - Rates'!A:L,12,0)</f>
        <v>6.9230769230769207E-3</v>
      </c>
      <c r="P85" s="22">
        <f t="shared" si="5"/>
        <v>13.637624999999996</v>
      </c>
    </row>
    <row r="86" spans="1:16" x14ac:dyDescent="0.25">
      <c r="A86" s="12" t="s">
        <v>86</v>
      </c>
      <c r="B86" s="12" t="s">
        <v>11</v>
      </c>
      <c r="C86" s="12" t="s">
        <v>4</v>
      </c>
      <c r="D86" s="12">
        <v>1977</v>
      </c>
      <c r="E86" s="12">
        <v>13358704</v>
      </c>
      <c r="F86" s="12" t="s">
        <v>10</v>
      </c>
      <c r="G86" s="21">
        <v>45016</v>
      </c>
      <c r="H86" s="22">
        <v>29016.339999999997</v>
      </c>
      <c r="I86" s="22">
        <f t="shared" si="3"/>
        <v>11075.199999999999</v>
      </c>
      <c r="J86" s="22">
        <f t="shared" si="4"/>
        <v>17941.14</v>
      </c>
      <c r="K86" s="22">
        <v>13765.519999999999</v>
      </c>
      <c r="L86" s="22">
        <v>-2690.3199999999997</v>
      </c>
      <c r="M86" s="23">
        <v>26.665816</v>
      </c>
      <c r="N86" s="12">
        <f>VLOOKUP(C86,'Tab 3 - Rates'!A:D,4,0)</f>
        <v>65</v>
      </c>
      <c r="O86" s="24">
        <f>VLOOKUP(C86,'Tab 3 - Rates'!A:L,12,0)</f>
        <v>6.9230769230769207E-3</v>
      </c>
      <c r="P86" s="22">
        <f t="shared" si="5"/>
        <v>16.740196153846146</v>
      </c>
    </row>
    <row r="87" spans="1:16" x14ac:dyDescent="0.25">
      <c r="A87" s="12" t="s">
        <v>86</v>
      </c>
      <c r="B87" s="12" t="s">
        <v>11</v>
      </c>
      <c r="C87" s="12" t="s">
        <v>4</v>
      </c>
      <c r="D87" s="12">
        <v>1985</v>
      </c>
      <c r="E87" s="12">
        <v>13358705</v>
      </c>
      <c r="F87" s="12" t="s">
        <v>10</v>
      </c>
      <c r="G87" s="21">
        <v>45016</v>
      </c>
      <c r="H87" s="22">
        <v>27401.069999999996</v>
      </c>
      <c r="I87" s="22">
        <f t="shared" si="3"/>
        <v>9150.1799999999985</v>
      </c>
      <c r="J87" s="22">
        <f t="shared" si="4"/>
        <v>18250.89</v>
      </c>
      <c r="K87" s="22">
        <v>11372.889999999998</v>
      </c>
      <c r="L87" s="22">
        <v>-2222.7099999999996</v>
      </c>
      <c r="M87" s="23">
        <v>32.400270999999996</v>
      </c>
      <c r="N87" s="12">
        <f>VLOOKUP(C87,'Tab 3 - Rates'!A:D,4,0)</f>
        <v>65</v>
      </c>
      <c r="O87" s="24">
        <f>VLOOKUP(C87,'Tab 3 - Rates'!A:L,12,0)</f>
        <v>6.9230769230769207E-3</v>
      </c>
      <c r="P87" s="22">
        <f t="shared" si="5"/>
        <v>15.808309615384609</v>
      </c>
    </row>
    <row r="88" spans="1:16" x14ac:dyDescent="0.25">
      <c r="A88" s="12" t="s">
        <v>86</v>
      </c>
      <c r="B88" s="12" t="s">
        <v>11</v>
      </c>
      <c r="C88" s="12" t="s">
        <v>4</v>
      </c>
      <c r="D88" s="12">
        <v>2003</v>
      </c>
      <c r="E88" s="12">
        <v>19505834</v>
      </c>
      <c r="F88" s="12" t="s">
        <v>28</v>
      </c>
      <c r="G88" s="21">
        <v>45016</v>
      </c>
      <c r="H88" s="22">
        <v>19754.54</v>
      </c>
      <c r="I88" s="22">
        <f t="shared" si="3"/>
        <v>4482.09</v>
      </c>
      <c r="J88" s="22">
        <f t="shared" si="4"/>
        <v>15272.45</v>
      </c>
      <c r="K88" s="22">
        <v>5570.86</v>
      </c>
      <c r="L88" s="22">
        <v>-1088.77</v>
      </c>
      <c r="M88" s="23">
        <v>47.007539000000001</v>
      </c>
      <c r="N88" s="12">
        <f>VLOOKUP(C88,'Tab 3 - Rates'!A:D,4,0)</f>
        <v>65</v>
      </c>
      <c r="O88" s="24">
        <f>VLOOKUP(C88,'Tab 3 - Rates'!A:L,12,0)</f>
        <v>6.9230769230769207E-3</v>
      </c>
      <c r="P88" s="22">
        <f t="shared" si="5"/>
        <v>11.396849999999997</v>
      </c>
    </row>
    <row r="89" spans="1:16" x14ac:dyDescent="0.25">
      <c r="A89" s="12" t="s">
        <v>86</v>
      </c>
      <c r="B89" s="12" t="s">
        <v>16</v>
      </c>
      <c r="C89" s="12" t="s">
        <v>6</v>
      </c>
      <c r="D89" s="12">
        <v>1958</v>
      </c>
      <c r="E89" s="12">
        <v>13373175</v>
      </c>
      <c r="F89" s="12" t="s">
        <v>15</v>
      </c>
      <c r="G89" s="21">
        <v>45016</v>
      </c>
      <c r="H89" s="22">
        <v>15760.69</v>
      </c>
      <c r="I89" s="22">
        <f t="shared" si="3"/>
        <v>4669.3500000000004</v>
      </c>
      <c r="J89" s="22">
        <f t="shared" si="4"/>
        <v>11091.34</v>
      </c>
      <c r="K89" s="22">
        <v>7589.63</v>
      </c>
      <c r="L89" s="22">
        <v>-2920.28</v>
      </c>
      <c r="M89" s="23">
        <v>27.339041000000002</v>
      </c>
      <c r="N89" s="12">
        <f>VLOOKUP(C89,'Tab 3 - Rates'!A:D,4,0)</f>
        <v>80</v>
      </c>
      <c r="O89" s="24">
        <f>VLOOKUP(C89,'Tab 3 - Rates'!A:L,12,0)</f>
        <v>4.3750000000000004E-3</v>
      </c>
      <c r="P89" s="22">
        <f t="shared" si="5"/>
        <v>5.7460848958333335</v>
      </c>
    </row>
    <row r="90" spans="1:16" x14ac:dyDescent="0.25">
      <c r="A90" s="12" t="s">
        <v>86</v>
      </c>
      <c r="B90" s="12" t="s">
        <v>16</v>
      </c>
      <c r="C90" s="12" t="s">
        <v>6</v>
      </c>
      <c r="D90" s="12">
        <v>1977</v>
      </c>
      <c r="E90" s="12">
        <v>13373176</v>
      </c>
      <c r="F90" s="12" t="s">
        <v>15</v>
      </c>
      <c r="G90" s="21">
        <v>45016</v>
      </c>
      <c r="H90" s="22">
        <v>23191.59</v>
      </c>
      <c r="I90" s="22">
        <f t="shared" si="3"/>
        <v>5584.9400000000005</v>
      </c>
      <c r="J90" s="22">
        <f t="shared" si="4"/>
        <v>17606.650000000001</v>
      </c>
      <c r="K90" s="22">
        <v>9077.85</v>
      </c>
      <c r="L90" s="22">
        <v>-3492.91</v>
      </c>
      <c r="M90" s="23">
        <v>40.411512999999999</v>
      </c>
      <c r="N90" s="12">
        <f>VLOOKUP(C90,'Tab 3 - Rates'!A:D,4,0)</f>
        <v>80</v>
      </c>
      <c r="O90" s="24">
        <f>VLOOKUP(C90,'Tab 3 - Rates'!A:L,12,0)</f>
        <v>4.3750000000000004E-3</v>
      </c>
      <c r="P90" s="22">
        <f t="shared" si="5"/>
        <v>8.4552671875000005</v>
      </c>
    </row>
    <row r="91" spans="1:16" x14ac:dyDescent="0.25">
      <c r="A91" s="12" t="s">
        <v>86</v>
      </c>
      <c r="B91" s="12" t="s">
        <v>16</v>
      </c>
      <c r="C91" s="12" t="s">
        <v>6</v>
      </c>
      <c r="D91" s="12">
        <v>1985</v>
      </c>
      <c r="E91" s="12">
        <v>13553958</v>
      </c>
      <c r="F91" s="12" t="s">
        <v>15</v>
      </c>
      <c r="G91" s="21">
        <v>45016</v>
      </c>
      <c r="H91" s="22">
        <v>7970.26</v>
      </c>
      <c r="I91" s="22">
        <f t="shared" si="3"/>
        <v>1741.9999999999998</v>
      </c>
      <c r="J91" s="22">
        <f t="shared" si="4"/>
        <v>6228.26</v>
      </c>
      <c r="K91" s="22">
        <v>2831.47</v>
      </c>
      <c r="L91" s="22">
        <v>-1089.47</v>
      </c>
      <c r="M91" s="23">
        <v>46.631059999999998</v>
      </c>
      <c r="N91" s="12">
        <f>VLOOKUP(C91,'Tab 3 - Rates'!A:D,4,0)</f>
        <v>80</v>
      </c>
      <c r="O91" s="24">
        <f>VLOOKUP(C91,'Tab 3 - Rates'!A:L,12,0)</f>
        <v>4.3750000000000004E-3</v>
      </c>
      <c r="P91" s="22">
        <f t="shared" si="5"/>
        <v>2.9058239583333334</v>
      </c>
    </row>
    <row r="92" spans="1:16" x14ac:dyDescent="0.25">
      <c r="A92" s="12" t="s">
        <v>86</v>
      </c>
      <c r="B92" s="12" t="s">
        <v>16</v>
      </c>
      <c r="C92" s="12" t="s">
        <v>6</v>
      </c>
      <c r="D92" s="12">
        <v>2003</v>
      </c>
      <c r="E92" s="12">
        <v>19505840</v>
      </c>
      <c r="F92" s="12" t="s">
        <v>29</v>
      </c>
      <c r="G92" s="21">
        <v>45016</v>
      </c>
      <c r="H92" s="22">
        <v>10404.64</v>
      </c>
      <c r="I92" s="22">
        <f t="shared" si="3"/>
        <v>1647.4900000000002</v>
      </c>
      <c r="J92" s="22">
        <f t="shared" si="4"/>
        <v>8757.15</v>
      </c>
      <c r="K92" s="22">
        <v>2677.86</v>
      </c>
      <c r="L92" s="22">
        <v>-1030.3699999999999</v>
      </c>
      <c r="M92" s="23">
        <v>61.851230999999999</v>
      </c>
      <c r="N92" s="12">
        <f>VLOOKUP(C92,'Tab 3 - Rates'!A:D,4,0)</f>
        <v>80</v>
      </c>
      <c r="O92" s="24">
        <f>VLOOKUP(C92,'Tab 3 - Rates'!A:L,12,0)</f>
        <v>4.3750000000000004E-3</v>
      </c>
      <c r="P92" s="22">
        <f t="shared" si="5"/>
        <v>3.7933583333333334</v>
      </c>
    </row>
    <row r="93" spans="1:16" x14ac:dyDescent="0.25">
      <c r="A93" s="12" t="s">
        <v>86</v>
      </c>
      <c r="B93" s="12" t="s">
        <v>11</v>
      </c>
      <c r="C93" s="12" t="s">
        <v>4</v>
      </c>
      <c r="D93" s="12">
        <v>1958</v>
      </c>
      <c r="E93" s="12">
        <v>13358699</v>
      </c>
      <c r="F93" s="12" t="s">
        <v>10</v>
      </c>
      <c r="G93" s="21">
        <v>45016</v>
      </c>
      <c r="H93" s="22">
        <v>109185.35999999999</v>
      </c>
      <c r="I93" s="22">
        <f t="shared" si="3"/>
        <v>56828.579999999987</v>
      </c>
      <c r="J93" s="22">
        <f t="shared" si="4"/>
        <v>52356.78</v>
      </c>
      <c r="K93" s="22">
        <v>70633.059999999983</v>
      </c>
      <c r="L93" s="22">
        <v>-13804.479999999998</v>
      </c>
      <c r="M93" s="23">
        <v>15.648982</v>
      </c>
      <c r="N93" s="12">
        <f>VLOOKUP(C93,'Tab 3 - Rates'!A:D,4,0)</f>
        <v>65</v>
      </c>
      <c r="O93" s="24">
        <f>VLOOKUP(C93,'Tab 3 - Rates'!A:L,12,0)</f>
        <v>6.9230769230769207E-3</v>
      </c>
      <c r="P93" s="22">
        <f t="shared" si="5"/>
        <v>62.99155384615382</v>
      </c>
    </row>
    <row r="94" spans="1:16" x14ac:dyDescent="0.25">
      <c r="A94" s="12" t="s">
        <v>86</v>
      </c>
      <c r="B94" s="12" t="s">
        <v>11</v>
      </c>
      <c r="C94" s="12" t="s">
        <v>4</v>
      </c>
      <c r="D94" s="12">
        <v>2012</v>
      </c>
      <c r="E94" s="12">
        <v>426760510</v>
      </c>
      <c r="F94" s="12" t="s">
        <v>12</v>
      </c>
      <c r="G94" s="21">
        <v>45016</v>
      </c>
      <c r="H94" s="22">
        <v>59901.919999999998</v>
      </c>
      <c r="I94" s="22">
        <f t="shared" si="3"/>
        <v>9222.1</v>
      </c>
      <c r="J94" s="22">
        <f t="shared" si="4"/>
        <v>50679.82</v>
      </c>
      <c r="K94" s="22">
        <v>11462.28</v>
      </c>
      <c r="L94" s="22">
        <v>-2240.1799999999998</v>
      </c>
      <c r="M94" s="23">
        <v>55.012321999999998</v>
      </c>
      <c r="N94" s="12">
        <f>VLOOKUP(C94,'Tab 3 - Rates'!A:D,4,0)</f>
        <v>65</v>
      </c>
      <c r="O94" s="24">
        <f>VLOOKUP(C94,'Tab 3 - Rates'!A:L,12,0)</f>
        <v>6.9230769230769207E-3</v>
      </c>
      <c r="P94" s="22">
        <f t="shared" si="5"/>
        <v>34.558799999999991</v>
      </c>
    </row>
    <row r="95" spans="1:16" x14ac:dyDescent="0.25">
      <c r="A95" s="12" t="s">
        <v>86</v>
      </c>
      <c r="B95" s="12" t="s">
        <v>11</v>
      </c>
      <c r="C95" s="12" t="s">
        <v>4</v>
      </c>
      <c r="D95" s="12">
        <v>2018</v>
      </c>
      <c r="E95" s="12">
        <v>721244220</v>
      </c>
      <c r="F95" s="12" t="s">
        <v>12</v>
      </c>
      <c r="G95" s="21">
        <v>45016</v>
      </c>
      <c r="H95" s="22">
        <v>22373.61</v>
      </c>
      <c r="I95" s="22">
        <f t="shared" si="3"/>
        <v>1850.31</v>
      </c>
      <c r="J95" s="22">
        <f t="shared" si="4"/>
        <v>20523.3</v>
      </c>
      <c r="K95" s="22">
        <v>2299.77</v>
      </c>
      <c r="L95" s="22">
        <v>-449.46</v>
      </c>
      <c r="M95" s="23">
        <v>60.539436000000002</v>
      </c>
      <c r="N95" s="12">
        <f>VLOOKUP(C95,'Tab 3 - Rates'!A:D,4,0)</f>
        <v>65</v>
      </c>
      <c r="O95" s="24">
        <f>VLOOKUP(C95,'Tab 3 - Rates'!A:L,12,0)</f>
        <v>6.9230769230769207E-3</v>
      </c>
      <c r="P95" s="22">
        <f t="shared" si="5"/>
        <v>12.907851923076921</v>
      </c>
    </row>
    <row r="96" spans="1:16" x14ac:dyDescent="0.25">
      <c r="A96" s="12" t="s">
        <v>86</v>
      </c>
      <c r="B96" s="12" t="s">
        <v>11</v>
      </c>
      <c r="C96" s="12" t="s">
        <v>4</v>
      </c>
      <c r="D96" s="12">
        <v>2018</v>
      </c>
      <c r="E96" s="12">
        <v>721244208</v>
      </c>
      <c r="F96" s="12" t="s">
        <v>19</v>
      </c>
      <c r="G96" s="21">
        <v>45016</v>
      </c>
      <c r="H96" s="22">
        <v>55927.31</v>
      </c>
      <c r="I96" s="22">
        <f t="shared" si="3"/>
        <v>4625.1900000000005</v>
      </c>
      <c r="J96" s="22">
        <f t="shared" si="4"/>
        <v>51302.119999999995</v>
      </c>
      <c r="K96" s="22">
        <v>5748.72</v>
      </c>
      <c r="L96" s="22">
        <v>-1123.53</v>
      </c>
      <c r="M96" s="23">
        <v>60.539436000000002</v>
      </c>
      <c r="N96" s="12">
        <f>VLOOKUP(C96,'Tab 3 - Rates'!A:D,4,0)</f>
        <v>65</v>
      </c>
      <c r="O96" s="24">
        <f>VLOOKUP(C96,'Tab 3 - Rates'!A:L,12,0)</f>
        <v>6.9230769230769207E-3</v>
      </c>
      <c r="P96" s="22">
        <f t="shared" si="5"/>
        <v>32.265755769230758</v>
      </c>
    </row>
    <row r="97" spans="1:16" x14ac:dyDescent="0.25">
      <c r="A97" s="12" t="s">
        <v>86</v>
      </c>
      <c r="B97" s="12" t="s">
        <v>11</v>
      </c>
      <c r="C97" s="12" t="s">
        <v>4</v>
      </c>
      <c r="D97" s="12">
        <v>2012</v>
      </c>
      <c r="E97" s="12">
        <v>426760457</v>
      </c>
      <c r="F97" s="12" t="s">
        <v>14</v>
      </c>
      <c r="G97" s="21">
        <v>45016</v>
      </c>
      <c r="H97" s="22">
        <v>89056.89</v>
      </c>
      <c r="I97" s="22">
        <f t="shared" si="3"/>
        <v>13710.61</v>
      </c>
      <c r="J97" s="22">
        <f t="shared" si="4"/>
        <v>75346.28</v>
      </c>
      <c r="K97" s="22">
        <v>17041.11</v>
      </c>
      <c r="L97" s="22">
        <v>-3330.5</v>
      </c>
      <c r="M97" s="23">
        <v>55.012321999999998</v>
      </c>
      <c r="N97" s="12">
        <f>VLOOKUP(C97,'Tab 3 - Rates'!A:D,4,0)</f>
        <v>65</v>
      </c>
      <c r="O97" s="24">
        <f>VLOOKUP(C97,'Tab 3 - Rates'!A:L,12,0)</f>
        <v>6.9230769230769207E-3</v>
      </c>
      <c r="P97" s="22">
        <f t="shared" si="5"/>
        <v>51.378974999999983</v>
      </c>
    </row>
    <row r="98" spans="1:16" x14ac:dyDescent="0.25">
      <c r="A98" s="12" t="s">
        <v>86</v>
      </c>
      <c r="B98" s="12" t="s">
        <v>11</v>
      </c>
      <c r="C98" s="12" t="s">
        <v>4</v>
      </c>
      <c r="D98" s="12">
        <v>2012</v>
      </c>
      <c r="E98" s="12">
        <v>426760477</v>
      </c>
      <c r="F98" s="12" t="s">
        <v>20</v>
      </c>
      <c r="G98" s="21">
        <v>45016</v>
      </c>
      <c r="H98" s="22">
        <v>33109.96</v>
      </c>
      <c r="I98" s="22">
        <f t="shared" si="3"/>
        <v>5097.3899999999994</v>
      </c>
      <c r="J98" s="22">
        <f t="shared" si="4"/>
        <v>28012.57</v>
      </c>
      <c r="K98" s="22">
        <v>6335.62</v>
      </c>
      <c r="L98" s="22">
        <v>-1238.23</v>
      </c>
      <c r="M98" s="23">
        <v>55.012321999999998</v>
      </c>
      <c r="N98" s="12">
        <f>VLOOKUP(C98,'Tab 3 - Rates'!A:D,4,0)</f>
        <v>65</v>
      </c>
      <c r="O98" s="24">
        <f>VLOOKUP(C98,'Tab 3 - Rates'!A:L,12,0)</f>
        <v>6.9230769230769207E-3</v>
      </c>
      <c r="P98" s="22">
        <f t="shared" si="5"/>
        <v>19.101899999999993</v>
      </c>
    </row>
    <row r="99" spans="1:16" x14ac:dyDescent="0.25">
      <c r="A99" s="12" t="s">
        <v>86</v>
      </c>
      <c r="B99" s="12" t="s">
        <v>16</v>
      </c>
      <c r="C99" s="12" t="s">
        <v>6</v>
      </c>
      <c r="D99" s="12">
        <v>1958</v>
      </c>
      <c r="E99" s="12">
        <v>13373170</v>
      </c>
      <c r="F99" s="12" t="s">
        <v>15</v>
      </c>
      <c r="G99" s="21">
        <v>45016</v>
      </c>
      <c r="H99" s="22">
        <v>67406.91</v>
      </c>
      <c r="I99" s="22">
        <f t="shared" si="3"/>
        <v>19970.330000000002</v>
      </c>
      <c r="J99" s="22">
        <f t="shared" si="4"/>
        <v>47436.58</v>
      </c>
      <c r="K99" s="22">
        <v>32460.09</v>
      </c>
      <c r="L99" s="22">
        <v>-12489.76</v>
      </c>
      <c r="M99" s="23">
        <v>27.339041000000002</v>
      </c>
      <c r="N99" s="12">
        <f>VLOOKUP(C99,'Tab 3 - Rates'!A:D,4,0)</f>
        <v>80</v>
      </c>
      <c r="O99" s="24">
        <f>VLOOKUP(C99,'Tab 3 - Rates'!A:L,12,0)</f>
        <v>4.3750000000000004E-3</v>
      </c>
      <c r="P99" s="22">
        <f t="shared" si="5"/>
        <v>24.575435937500004</v>
      </c>
    </row>
    <row r="100" spans="1:16" x14ac:dyDescent="0.25">
      <c r="A100" s="12" t="s">
        <v>86</v>
      </c>
      <c r="B100" s="12" t="s">
        <v>16</v>
      </c>
      <c r="C100" s="12" t="s">
        <v>6</v>
      </c>
      <c r="D100" s="12">
        <v>2018</v>
      </c>
      <c r="E100" s="12">
        <v>721244223</v>
      </c>
      <c r="F100" s="12" t="s">
        <v>21</v>
      </c>
      <c r="G100" s="21">
        <v>45016</v>
      </c>
      <c r="H100" s="22">
        <v>2700.54</v>
      </c>
      <c r="I100" s="22">
        <f t="shared" si="3"/>
        <v>164.31</v>
      </c>
      <c r="J100" s="22">
        <f t="shared" si="4"/>
        <v>2536.23</v>
      </c>
      <c r="K100" s="22">
        <v>267.07</v>
      </c>
      <c r="L100" s="22">
        <v>-102.76</v>
      </c>
      <c r="M100" s="23">
        <v>75.533260999999996</v>
      </c>
      <c r="N100" s="12">
        <f>VLOOKUP(C100,'Tab 3 - Rates'!A:D,4,0)</f>
        <v>80</v>
      </c>
      <c r="O100" s="24">
        <f>VLOOKUP(C100,'Tab 3 - Rates'!A:L,12,0)</f>
        <v>4.3750000000000004E-3</v>
      </c>
      <c r="P100" s="22">
        <f t="shared" si="5"/>
        <v>0.98457187499999999</v>
      </c>
    </row>
    <row r="101" spans="1:16" x14ac:dyDescent="0.25">
      <c r="A101" s="12" t="s">
        <v>86</v>
      </c>
      <c r="B101" s="12" t="s">
        <v>16</v>
      </c>
      <c r="C101" s="12" t="s">
        <v>6</v>
      </c>
      <c r="D101" s="12">
        <v>2012</v>
      </c>
      <c r="E101" s="12">
        <v>426760549</v>
      </c>
      <c r="F101" s="12" t="s">
        <v>17</v>
      </c>
      <c r="G101" s="21">
        <v>45016</v>
      </c>
      <c r="H101" s="22">
        <v>32791.96</v>
      </c>
      <c r="I101" s="22">
        <f t="shared" si="3"/>
        <v>3626.0699999999997</v>
      </c>
      <c r="J101" s="22">
        <f t="shared" si="4"/>
        <v>29165.89</v>
      </c>
      <c r="K101" s="22">
        <v>5893.87</v>
      </c>
      <c r="L101" s="22">
        <v>-2267.8000000000002</v>
      </c>
      <c r="M101" s="23">
        <v>69.974092999999996</v>
      </c>
      <c r="N101" s="12">
        <f>VLOOKUP(C101,'Tab 3 - Rates'!A:D,4,0)</f>
        <v>80</v>
      </c>
      <c r="O101" s="24">
        <f>VLOOKUP(C101,'Tab 3 - Rates'!A:L,12,0)</f>
        <v>4.3750000000000004E-3</v>
      </c>
      <c r="P101" s="22">
        <f t="shared" si="5"/>
        <v>11.955402083333334</v>
      </c>
    </row>
    <row r="102" spans="1:16" x14ac:dyDescent="0.25">
      <c r="A102" s="12" t="s">
        <v>86</v>
      </c>
      <c r="B102" s="12" t="s">
        <v>16</v>
      </c>
      <c r="C102" s="12" t="s">
        <v>6</v>
      </c>
      <c r="D102" s="12">
        <v>2018</v>
      </c>
      <c r="E102" s="12">
        <v>721244226</v>
      </c>
      <c r="F102" s="12" t="s">
        <v>17</v>
      </c>
      <c r="G102" s="21">
        <v>45016</v>
      </c>
      <c r="H102" s="22">
        <v>10601.63</v>
      </c>
      <c r="I102" s="22">
        <f t="shared" si="3"/>
        <v>645.03</v>
      </c>
      <c r="J102" s="22">
        <f t="shared" si="4"/>
        <v>9956.5999999999985</v>
      </c>
      <c r="K102" s="22">
        <v>1048.44</v>
      </c>
      <c r="L102" s="22">
        <v>-403.41</v>
      </c>
      <c r="M102" s="23">
        <v>75.533260999999996</v>
      </c>
      <c r="N102" s="12">
        <f>VLOOKUP(C102,'Tab 3 - Rates'!A:D,4,0)</f>
        <v>80</v>
      </c>
      <c r="O102" s="24">
        <f>VLOOKUP(C102,'Tab 3 - Rates'!A:L,12,0)</f>
        <v>4.3750000000000004E-3</v>
      </c>
      <c r="P102" s="22">
        <f t="shared" si="5"/>
        <v>3.8651776041666666</v>
      </c>
    </row>
    <row r="103" spans="1:16" x14ac:dyDescent="0.25">
      <c r="A103" s="12" t="s">
        <v>86</v>
      </c>
      <c r="B103" s="12" t="s">
        <v>11</v>
      </c>
      <c r="C103" s="12" t="s">
        <v>4</v>
      </c>
      <c r="D103" s="12">
        <v>1958</v>
      </c>
      <c r="E103" s="12">
        <v>13358706</v>
      </c>
      <c r="F103" s="12" t="s">
        <v>10</v>
      </c>
      <c r="G103" s="21">
        <v>45016</v>
      </c>
      <c r="H103" s="22">
        <v>150933.62</v>
      </c>
      <c r="I103" s="22">
        <f t="shared" si="3"/>
        <v>78557.63</v>
      </c>
      <c r="J103" s="22">
        <f t="shared" si="4"/>
        <v>72375.989999999991</v>
      </c>
      <c r="K103" s="22">
        <v>97640.41</v>
      </c>
      <c r="L103" s="22">
        <v>-19082.78</v>
      </c>
      <c r="M103" s="23">
        <v>15.648982</v>
      </c>
      <c r="N103" s="12">
        <f>VLOOKUP(C103,'Tab 3 - Rates'!A:D,4,0)</f>
        <v>65</v>
      </c>
      <c r="O103" s="24">
        <f>VLOOKUP(C103,'Tab 3 - Rates'!A:L,12,0)</f>
        <v>6.9230769230769207E-3</v>
      </c>
      <c r="P103" s="22">
        <f t="shared" si="5"/>
        <v>87.077088461538438</v>
      </c>
    </row>
    <row r="104" spans="1:16" x14ac:dyDescent="0.25">
      <c r="A104" s="12" t="s">
        <v>86</v>
      </c>
      <c r="B104" s="12" t="s">
        <v>11</v>
      </c>
      <c r="C104" s="12" t="s">
        <v>4</v>
      </c>
      <c r="D104" s="12">
        <v>2012</v>
      </c>
      <c r="E104" s="12">
        <v>426760498</v>
      </c>
      <c r="F104" s="12" t="s">
        <v>12</v>
      </c>
      <c r="G104" s="21">
        <v>45016</v>
      </c>
      <c r="H104" s="22">
        <v>29950.95</v>
      </c>
      <c r="I104" s="22">
        <f t="shared" si="3"/>
        <v>4611.05</v>
      </c>
      <c r="J104" s="22">
        <f t="shared" si="4"/>
        <v>25339.9</v>
      </c>
      <c r="K104" s="22">
        <v>5731.14</v>
      </c>
      <c r="L104" s="22">
        <v>-1120.0899999999999</v>
      </c>
      <c r="M104" s="23">
        <v>55.012321999999998</v>
      </c>
      <c r="N104" s="12">
        <f>VLOOKUP(C104,'Tab 3 - Rates'!A:D,4,0)</f>
        <v>65</v>
      </c>
      <c r="O104" s="24">
        <f>VLOOKUP(C104,'Tab 3 - Rates'!A:L,12,0)</f>
        <v>6.9230769230769207E-3</v>
      </c>
      <c r="P104" s="22">
        <f t="shared" si="5"/>
        <v>17.279394230769228</v>
      </c>
    </row>
    <row r="105" spans="1:16" x14ac:dyDescent="0.25">
      <c r="A105" s="12" t="s">
        <v>86</v>
      </c>
      <c r="B105" s="12" t="s">
        <v>11</v>
      </c>
      <c r="C105" s="12" t="s">
        <v>4</v>
      </c>
      <c r="D105" s="12">
        <v>2006</v>
      </c>
      <c r="E105" s="12">
        <v>47519739</v>
      </c>
      <c r="F105" s="12" t="s">
        <v>14</v>
      </c>
      <c r="G105" s="21">
        <v>45016</v>
      </c>
      <c r="H105" s="22">
        <v>50223.59</v>
      </c>
      <c r="I105" s="22">
        <f t="shared" si="3"/>
        <v>10316.68</v>
      </c>
      <c r="J105" s="22">
        <f t="shared" si="4"/>
        <v>39906.909999999996</v>
      </c>
      <c r="K105" s="22">
        <v>12822.75</v>
      </c>
      <c r="L105" s="22">
        <v>-2506.0700000000002</v>
      </c>
      <c r="M105" s="23">
        <v>49.632536000000002</v>
      </c>
      <c r="N105" s="12">
        <f>VLOOKUP(C105,'Tab 3 - Rates'!A:D,4,0)</f>
        <v>65</v>
      </c>
      <c r="O105" s="24">
        <f>VLOOKUP(C105,'Tab 3 - Rates'!A:L,12,0)</f>
        <v>6.9230769230769207E-3</v>
      </c>
      <c r="P105" s="22">
        <f t="shared" si="5"/>
        <v>28.975148076923066</v>
      </c>
    </row>
    <row r="106" spans="1:16" x14ac:dyDescent="0.25">
      <c r="A106" s="12" t="s">
        <v>86</v>
      </c>
      <c r="B106" s="12" t="s">
        <v>11</v>
      </c>
      <c r="C106" s="12" t="s">
        <v>4</v>
      </c>
      <c r="D106" s="12">
        <v>2012</v>
      </c>
      <c r="E106" s="12">
        <v>426760483</v>
      </c>
      <c r="F106" s="12" t="s">
        <v>20</v>
      </c>
      <c r="G106" s="21">
        <v>45016</v>
      </c>
      <c r="H106" s="22">
        <v>66219.91</v>
      </c>
      <c r="I106" s="22">
        <f t="shared" si="3"/>
        <v>10194.779999999999</v>
      </c>
      <c r="J106" s="22">
        <f t="shared" si="4"/>
        <v>56025.130000000005</v>
      </c>
      <c r="K106" s="22">
        <v>12671.24</v>
      </c>
      <c r="L106" s="22">
        <v>-2476.46</v>
      </c>
      <c r="M106" s="23">
        <v>55.012321999999998</v>
      </c>
      <c r="N106" s="12">
        <f>VLOOKUP(C106,'Tab 3 - Rates'!A:D,4,0)</f>
        <v>65</v>
      </c>
      <c r="O106" s="24">
        <f>VLOOKUP(C106,'Tab 3 - Rates'!A:L,12,0)</f>
        <v>6.9230769230769207E-3</v>
      </c>
      <c r="P106" s="22">
        <f t="shared" si="5"/>
        <v>38.203794230769219</v>
      </c>
    </row>
    <row r="107" spans="1:16" x14ac:dyDescent="0.25">
      <c r="A107" s="12" t="s">
        <v>86</v>
      </c>
      <c r="B107" s="12" t="s">
        <v>16</v>
      </c>
      <c r="C107" s="12" t="s">
        <v>6</v>
      </c>
      <c r="D107" s="12">
        <v>1958</v>
      </c>
      <c r="E107" s="12">
        <v>13373177</v>
      </c>
      <c r="F107" s="12" t="s">
        <v>15</v>
      </c>
      <c r="G107" s="21">
        <v>45016</v>
      </c>
      <c r="H107" s="22">
        <v>101972.76</v>
      </c>
      <c r="I107" s="22">
        <f t="shared" si="3"/>
        <v>30210.989999999998</v>
      </c>
      <c r="J107" s="22">
        <f t="shared" si="4"/>
        <v>71761.76999999999</v>
      </c>
      <c r="K107" s="22">
        <v>49105.42</v>
      </c>
      <c r="L107" s="22">
        <v>-18894.43</v>
      </c>
      <c r="M107" s="23">
        <v>27.339041000000002</v>
      </c>
      <c r="N107" s="12">
        <f>VLOOKUP(C107,'Tab 3 - Rates'!A:D,4,0)</f>
        <v>80</v>
      </c>
      <c r="O107" s="24">
        <f>VLOOKUP(C107,'Tab 3 - Rates'!A:L,12,0)</f>
        <v>4.3750000000000004E-3</v>
      </c>
      <c r="P107" s="22">
        <f t="shared" si="5"/>
        <v>37.177568749999999</v>
      </c>
    </row>
    <row r="108" spans="1:16" x14ac:dyDescent="0.25">
      <c r="A108" s="12" t="s">
        <v>86</v>
      </c>
      <c r="B108" s="12" t="s">
        <v>16</v>
      </c>
      <c r="C108" s="12" t="s">
        <v>6</v>
      </c>
      <c r="D108" s="12">
        <v>2006</v>
      </c>
      <c r="E108" s="12">
        <v>47519757</v>
      </c>
      <c r="F108" s="12" t="s">
        <v>21</v>
      </c>
      <c r="G108" s="21">
        <v>45016</v>
      </c>
      <c r="H108" s="22">
        <v>11877.5</v>
      </c>
      <c r="I108" s="22">
        <f t="shared" si="3"/>
        <v>1718.6299999999999</v>
      </c>
      <c r="J108" s="22">
        <f t="shared" si="4"/>
        <v>10158.870000000001</v>
      </c>
      <c r="K108" s="22">
        <v>2793.49</v>
      </c>
      <c r="L108" s="22">
        <v>-1074.8599999999999</v>
      </c>
      <c r="M108" s="23">
        <v>64.527009000000007</v>
      </c>
      <c r="N108" s="12">
        <f>VLOOKUP(C108,'Tab 3 - Rates'!A:D,4,0)</f>
        <v>80</v>
      </c>
      <c r="O108" s="24">
        <f>VLOOKUP(C108,'Tab 3 - Rates'!A:L,12,0)</f>
        <v>4.3750000000000004E-3</v>
      </c>
      <c r="P108" s="22">
        <f t="shared" si="5"/>
        <v>4.3303385416666664</v>
      </c>
    </row>
    <row r="109" spans="1:16" x14ac:dyDescent="0.25">
      <c r="A109" s="12" t="s">
        <v>86</v>
      </c>
      <c r="B109" s="12" t="s">
        <v>16</v>
      </c>
      <c r="C109" s="12" t="s">
        <v>6</v>
      </c>
      <c r="D109" s="12">
        <v>2012</v>
      </c>
      <c r="E109" s="12">
        <v>426760572</v>
      </c>
      <c r="F109" s="12" t="s">
        <v>17</v>
      </c>
      <c r="G109" s="21">
        <v>45016</v>
      </c>
      <c r="H109" s="22">
        <v>81979.899999999994</v>
      </c>
      <c r="I109" s="22">
        <f t="shared" si="3"/>
        <v>9065.17</v>
      </c>
      <c r="J109" s="22">
        <f t="shared" si="4"/>
        <v>72914.73</v>
      </c>
      <c r="K109" s="22">
        <v>14734.67</v>
      </c>
      <c r="L109" s="22">
        <v>-5669.5</v>
      </c>
      <c r="M109" s="23">
        <v>69.974092999999996</v>
      </c>
      <c r="N109" s="12">
        <f>VLOOKUP(C109,'Tab 3 - Rates'!A:D,4,0)</f>
        <v>80</v>
      </c>
      <c r="O109" s="24">
        <f>VLOOKUP(C109,'Tab 3 - Rates'!A:L,12,0)</f>
        <v>4.3750000000000004E-3</v>
      </c>
      <c r="P109" s="22">
        <f t="shared" si="5"/>
        <v>29.888505208333331</v>
      </c>
    </row>
    <row r="110" spans="1:16" x14ac:dyDescent="0.25">
      <c r="A110" s="12" t="s">
        <v>86</v>
      </c>
      <c r="B110" s="12" t="s">
        <v>16</v>
      </c>
      <c r="C110" s="12" t="s">
        <v>6</v>
      </c>
      <c r="D110" s="12">
        <v>2006</v>
      </c>
      <c r="E110" s="12">
        <v>47519760</v>
      </c>
      <c r="F110" s="12" t="s">
        <v>18</v>
      </c>
      <c r="G110" s="21">
        <v>45016</v>
      </c>
      <c r="H110" s="22">
        <v>9646.6299999999992</v>
      </c>
      <c r="I110" s="22">
        <f t="shared" si="3"/>
        <v>1395.84</v>
      </c>
      <c r="J110" s="22">
        <f t="shared" si="4"/>
        <v>8250.7899999999991</v>
      </c>
      <c r="K110" s="22">
        <v>2268.81</v>
      </c>
      <c r="L110" s="22">
        <v>-872.97</v>
      </c>
      <c r="M110" s="23">
        <v>64.527009000000007</v>
      </c>
      <c r="N110" s="12">
        <f>VLOOKUP(C110,'Tab 3 - Rates'!A:D,4,0)</f>
        <v>80</v>
      </c>
      <c r="O110" s="24">
        <f>VLOOKUP(C110,'Tab 3 - Rates'!A:L,12,0)</f>
        <v>4.3750000000000004E-3</v>
      </c>
      <c r="P110" s="22">
        <f t="shared" si="5"/>
        <v>3.5170005208333333</v>
      </c>
    </row>
    <row r="111" spans="1:16" x14ac:dyDescent="0.25">
      <c r="A111" s="12" t="s">
        <v>86</v>
      </c>
      <c r="B111" s="12" t="s">
        <v>16</v>
      </c>
      <c r="C111" s="12" t="s">
        <v>6</v>
      </c>
      <c r="D111" s="12">
        <v>2012</v>
      </c>
      <c r="E111" s="12">
        <v>122137402</v>
      </c>
      <c r="F111" s="12" t="s">
        <v>18</v>
      </c>
      <c r="G111" s="21">
        <v>45016</v>
      </c>
      <c r="H111" s="22">
        <v>5199.87</v>
      </c>
      <c r="I111" s="22">
        <f t="shared" si="3"/>
        <v>574.99</v>
      </c>
      <c r="J111" s="22">
        <f t="shared" si="4"/>
        <v>4624.88</v>
      </c>
      <c r="K111" s="22">
        <v>934.6</v>
      </c>
      <c r="L111" s="22">
        <v>-359.61</v>
      </c>
      <c r="M111" s="23">
        <v>69.974092999999996</v>
      </c>
      <c r="N111" s="12">
        <f>VLOOKUP(C111,'Tab 3 - Rates'!A:D,4,0)</f>
        <v>80</v>
      </c>
      <c r="O111" s="24">
        <f>VLOOKUP(C111,'Tab 3 - Rates'!A:L,12,0)</f>
        <v>4.3750000000000004E-3</v>
      </c>
      <c r="P111" s="22">
        <f t="shared" si="5"/>
        <v>1.8957859375000001</v>
      </c>
    </row>
    <row r="112" spans="1:16" x14ac:dyDescent="0.25">
      <c r="A112" s="12" t="s">
        <v>86</v>
      </c>
      <c r="B112" s="12" t="s">
        <v>11</v>
      </c>
      <c r="C112" s="12" t="s">
        <v>4</v>
      </c>
      <c r="D112" s="12">
        <v>1958</v>
      </c>
      <c r="E112" s="12">
        <v>13358707</v>
      </c>
      <c r="F112" s="12" t="s">
        <v>10</v>
      </c>
      <c r="G112" s="21">
        <v>45016</v>
      </c>
      <c r="H112" s="22">
        <v>139621.66</v>
      </c>
      <c r="I112" s="22">
        <f t="shared" si="3"/>
        <v>72670</v>
      </c>
      <c r="J112" s="22">
        <f t="shared" si="4"/>
        <v>66951.66</v>
      </c>
      <c r="K112" s="22">
        <v>90322.59</v>
      </c>
      <c r="L112" s="22">
        <v>-17652.59</v>
      </c>
      <c r="M112" s="23">
        <v>15.648982</v>
      </c>
      <c r="N112" s="12">
        <f>VLOOKUP(C112,'Tab 3 - Rates'!A:D,4,0)</f>
        <v>65</v>
      </c>
      <c r="O112" s="24">
        <f>VLOOKUP(C112,'Tab 3 - Rates'!A:L,12,0)</f>
        <v>6.9230769230769207E-3</v>
      </c>
      <c r="P112" s="22">
        <f t="shared" si="5"/>
        <v>80.550957692307676</v>
      </c>
    </row>
    <row r="113" spans="1:16" x14ac:dyDescent="0.25">
      <c r="A113" s="12" t="s">
        <v>86</v>
      </c>
      <c r="B113" s="12" t="s">
        <v>11</v>
      </c>
      <c r="C113" s="12" t="s">
        <v>4</v>
      </c>
      <c r="D113" s="12">
        <v>2021</v>
      </c>
      <c r="E113" s="12">
        <v>880387895</v>
      </c>
      <c r="F113" s="12" t="s">
        <v>30</v>
      </c>
      <c r="G113" s="21">
        <v>45016</v>
      </c>
      <c r="H113" s="22">
        <v>1279.6600000000001</v>
      </c>
      <c r="I113" s="22">
        <f t="shared" si="3"/>
        <v>43.81</v>
      </c>
      <c r="J113" s="22">
        <f t="shared" si="4"/>
        <v>1235.8500000000001</v>
      </c>
      <c r="K113" s="22">
        <v>54.45</v>
      </c>
      <c r="L113" s="22">
        <v>-10.64</v>
      </c>
      <c r="M113" s="23">
        <v>63.349383000000003</v>
      </c>
      <c r="N113" s="12">
        <f>VLOOKUP(C113,'Tab 3 - Rates'!A:D,4,0)</f>
        <v>65</v>
      </c>
      <c r="O113" s="24">
        <f>VLOOKUP(C113,'Tab 3 - Rates'!A:L,12,0)</f>
        <v>6.9230769230769207E-3</v>
      </c>
      <c r="P113" s="22">
        <f t="shared" si="5"/>
        <v>0.73826538461538449</v>
      </c>
    </row>
    <row r="114" spans="1:16" x14ac:dyDescent="0.25">
      <c r="A114" s="12" t="s">
        <v>86</v>
      </c>
      <c r="B114" s="12" t="s">
        <v>16</v>
      </c>
      <c r="C114" s="12" t="s">
        <v>6</v>
      </c>
      <c r="D114" s="12">
        <v>1958</v>
      </c>
      <c r="E114" s="12">
        <v>13373178</v>
      </c>
      <c r="F114" s="12" t="s">
        <v>15</v>
      </c>
      <c r="G114" s="21">
        <v>45016</v>
      </c>
      <c r="H114" s="22">
        <v>90091.67</v>
      </c>
      <c r="I114" s="22">
        <f t="shared" si="3"/>
        <v>26691.039999999997</v>
      </c>
      <c r="J114" s="22">
        <f t="shared" si="4"/>
        <v>63400.630000000005</v>
      </c>
      <c r="K114" s="22">
        <v>43384.03</v>
      </c>
      <c r="L114" s="22">
        <v>-16692.990000000002</v>
      </c>
      <c r="M114" s="23">
        <v>27.339041000000002</v>
      </c>
      <c r="N114" s="12">
        <f>VLOOKUP(C114,'Tab 3 - Rates'!A:D,4,0)</f>
        <v>80</v>
      </c>
      <c r="O114" s="24">
        <f>VLOOKUP(C114,'Tab 3 - Rates'!A:L,12,0)</f>
        <v>4.3750000000000004E-3</v>
      </c>
      <c r="P114" s="22">
        <f t="shared" si="5"/>
        <v>32.84592135416667</v>
      </c>
    </row>
    <row r="115" spans="1:16" x14ac:dyDescent="0.25">
      <c r="A115" s="12" t="s">
        <v>86</v>
      </c>
      <c r="B115" s="12" t="s">
        <v>16</v>
      </c>
      <c r="C115" s="12" t="s">
        <v>6</v>
      </c>
      <c r="D115" s="12">
        <v>2012</v>
      </c>
      <c r="E115" s="12">
        <v>426760513</v>
      </c>
      <c r="F115" s="12" t="s">
        <v>17</v>
      </c>
      <c r="G115" s="21">
        <v>45016</v>
      </c>
      <c r="H115" s="22">
        <v>32791.96</v>
      </c>
      <c r="I115" s="22">
        <f t="shared" si="3"/>
        <v>3626.0699999999997</v>
      </c>
      <c r="J115" s="22">
        <f t="shared" si="4"/>
        <v>29165.89</v>
      </c>
      <c r="K115" s="22">
        <v>5893.87</v>
      </c>
      <c r="L115" s="22">
        <v>-2267.8000000000002</v>
      </c>
      <c r="M115" s="23">
        <v>69.974092999999996</v>
      </c>
      <c r="N115" s="12">
        <f>VLOOKUP(C115,'Tab 3 - Rates'!A:D,4,0)</f>
        <v>80</v>
      </c>
      <c r="O115" s="24">
        <f>VLOOKUP(C115,'Tab 3 - Rates'!A:L,12,0)</f>
        <v>4.3750000000000004E-3</v>
      </c>
      <c r="P115" s="22">
        <f t="shared" si="5"/>
        <v>11.955402083333334</v>
      </c>
    </row>
    <row r="116" spans="1:16" x14ac:dyDescent="0.25">
      <c r="A116" s="12" t="s">
        <v>86</v>
      </c>
      <c r="B116" s="12" t="s">
        <v>16</v>
      </c>
      <c r="C116" s="12" t="s">
        <v>6</v>
      </c>
      <c r="D116" s="12">
        <v>2009</v>
      </c>
      <c r="E116" s="12">
        <v>105519508</v>
      </c>
      <c r="F116" s="12" t="s">
        <v>18</v>
      </c>
      <c r="G116" s="21">
        <v>45016</v>
      </c>
      <c r="H116" s="22">
        <v>55853.780000000006</v>
      </c>
      <c r="I116" s="22">
        <f t="shared" si="3"/>
        <v>7205.8400000000011</v>
      </c>
      <c r="J116" s="22">
        <f t="shared" si="4"/>
        <v>48647.94</v>
      </c>
      <c r="K116" s="22">
        <v>11712.490000000002</v>
      </c>
      <c r="L116" s="22">
        <v>-4506.6500000000005</v>
      </c>
      <c r="M116" s="23">
        <v>67.235298999999998</v>
      </c>
      <c r="N116" s="12">
        <f>VLOOKUP(C116,'Tab 3 - Rates'!A:D,4,0)</f>
        <v>80</v>
      </c>
      <c r="O116" s="24">
        <f>VLOOKUP(C116,'Tab 3 - Rates'!A:L,12,0)</f>
        <v>4.3750000000000004E-3</v>
      </c>
      <c r="P116" s="22">
        <f t="shared" si="5"/>
        <v>20.36335729166667</v>
      </c>
    </row>
    <row r="117" spans="1:16" x14ac:dyDescent="0.25">
      <c r="A117" s="12" t="s">
        <v>86</v>
      </c>
      <c r="B117" s="12" t="s">
        <v>16</v>
      </c>
      <c r="C117" s="12" t="s">
        <v>6</v>
      </c>
      <c r="D117" s="12">
        <v>2012</v>
      </c>
      <c r="E117" s="12">
        <v>122137405</v>
      </c>
      <c r="F117" s="12" t="s">
        <v>18</v>
      </c>
      <c r="G117" s="21">
        <v>45016</v>
      </c>
      <c r="H117" s="22">
        <v>5199.87</v>
      </c>
      <c r="I117" s="22">
        <f t="shared" si="3"/>
        <v>574.99</v>
      </c>
      <c r="J117" s="22">
        <f t="shared" si="4"/>
        <v>4624.88</v>
      </c>
      <c r="K117" s="22">
        <v>934.6</v>
      </c>
      <c r="L117" s="22">
        <v>-359.61</v>
      </c>
      <c r="M117" s="23">
        <v>69.974092999999996</v>
      </c>
      <c r="N117" s="12">
        <f>VLOOKUP(C117,'Tab 3 - Rates'!A:D,4,0)</f>
        <v>80</v>
      </c>
      <c r="O117" s="24">
        <f>VLOOKUP(C117,'Tab 3 - Rates'!A:L,12,0)</f>
        <v>4.3750000000000004E-3</v>
      </c>
      <c r="P117" s="22">
        <f t="shared" si="5"/>
        <v>1.8957859375000001</v>
      </c>
    </row>
    <row r="118" spans="1:16" x14ac:dyDescent="0.25">
      <c r="A118" s="12" t="s">
        <v>86</v>
      </c>
      <c r="B118" s="12" t="s">
        <v>16</v>
      </c>
      <c r="C118" s="12" t="s">
        <v>6</v>
      </c>
      <c r="D118" s="12">
        <v>2021</v>
      </c>
      <c r="E118" s="12">
        <v>880387892</v>
      </c>
      <c r="F118" s="12" t="s">
        <v>30</v>
      </c>
      <c r="G118" s="21">
        <v>45016</v>
      </c>
      <c r="H118" s="22">
        <v>168.52</v>
      </c>
      <c r="I118" s="22">
        <f t="shared" si="3"/>
        <v>4.3099999999999996</v>
      </c>
      <c r="J118" s="22">
        <f t="shared" si="4"/>
        <v>164.21</v>
      </c>
      <c r="K118" s="22">
        <v>7.01</v>
      </c>
      <c r="L118" s="22">
        <v>-2.7</v>
      </c>
      <c r="M118" s="23">
        <v>78.348528999999999</v>
      </c>
      <c r="N118" s="12">
        <f>VLOOKUP(C118,'Tab 3 - Rates'!A:D,4,0)</f>
        <v>80</v>
      </c>
      <c r="O118" s="24">
        <f>VLOOKUP(C118,'Tab 3 - Rates'!A:L,12,0)</f>
        <v>4.3750000000000004E-3</v>
      </c>
      <c r="P118" s="22">
        <f t="shared" si="5"/>
        <v>6.1439583333333339E-2</v>
      </c>
    </row>
    <row r="119" spans="1:16" x14ac:dyDescent="0.25">
      <c r="A119" s="12" t="s">
        <v>86</v>
      </c>
      <c r="B119" s="12" t="s">
        <v>11</v>
      </c>
      <c r="C119" s="12" t="s">
        <v>4</v>
      </c>
      <c r="D119" s="12">
        <v>1958</v>
      </c>
      <c r="E119" s="12">
        <v>13358700</v>
      </c>
      <c r="F119" s="12" t="s">
        <v>10</v>
      </c>
      <c r="G119" s="21">
        <v>45016</v>
      </c>
      <c r="H119" s="22">
        <v>103472.17</v>
      </c>
      <c r="I119" s="22">
        <f t="shared" si="3"/>
        <v>53854.99</v>
      </c>
      <c r="J119" s="22">
        <f t="shared" si="4"/>
        <v>49617.18</v>
      </c>
      <c r="K119" s="22">
        <v>66937.14</v>
      </c>
      <c r="L119" s="22">
        <v>-13082.15</v>
      </c>
      <c r="M119" s="23">
        <v>15.648982</v>
      </c>
      <c r="N119" s="12">
        <f>VLOOKUP(C119,'Tab 3 - Rates'!A:D,4,0)</f>
        <v>65</v>
      </c>
      <c r="O119" s="24">
        <f>VLOOKUP(C119,'Tab 3 - Rates'!A:L,12,0)</f>
        <v>6.9230769230769207E-3</v>
      </c>
      <c r="P119" s="22">
        <f t="shared" si="5"/>
        <v>59.695482692307671</v>
      </c>
    </row>
    <row r="120" spans="1:16" x14ac:dyDescent="0.25">
      <c r="A120" s="12" t="s">
        <v>86</v>
      </c>
      <c r="B120" s="12" t="s">
        <v>11</v>
      </c>
      <c r="C120" s="12" t="s">
        <v>4</v>
      </c>
      <c r="D120" s="12">
        <v>2012</v>
      </c>
      <c r="E120" s="12">
        <v>426760507</v>
      </c>
      <c r="F120" s="12" t="s">
        <v>12</v>
      </c>
      <c r="G120" s="21">
        <v>45016</v>
      </c>
      <c r="H120" s="22">
        <v>29950.95</v>
      </c>
      <c r="I120" s="22">
        <f t="shared" si="3"/>
        <v>4611.05</v>
      </c>
      <c r="J120" s="22">
        <f t="shared" si="4"/>
        <v>25339.9</v>
      </c>
      <c r="K120" s="22">
        <v>5731.14</v>
      </c>
      <c r="L120" s="22">
        <v>-1120.0899999999999</v>
      </c>
      <c r="M120" s="23">
        <v>55.012321999999998</v>
      </c>
      <c r="N120" s="12">
        <f>VLOOKUP(C120,'Tab 3 - Rates'!A:D,4,0)</f>
        <v>65</v>
      </c>
      <c r="O120" s="24">
        <f>VLOOKUP(C120,'Tab 3 - Rates'!A:L,12,0)</f>
        <v>6.9230769230769207E-3</v>
      </c>
      <c r="P120" s="22">
        <f t="shared" si="5"/>
        <v>17.279394230769228</v>
      </c>
    </row>
    <row r="121" spans="1:16" x14ac:dyDescent="0.25">
      <c r="A121" s="12" t="s">
        <v>86</v>
      </c>
      <c r="B121" s="12" t="s">
        <v>11</v>
      </c>
      <c r="C121" s="12" t="s">
        <v>4</v>
      </c>
      <c r="D121" s="12">
        <v>2014</v>
      </c>
      <c r="E121" s="12">
        <v>508489696</v>
      </c>
      <c r="F121" s="12" t="s">
        <v>13</v>
      </c>
      <c r="G121" s="21">
        <v>45016</v>
      </c>
      <c r="H121" s="22">
        <v>12553.37</v>
      </c>
      <c r="I121" s="22">
        <f t="shared" si="3"/>
        <v>1670.5100000000002</v>
      </c>
      <c r="J121" s="22">
        <f t="shared" si="4"/>
        <v>10882.86</v>
      </c>
      <c r="K121" s="22">
        <v>2076.3000000000002</v>
      </c>
      <c r="L121" s="22">
        <v>-405.79</v>
      </c>
      <c r="M121" s="23">
        <v>56.839692999999997</v>
      </c>
      <c r="N121" s="12">
        <f>VLOOKUP(C121,'Tab 3 - Rates'!A:D,4,0)</f>
        <v>65</v>
      </c>
      <c r="O121" s="24">
        <f>VLOOKUP(C121,'Tab 3 - Rates'!A:L,12,0)</f>
        <v>6.9230769230769207E-3</v>
      </c>
      <c r="P121" s="22">
        <f t="shared" si="5"/>
        <v>7.2423288461538444</v>
      </c>
    </row>
    <row r="122" spans="1:16" x14ac:dyDescent="0.25">
      <c r="A122" s="12" t="s">
        <v>86</v>
      </c>
      <c r="B122" s="12" t="s">
        <v>11</v>
      </c>
      <c r="C122" s="12" t="s">
        <v>4</v>
      </c>
      <c r="D122" s="12">
        <v>2012</v>
      </c>
      <c r="E122" s="12">
        <v>426760486</v>
      </c>
      <c r="F122" s="12" t="s">
        <v>24</v>
      </c>
      <c r="G122" s="21">
        <v>45016</v>
      </c>
      <c r="H122" s="22">
        <v>73068.89</v>
      </c>
      <c r="I122" s="22">
        <f t="shared" si="3"/>
        <v>11249.2</v>
      </c>
      <c r="J122" s="22">
        <f t="shared" si="4"/>
        <v>61819.69</v>
      </c>
      <c r="K122" s="22">
        <v>13981.79</v>
      </c>
      <c r="L122" s="22">
        <v>-2732.59</v>
      </c>
      <c r="M122" s="23">
        <v>55.012321999999998</v>
      </c>
      <c r="N122" s="12">
        <f>VLOOKUP(C122,'Tab 3 - Rates'!A:D,4,0)</f>
        <v>65</v>
      </c>
      <c r="O122" s="24">
        <f>VLOOKUP(C122,'Tab 3 - Rates'!A:L,12,0)</f>
        <v>6.9230769230769207E-3</v>
      </c>
      <c r="P122" s="22">
        <f t="shared" si="5"/>
        <v>42.155128846153836</v>
      </c>
    </row>
    <row r="123" spans="1:16" x14ac:dyDescent="0.25">
      <c r="A123" s="12" t="s">
        <v>86</v>
      </c>
      <c r="B123" s="12" t="s">
        <v>11</v>
      </c>
      <c r="C123" s="12" t="s">
        <v>4</v>
      </c>
      <c r="D123" s="12">
        <v>2014</v>
      </c>
      <c r="E123" s="12">
        <v>508489657</v>
      </c>
      <c r="F123" s="12" t="s">
        <v>14</v>
      </c>
      <c r="G123" s="21">
        <v>45016</v>
      </c>
      <c r="H123" s="22">
        <v>15282.85</v>
      </c>
      <c r="I123" s="22">
        <f t="shared" si="3"/>
        <v>2033.73</v>
      </c>
      <c r="J123" s="22">
        <f t="shared" si="4"/>
        <v>13249.12</v>
      </c>
      <c r="K123" s="22">
        <v>2527.75</v>
      </c>
      <c r="L123" s="22">
        <v>-494.02</v>
      </c>
      <c r="M123" s="23">
        <v>56.839692999999997</v>
      </c>
      <c r="N123" s="12">
        <f>VLOOKUP(C123,'Tab 3 - Rates'!A:D,4,0)</f>
        <v>65</v>
      </c>
      <c r="O123" s="24">
        <f>VLOOKUP(C123,'Tab 3 - Rates'!A:L,12,0)</f>
        <v>6.9230769230769207E-3</v>
      </c>
      <c r="P123" s="22">
        <f t="shared" si="5"/>
        <v>8.8170288461538444</v>
      </c>
    </row>
    <row r="124" spans="1:16" x14ac:dyDescent="0.25">
      <c r="A124" s="12" t="s">
        <v>86</v>
      </c>
      <c r="B124" s="12" t="s">
        <v>16</v>
      </c>
      <c r="C124" s="12" t="s">
        <v>6</v>
      </c>
      <c r="D124" s="12">
        <v>1958</v>
      </c>
      <c r="E124" s="12">
        <v>13373171</v>
      </c>
      <c r="F124" s="12" t="s">
        <v>15</v>
      </c>
      <c r="G124" s="21">
        <v>45016</v>
      </c>
      <c r="H124" s="22">
        <v>64395.18</v>
      </c>
      <c r="I124" s="22">
        <f t="shared" si="3"/>
        <v>19078.050000000003</v>
      </c>
      <c r="J124" s="22">
        <f t="shared" si="4"/>
        <v>45317.13</v>
      </c>
      <c r="K124" s="22">
        <v>31009.77</v>
      </c>
      <c r="L124" s="22">
        <v>-11931.72</v>
      </c>
      <c r="M124" s="23">
        <v>27.339041000000002</v>
      </c>
      <c r="N124" s="12">
        <f>VLOOKUP(C124,'Tab 3 - Rates'!A:D,4,0)</f>
        <v>80</v>
      </c>
      <c r="O124" s="24">
        <f>VLOOKUP(C124,'Tab 3 - Rates'!A:L,12,0)</f>
        <v>4.3750000000000004E-3</v>
      </c>
      <c r="P124" s="22">
        <f t="shared" si="5"/>
        <v>23.477409375000001</v>
      </c>
    </row>
    <row r="125" spans="1:16" x14ac:dyDescent="0.25">
      <c r="A125" s="12" t="s">
        <v>86</v>
      </c>
      <c r="B125" s="12" t="s">
        <v>16</v>
      </c>
      <c r="C125" s="12" t="s">
        <v>6</v>
      </c>
      <c r="D125" s="12">
        <v>2014</v>
      </c>
      <c r="E125" s="12">
        <v>508489699</v>
      </c>
      <c r="F125" s="12" t="s">
        <v>21</v>
      </c>
      <c r="G125" s="21">
        <v>45016</v>
      </c>
      <c r="H125" s="22">
        <v>8856.2099999999991</v>
      </c>
      <c r="I125" s="22">
        <f t="shared" si="3"/>
        <v>852.6099999999999</v>
      </c>
      <c r="J125" s="22">
        <f t="shared" si="4"/>
        <v>8003.5999999999995</v>
      </c>
      <c r="K125" s="22">
        <v>1385.84</v>
      </c>
      <c r="L125" s="22">
        <v>-533.23</v>
      </c>
      <c r="M125" s="23">
        <v>71.815586999999994</v>
      </c>
      <c r="N125" s="12">
        <f>VLOOKUP(C125,'Tab 3 - Rates'!A:D,4,0)</f>
        <v>80</v>
      </c>
      <c r="O125" s="24">
        <f>VLOOKUP(C125,'Tab 3 - Rates'!A:L,12,0)</f>
        <v>4.3750000000000004E-3</v>
      </c>
      <c r="P125" s="22">
        <f t="shared" si="5"/>
        <v>3.2288265624999997</v>
      </c>
    </row>
    <row r="126" spans="1:16" x14ac:dyDescent="0.25">
      <c r="A126" s="12" t="s">
        <v>86</v>
      </c>
      <c r="B126" s="12" t="s">
        <v>16</v>
      </c>
      <c r="C126" s="12" t="s">
        <v>6</v>
      </c>
      <c r="D126" s="12">
        <v>2012</v>
      </c>
      <c r="E126" s="12">
        <v>426760522</v>
      </c>
      <c r="F126" s="12" t="s">
        <v>17</v>
      </c>
      <c r="G126" s="21">
        <v>45016</v>
      </c>
      <c r="H126" s="22">
        <v>16395.990000000002</v>
      </c>
      <c r="I126" s="22">
        <f t="shared" si="3"/>
        <v>1813.04</v>
      </c>
      <c r="J126" s="22">
        <f t="shared" si="4"/>
        <v>14582.95</v>
      </c>
      <c r="K126" s="22">
        <v>2946.94</v>
      </c>
      <c r="L126" s="22">
        <v>-1133.9000000000001</v>
      </c>
      <c r="M126" s="23">
        <v>69.974092999999996</v>
      </c>
      <c r="N126" s="12">
        <f>VLOOKUP(C126,'Tab 3 - Rates'!A:D,4,0)</f>
        <v>80</v>
      </c>
      <c r="O126" s="24">
        <f>VLOOKUP(C126,'Tab 3 - Rates'!A:L,12,0)</f>
        <v>4.3750000000000004E-3</v>
      </c>
      <c r="P126" s="22">
        <f t="shared" si="5"/>
        <v>5.9777046875000011</v>
      </c>
    </row>
    <row r="127" spans="1:16" x14ac:dyDescent="0.25">
      <c r="A127" s="12" t="s">
        <v>86</v>
      </c>
      <c r="B127" s="12" t="s">
        <v>16</v>
      </c>
      <c r="C127" s="12" t="s">
        <v>6</v>
      </c>
      <c r="D127" s="12">
        <v>2014</v>
      </c>
      <c r="E127" s="12">
        <v>508489702</v>
      </c>
      <c r="F127" s="12" t="s">
        <v>18</v>
      </c>
      <c r="G127" s="21">
        <v>45016</v>
      </c>
      <c r="H127" s="22">
        <v>3969.75</v>
      </c>
      <c r="I127" s="22">
        <f t="shared" si="3"/>
        <v>382.17000000000007</v>
      </c>
      <c r="J127" s="22">
        <f t="shared" si="4"/>
        <v>3587.58</v>
      </c>
      <c r="K127" s="22">
        <v>621.19000000000005</v>
      </c>
      <c r="L127" s="22">
        <v>-239.02</v>
      </c>
      <c r="M127" s="23">
        <v>71.815586999999994</v>
      </c>
      <c r="N127" s="12">
        <f>VLOOKUP(C127,'Tab 3 - Rates'!A:D,4,0)</f>
        <v>80</v>
      </c>
      <c r="O127" s="24">
        <f>VLOOKUP(C127,'Tab 3 - Rates'!A:L,12,0)</f>
        <v>4.3750000000000004E-3</v>
      </c>
      <c r="P127" s="22">
        <f t="shared" si="5"/>
        <v>1.4473046875</v>
      </c>
    </row>
    <row r="128" spans="1:16" x14ac:dyDescent="0.25">
      <c r="A128" s="12" t="s">
        <v>87</v>
      </c>
      <c r="B128" s="12" t="s">
        <v>11</v>
      </c>
      <c r="C128" s="12" t="s">
        <v>4</v>
      </c>
      <c r="D128" s="12">
        <v>1958</v>
      </c>
      <c r="E128" s="12">
        <v>13358684</v>
      </c>
      <c r="F128" s="12" t="s">
        <v>10</v>
      </c>
      <c r="G128" s="21">
        <v>45016</v>
      </c>
      <c r="H128" s="22">
        <v>31978.93</v>
      </c>
      <c r="I128" s="22">
        <f t="shared" si="3"/>
        <v>16644.329999999998</v>
      </c>
      <c r="J128" s="22">
        <f t="shared" si="4"/>
        <v>15334.600000000002</v>
      </c>
      <c r="K128" s="22">
        <v>20687.48</v>
      </c>
      <c r="L128" s="22">
        <v>-4043.15</v>
      </c>
      <c r="M128" s="23">
        <v>15.648982</v>
      </c>
      <c r="N128" s="12">
        <f>VLOOKUP(C128,'Tab 3 - Rates'!A:D,4,0)</f>
        <v>65</v>
      </c>
      <c r="O128" s="24">
        <f>VLOOKUP(C128,'Tab 3 - Rates'!A:L,12,0)</f>
        <v>6.9230769230769207E-3</v>
      </c>
      <c r="P128" s="22">
        <f t="shared" si="5"/>
        <v>18.449382692307687</v>
      </c>
    </row>
    <row r="129" spans="1:16" x14ac:dyDescent="0.25">
      <c r="A129" s="12" t="s">
        <v>87</v>
      </c>
      <c r="B129" s="12" t="s">
        <v>16</v>
      </c>
      <c r="C129" s="12" t="s">
        <v>6</v>
      </c>
      <c r="D129" s="12">
        <v>1958</v>
      </c>
      <c r="E129" s="12">
        <v>13373158</v>
      </c>
      <c r="F129" s="12" t="s">
        <v>15</v>
      </c>
      <c r="G129" s="21">
        <v>45016</v>
      </c>
      <c r="H129" s="22">
        <v>27149.3</v>
      </c>
      <c r="I129" s="22">
        <f t="shared" si="3"/>
        <v>8043.39</v>
      </c>
      <c r="J129" s="22">
        <f t="shared" si="4"/>
        <v>19105.91</v>
      </c>
      <c r="K129" s="22">
        <v>13073.86</v>
      </c>
      <c r="L129" s="22">
        <v>-5030.47</v>
      </c>
      <c r="M129" s="23">
        <v>27.339041000000002</v>
      </c>
      <c r="N129" s="12">
        <f>VLOOKUP(C129,'Tab 3 - Rates'!A:D,4,0)</f>
        <v>80</v>
      </c>
      <c r="O129" s="24">
        <f>VLOOKUP(C129,'Tab 3 - Rates'!A:L,12,0)</f>
        <v>4.3750000000000004E-3</v>
      </c>
      <c r="P129" s="22">
        <f t="shared" si="5"/>
        <v>9.8981822916666662</v>
      </c>
    </row>
    <row r="130" spans="1:16" x14ac:dyDescent="0.25">
      <c r="A130" s="12" t="s">
        <v>87</v>
      </c>
      <c r="B130" s="12" t="s">
        <v>11</v>
      </c>
      <c r="C130" s="12" t="s">
        <v>4</v>
      </c>
      <c r="D130" s="12">
        <v>1958</v>
      </c>
      <c r="E130" s="12">
        <v>13358686</v>
      </c>
      <c r="F130" s="12" t="s">
        <v>10</v>
      </c>
      <c r="G130" s="21">
        <v>45016</v>
      </c>
      <c r="H130" s="22">
        <v>114361.07</v>
      </c>
      <c r="I130" s="22">
        <f t="shared" si="3"/>
        <v>59522.420000000006</v>
      </c>
      <c r="J130" s="22">
        <f t="shared" si="4"/>
        <v>54838.65</v>
      </c>
      <c r="K130" s="22">
        <v>73981.27</v>
      </c>
      <c r="L130" s="22">
        <v>-14458.85</v>
      </c>
      <c r="M130" s="23">
        <v>15.648982</v>
      </c>
      <c r="N130" s="12">
        <f>VLOOKUP(C130,'Tab 3 - Rates'!A:D,4,0)</f>
        <v>65</v>
      </c>
      <c r="O130" s="24">
        <f>VLOOKUP(C130,'Tab 3 - Rates'!A:L,12,0)</f>
        <v>6.9230769230769207E-3</v>
      </c>
      <c r="P130" s="22">
        <f t="shared" si="5"/>
        <v>65.977540384615367</v>
      </c>
    </row>
    <row r="131" spans="1:16" x14ac:dyDescent="0.25">
      <c r="A131" s="12" t="s">
        <v>87</v>
      </c>
      <c r="B131" s="12" t="s">
        <v>11</v>
      </c>
      <c r="C131" s="12" t="s">
        <v>4</v>
      </c>
      <c r="D131" s="12">
        <v>2021</v>
      </c>
      <c r="E131" s="12">
        <v>913595720</v>
      </c>
      <c r="F131" s="12" t="s">
        <v>12</v>
      </c>
      <c r="G131" s="21">
        <v>45016</v>
      </c>
      <c r="H131" s="22">
        <v>4315.08</v>
      </c>
      <c r="I131" s="22">
        <f t="shared" si="3"/>
        <v>147.73000000000002</v>
      </c>
      <c r="J131" s="22">
        <f t="shared" si="4"/>
        <v>4167.3500000000004</v>
      </c>
      <c r="K131" s="22">
        <v>183.62</v>
      </c>
      <c r="L131" s="22">
        <v>-35.89</v>
      </c>
      <c r="M131" s="23">
        <v>63.349383000000003</v>
      </c>
      <c r="N131" s="12">
        <f>VLOOKUP(C131,'Tab 3 - Rates'!A:D,4,0)</f>
        <v>65</v>
      </c>
      <c r="O131" s="24">
        <f>VLOOKUP(C131,'Tab 3 - Rates'!A:L,12,0)</f>
        <v>6.9230769230769207E-3</v>
      </c>
      <c r="P131" s="22">
        <f t="shared" si="5"/>
        <v>2.4894692307692301</v>
      </c>
    </row>
    <row r="132" spans="1:16" x14ac:dyDescent="0.25">
      <c r="A132" s="12" t="s">
        <v>87</v>
      </c>
      <c r="B132" s="12" t="s">
        <v>11</v>
      </c>
      <c r="C132" s="12" t="s">
        <v>4</v>
      </c>
      <c r="D132" s="12">
        <v>2021</v>
      </c>
      <c r="E132" s="12">
        <v>913595717</v>
      </c>
      <c r="F132" s="12" t="s">
        <v>19</v>
      </c>
      <c r="G132" s="21">
        <v>45016</v>
      </c>
      <c r="H132" s="22">
        <v>5346.74</v>
      </c>
      <c r="I132" s="22">
        <f t="shared" si="3"/>
        <v>183.05</v>
      </c>
      <c r="J132" s="22">
        <f t="shared" si="4"/>
        <v>5163.6899999999996</v>
      </c>
      <c r="K132" s="22">
        <v>227.52</v>
      </c>
      <c r="L132" s="22">
        <v>-44.47</v>
      </c>
      <c r="M132" s="23">
        <v>63.349383000000003</v>
      </c>
      <c r="N132" s="12">
        <f>VLOOKUP(C132,'Tab 3 - Rates'!A:D,4,0)</f>
        <v>65</v>
      </c>
      <c r="O132" s="24">
        <f>VLOOKUP(C132,'Tab 3 - Rates'!A:L,12,0)</f>
        <v>6.9230769230769207E-3</v>
      </c>
      <c r="P132" s="22">
        <f t="shared" si="5"/>
        <v>3.0846576923076912</v>
      </c>
    </row>
    <row r="133" spans="1:16" x14ac:dyDescent="0.25">
      <c r="A133" s="12" t="s">
        <v>87</v>
      </c>
      <c r="B133" s="12" t="s">
        <v>11</v>
      </c>
      <c r="C133" s="12" t="s">
        <v>4</v>
      </c>
      <c r="D133" s="12">
        <v>2021</v>
      </c>
      <c r="E133" s="12">
        <v>913595708</v>
      </c>
      <c r="F133" s="12" t="s">
        <v>19</v>
      </c>
      <c r="G133" s="21">
        <v>45016</v>
      </c>
      <c r="H133" s="22">
        <v>5346.74</v>
      </c>
      <c r="I133" s="22">
        <f t="shared" si="3"/>
        <v>183.05</v>
      </c>
      <c r="J133" s="22">
        <f t="shared" si="4"/>
        <v>5163.6899999999996</v>
      </c>
      <c r="K133" s="22">
        <v>227.52</v>
      </c>
      <c r="L133" s="22">
        <v>-44.47</v>
      </c>
      <c r="M133" s="23">
        <v>63.349383000000003</v>
      </c>
      <c r="N133" s="12">
        <f>VLOOKUP(C133,'Tab 3 - Rates'!A:D,4,0)</f>
        <v>65</v>
      </c>
      <c r="O133" s="24">
        <f>VLOOKUP(C133,'Tab 3 - Rates'!A:L,12,0)</f>
        <v>6.9230769230769207E-3</v>
      </c>
      <c r="P133" s="22">
        <f t="shared" si="5"/>
        <v>3.0846576923076912</v>
      </c>
    </row>
    <row r="134" spans="1:16" x14ac:dyDescent="0.25">
      <c r="A134" s="12" t="s">
        <v>87</v>
      </c>
      <c r="B134" s="12" t="s">
        <v>16</v>
      </c>
      <c r="C134" s="12" t="s">
        <v>6</v>
      </c>
      <c r="D134" s="12">
        <v>1958</v>
      </c>
      <c r="E134" s="12">
        <v>13373159</v>
      </c>
      <c r="F134" s="12" t="s">
        <v>15</v>
      </c>
      <c r="G134" s="21">
        <v>45016</v>
      </c>
      <c r="H134" s="22">
        <v>81584.61</v>
      </c>
      <c r="I134" s="22">
        <f t="shared" si="3"/>
        <v>24170.69</v>
      </c>
      <c r="J134" s="22">
        <f t="shared" si="4"/>
        <v>57413.919999999998</v>
      </c>
      <c r="K134" s="22">
        <v>39287.42</v>
      </c>
      <c r="L134" s="22">
        <v>-15116.73</v>
      </c>
      <c r="M134" s="23">
        <v>27.339041000000002</v>
      </c>
      <c r="N134" s="12">
        <f>VLOOKUP(C134,'Tab 3 - Rates'!A:D,4,0)</f>
        <v>80</v>
      </c>
      <c r="O134" s="24">
        <f>VLOOKUP(C134,'Tab 3 - Rates'!A:L,12,0)</f>
        <v>4.3750000000000004E-3</v>
      </c>
      <c r="P134" s="22">
        <f t="shared" si="5"/>
        <v>29.744389062500002</v>
      </c>
    </row>
    <row r="135" spans="1:16" x14ac:dyDescent="0.25">
      <c r="A135" s="12" t="s">
        <v>87</v>
      </c>
      <c r="B135" s="12" t="s">
        <v>16</v>
      </c>
      <c r="C135" s="12" t="s">
        <v>6</v>
      </c>
      <c r="D135" s="12">
        <v>2021</v>
      </c>
      <c r="E135" s="12">
        <v>913595723</v>
      </c>
      <c r="F135" s="12" t="s">
        <v>21</v>
      </c>
      <c r="G135" s="21">
        <v>45016</v>
      </c>
      <c r="H135" s="22">
        <v>656.01</v>
      </c>
      <c r="I135" s="22">
        <f t="shared" si="3"/>
        <v>16.8</v>
      </c>
      <c r="J135" s="22">
        <f t="shared" si="4"/>
        <v>639.21</v>
      </c>
      <c r="K135" s="22">
        <v>27.3</v>
      </c>
      <c r="L135" s="22">
        <v>-10.5</v>
      </c>
      <c r="M135" s="23">
        <v>78.348528999999999</v>
      </c>
      <c r="N135" s="12">
        <f>VLOOKUP(C135,'Tab 3 - Rates'!A:D,4,0)</f>
        <v>80</v>
      </c>
      <c r="O135" s="24">
        <f>VLOOKUP(C135,'Tab 3 - Rates'!A:L,12,0)</f>
        <v>4.3750000000000004E-3</v>
      </c>
      <c r="P135" s="22">
        <f t="shared" si="5"/>
        <v>0.23917031250000001</v>
      </c>
    </row>
    <row r="136" spans="1:16" x14ac:dyDescent="0.25">
      <c r="A136" s="12" t="s">
        <v>87</v>
      </c>
      <c r="B136" s="12" t="s">
        <v>16</v>
      </c>
      <c r="C136" s="12" t="s">
        <v>6</v>
      </c>
      <c r="D136" s="12">
        <v>2021</v>
      </c>
      <c r="E136" s="12">
        <v>913595726</v>
      </c>
      <c r="F136" s="12" t="s">
        <v>17</v>
      </c>
      <c r="G136" s="21">
        <v>45016</v>
      </c>
      <c r="H136" s="22">
        <v>2419.1999999999998</v>
      </c>
      <c r="I136" s="22">
        <f t="shared" si="3"/>
        <v>61.93</v>
      </c>
      <c r="J136" s="22">
        <f t="shared" si="4"/>
        <v>2357.27</v>
      </c>
      <c r="K136" s="22">
        <v>100.66</v>
      </c>
      <c r="L136" s="22">
        <v>-38.729999999999997</v>
      </c>
      <c r="M136" s="23">
        <v>78.348528999999999</v>
      </c>
      <c r="N136" s="12">
        <f>VLOOKUP(C136,'Tab 3 - Rates'!A:D,4,0)</f>
        <v>80</v>
      </c>
      <c r="O136" s="24">
        <f>VLOOKUP(C136,'Tab 3 - Rates'!A:L,12,0)</f>
        <v>4.3750000000000004E-3</v>
      </c>
      <c r="P136" s="22">
        <f t="shared" si="5"/>
        <v>0.88200000000000001</v>
      </c>
    </row>
    <row r="137" spans="1:16" x14ac:dyDescent="0.25">
      <c r="A137" s="12" t="s">
        <v>87</v>
      </c>
      <c r="B137" s="12" t="s">
        <v>11</v>
      </c>
      <c r="C137" s="12" t="s">
        <v>4</v>
      </c>
      <c r="D137" s="12">
        <v>1958</v>
      </c>
      <c r="E137" s="12">
        <v>13358687</v>
      </c>
      <c r="F137" s="12" t="s">
        <v>10</v>
      </c>
      <c r="G137" s="21">
        <v>45016</v>
      </c>
      <c r="H137" s="22">
        <v>76200.206976744201</v>
      </c>
      <c r="I137" s="22">
        <f t="shared" ref="I137:I200" si="6">K137+L137</f>
        <v>39660.533488372101</v>
      </c>
      <c r="J137" s="22">
        <f t="shared" ref="J137:J200" si="7">H137-I137</f>
        <v>36539.6734883721</v>
      </c>
      <c r="K137" s="22">
        <v>49294.646976744196</v>
      </c>
      <c r="L137" s="22">
        <v>-9634.1134883720933</v>
      </c>
      <c r="M137" s="23">
        <v>15.648982</v>
      </c>
      <c r="N137" s="12">
        <f>VLOOKUP(C137,'Tab 3 - Rates'!A:D,4,0)</f>
        <v>65</v>
      </c>
      <c r="O137" s="24">
        <f>VLOOKUP(C137,'Tab 3 - Rates'!A:L,12,0)</f>
        <v>6.9230769230769207E-3</v>
      </c>
      <c r="P137" s="22">
        <f t="shared" ref="P137:P200" si="8">H137*(O137/12)</f>
        <v>43.961657871198568</v>
      </c>
    </row>
    <row r="138" spans="1:16" x14ac:dyDescent="0.25">
      <c r="A138" s="12" t="s">
        <v>87</v>
      </c>
      <c r="B138" s="12" t="s">
        <v>11</v>
      </c>
      <c r="C138" s="12" t="s">
        <v>4</v>
      </c>
      <c r="D138" s="12">
        <v>2017</v>
      </c>
      <c r="E138" s="12">
        <v>673832004</v>
      </c>
      <c r="F138" s="12" t="s">
        <v>12</v>
      </c>
      <c r="G138" s="21">
        <v>45016</v>
      </c>
      <c r="H138" s="22">
        <v>40692.79</v>
      </c>
      <c r="I138" s="22">
        <f t="shared" si="6"/>
        <v>3930.3600000000006</v>
      </c>
      <c r="J138" s="22">
        <f t="shared" si="7"/>
        <v>36762.43</v>
      </c>
      <c r="K138" s="22">
        <v>4885.1000000000004</v>
      </c>
      <c r="L138" s="22">
        <v>-954.74</v>
      </c>
      <c r="M138" s="23">
        <v>59.609184999999997</v>
      </c>
      <c r="N138" s="12">
        <f>VLOOKUP(C138,'Tab 3 - Rates'!A:D,4,0)</f>
        <v>65</v>
      </c>
      <c r="O138" s="24">
        <f>VLOOKUP(C138,'Tab 3 - Rates'!A:L,12,0)</f>
        <v>6.9230769230769207E-3</v>
      </c>
      <c r="P138" s="22">
        <f t="shared" si="8"/>
        <v>23.476609615384611</v>
      </c>
    </row>
    <row r="139" spans="1:16" x14ac:dyDescent="0.25">
      <c r="A139" s="12" t="s">
        <v>87</v>
      </c>
      <c r="B139" s="12" t="s">
        <v>11</v>
      </c>
      <c r="C139" s="12" t="s">
        <v>4</v>
      </c>
      <c r="D139" s="12">
        <v>2014</v>
      </c>
      <c r="E139" s="12">
        <v>535070851</v>
      </c>
      <c r="F139" s="12" t="s">
        <v>13</v>
      </c>
      <c r="G139" s="21">
        <v>45016</v>
      </c>
      <c r="H139" s="22">
        <v>38016.67</v>
      </c>
      <c r="I139" s="22">
        <f t="shared" si="6"/>
        <v>5058.9799999999996</v>
      </c>
      <c r="J139" s="22">
        <f t="shared" si="7"/>
        <v>32957.69</v>
      </c>
      <c r="K139" s="22">
        <v>6287.88</v>
      </c>
      <c r="L139" s="22">
        <v>-1228.9000000000001</v>
      </c>
      <c r="M139" s="23">
        <v>56.839692999999997</v>
      </c>
      <c r="N139" s="12">
        <f>VLOOKUP(C139,'Tab 3 - Rates'!A:D,4,0)</f>
        <v>65</v>
      </c>
      <c r="O139" s="24">
        <f>VLOOKUP(C139,'Tab 3 - Rates'!A:L,12,0)</f>
        <v>6.9230769230769207E-3</v>
      </c>
      <c r="P139" s="22">
        <f t="shared" si="8"/>
        <v>21.932694230769222</v>
      </c>
    </row>
    <row r="140" spans="1:16" x14ac:dyDescent="0.25">
      <c r="A140" s="12" t="s">
        <v>87</v>
      </c>
      <c r="B140" s="12" t="s">
        <v>11</v>
      </c>
      <c r="C140" s="12" t="s">
        <v>4</v>
      </c>
      <c r="D140" s="12">
        <v>2005</v>
      </c>
      <c r="E140" s="12">
        <v>62341630</v>
      </c>
      <c r="F140" s="12" t="s">
        <v>31</v>
      </c>
      <c r="G140" s="21">
        <v>45016</v>
      </c>
      <c r="H140" s="22">
        <v>1772.13</v>
      </c>
      <c r="I140" s="22">
        <f t="shared" si="6"/>
        <v>377.13</v>
      </c>
      <c r="J140" s="22">
        <f t="shared" si="7"/>
        <v>1395</v>
      </c>
      <c r="K140" s="22">
        <v>468.74</v>
      </c>
      <c r="L140" s="22">
        <v>-91.61</v>
      </c>
      <c r="M140" s="23">
        <v>48.752436000000003</v>
      </c>
      <c r="N140" s="12">
        <f>VLOOKUP(C140,'Tab 3 - Rates'!A:D,4,0)</f>
        <v>65</v>
      </c>
      <c r="O140" s="24">
        <f>VLOOKUP(C140,'Tab 3 - Rates'!A:L,12,0)</f>
        <v>6.9230769230769207E-3</v>
      </c>
      <c r="P140" s="22">
        <f t="shared" si="8"/>
        <v>1.0223826923076922</v>
      </c>
    </row>
    <row r="141" spans="1:16" x14ac:dyDescent="0.25">
      <c r="A141" s="12" t="s">
        <v>87</v>
      </c>
      <c r="B141" s="12" t="s">
        <v>11</v>
      </c>
      <c r="C141" s="12" t="s">
        <v>4</v>
      </c>
      <c r="D141" s="12">
        <v>2017</v>
      </c>
      <c r="E141" s="12">
        <v>673831986</v>
      </c>
      <c r="F141" s="12" t="s">
        <v>32</v>
      </c>
      <c r="G141" s="21">
        <v>45016</v>
      </c>
      <c r="H141" s="22">
        <v>33283.25</v>
      </c>
      <c r="I141" s="22">
        <f t="shared" si="6"/>
        <v>3214.7</v>
      </c>
      <c r="J141" s="22">
        <f t="shared" si="7"/>
        <v>30068.55</v>
      </c>
      <c r="K141" s="22">
        <v>3995.6</v>
      </c>
      <c r="L141" s="22">
        <v>-780.9</v>
      </c>
      <c r="M141" s="23">
        <v>59.609184999999997</v>
      </c>
      <c r="N141" s="12">
        <f>VLOOKUP(C141,'Tab 3 - Rates'!A:D,4,0)</f>
        <v>65</v>
      </c>
      <c r="O141" s="24">
        <f>VLOOKUP(C141,'Tab 3 - Rates'!A:L,12,0)</f>
        <v>6.9230769230769207E-3</v>
      </c>
      <c r="P141" s="22">
        <f t="shared" si="8"/>
        <v>19.201874999999994</v>
      </c>
    </row>
    <row r="142" spans="1:16" x14ac:dyDescent="0.25">
      <c r="A142" s="12" t="s">
        <v>87</v>
      </c>
      <c r="B142" s="12" t="s">
        <v>11</v>
      </c>
      <c r="C142" s="12" t="s">
        <v>4</v>
      </c>
      <c r="D142" s="12">
        <v>2005</v>
      </c>
      <c r="E142" s="12">
        <v>62341636</v>
      </c>
      <c r="F142" s="12" t="s">
        <v>33</v>
      </c>
      <c r="G142" s="21">
        <v>45016</v>
      </c>
      <c r="H142" s="22">
        <v>421.24</v>
      </c>
      <c r="I142" s="22">
        <f t="shared" si="6"/>
        <v>89.64</v>
      </c>
      <c r="J142" s="22">
        <f t="shared" si="7"/>
        <v>331.6</v>
      </c>
      <c r="K142" s="22">
        <v>111.42</v>
      </c>
      <c r="L142" s="22">
        <v>-21.78</v>
      </c>
      <c r="M142" s="23">
        <v>48.752436000000003</v>
      </c>
      <c r="N142" s="12">
        <f>VLOOKUP(C142,'Tab 3 - Rates'!A:D,4,0)</f>
        <v>65</v>
      </c>
      <c r="O142" s="24">
        <f>VLOOKUP(C142,'Tab 3 - Rates'!A:L,12,0)</f>
        <v>6.9230769230769207E-3</v>
      </c>
      <c r="P142" s="22">
        <f t="shared" si="8"/>
        <v>0.24302307692307687</v>
      </c>
    </row>
    <row r="143" spans="1:16" x14ac:dyDescent="0.25">
      <c r="A143" s="12" t="s">
        <v>87</v>
      </c>
      <c r="B143" s="12" t="s">
        <v>11</v>
      </c>
      <c r="C143" s="12" t="s">
        <v>4</v>
      </c>
      <c r="D143" s="12">
        <v>2014</v>
      </c>
      <c r="E143" s="12">
        <v>535070848</v>
      </c>
      <c r="F143" s="12" t="s">
        <v>19</v>
      </c>
      <c r="G143" s="21">
        <v>45016</v>
      </c>
      <c r="H143" s="22">
        <v>38334.629999999997</v>
      </c>
      <c r="I143" s="22">
        <f t="shared" si="6"/>
        <v>5101.29</v>
      </c>
      <c r="J143" s="22">
        <f t="shared" si="7"/>
        <v>33233.339999999997</v>
      </c>
      <c r="K143" s="22">
        <v>6340.47</v>
      </c>
      <c r="L143" s="22">
        <v>-1239.18</v>
      </c>
      <c r="M143" s="23">
        <v>56.839692999999997</v>
      </c>
      <c r="N143" s="12">
        <f>VLOOKUP(C143,'Tab 3 - Rates'!A:D,4,0)</f>
        <v>65</v>
      </c>
      <c r="O143" s="24">
        <f>VLOOKUP(C143,'Tab 3 - Rates'!A:L,12,0)</f>
        <v>6.9230769230769207E-3</v>
      </c>
      <c r="P143" s="22">
        <f t="shared" si="8"/>
        <v>22.116132692307684</v>
      </c>
    </row>
    <row r="144" spans="1:16" x14ac:dyDescent="0.25">
      <c r="A144" s="12" t="s">
        <v>87</v>
      </c>
      <c r="B144" s="12" t="s">
        <v>11</v>
      </c>
      <c r="C144" s="12" t="s">
        <v>4</v>
      </c>
      <c r="D144" s="12">
        <v>2014</v>
      </c>
      <c r="E144" s="12">
        <v>535070791</v>
      </c>
      <c r="F144" s="12" t="s">
        <v>19</v>
      </c>
      <c r="G144" s="21">
        <v>45016</v>
      </c>
      <c r="H144" s="22">
        <v>38334.629999999997</v>
      </c>
      <c r="I144" s="22">
        <f t="shared" si="6"/>
        <v>5101.29</v>
      </c>
      <c r="J144" s="22">
        <f t="shared" si="7"/>
        <v>33233.339999999997</v>
      </c>
      <c r="K144" s="22">
        <v>6340.47</v>
      </c>
      <c r="L144" s="22">
        <v>-1239.18</v>
      </c>
      <c r="M144" s="23">
        <v>56.839692999999997</v>
      </c>
      <c r="N144" s="12">
        <f>VLOOKUP(C144,'Tab 3 - Rates'!A:D,4,0)</f>
        <v>65</v>
      </c>
      <c r="O144" s="24">
        <f>VLOOKUP(C144,'Tab 3 - Rates'!A:L,12,0)</f>
        <v>6.9230769230769207E-3</v>
      </c>
      <c r="P144" s="22">
        <f t="shared" si="8"/>
        <v>22.116132692307684</v>
      </c>
    </row>
    <row r="145" spans="1:16" x14ac:dyDescent="0.25">
      <c r="A145" s="12" t="s">
        <v>87</v>
      </c>
      <c r="B145" s="12" t="s">
        <v>11</v>
      </c>
      <c r="C145" s="12" t="s">
        <v>4</v>
      </c>
      <c r="D145" s="12">
        <v>2017</v>
      </c>
      <c r="E145" s="12">
        <v>673832001</v>
      </c>
      <c r="F145" s="12" t="s">
        <v>19</v>
      </c>
      <c r="G145" s="21">
        <v>45016</v>
      </c>
      <c r="H145" s="22">
        <v>47353.56</v>
      </c>
      <c r="I145" s="22">
        <f t="shared" si="6"/>
        <v>4573.6900000000005</v>
      </c>
      <c r="J145" s="22">
        <f t="shared" si="7"/>
        <v>42779.869999999995</v>
      </c>
      <c r="K145" s="22">
        <v>5684.71</v>
      </c>
      <c r="L145" s="22">
        <v>-1111.02</v>
      </c>
      <c r="M145" s="23">
        <v>59.609184999999997</v>
      </c>
      <c r="N145" s="12">
        <f>VLOOKUP(C145,'Tab 3 - Rates'!A:D,4,0)</f>
        <v>65</v>
      </c>
      <c r="O145" s="24">
        <f>VLOOKUP(C145,'Tab 3 - Rates'!A:L,12,0)</f>
        <v>6.9230769230769207E-3</v>
      </c>
      <c r="P145" s="22">
        <f t="shared" si="8"/>
        <v>27.319361538461528</v>
      </c>
    </row>
    <row r="146" spans="1:16" x14ac:dyDescent="0.25">
      <c r="A146" s="12" t="s">
        <v>87</v>
      </c>
      <c r="B146" s="12" t="s">
        <v>16</v>
      </c>
      <c r="C146" s="12" t="s">
        <v>6</v>
      </c>
      <c r="D146" s="12">
        <v>1958</v>
      </c>
      <c r="E146" s="12">
        <v>13373160</v>
      </c>
      <c r="F146" s="12" t="s">
        <v>15</v>
      </c>
      <c r="G146" s="21">
        <v>45016</v>
      </c>
      <c r="H146" s="22">
        <v>60231.31824695399</v>
      </c>
      <c r="I146" s="22">
        <f t="shared" si="6"/>
        <v>17844.449700551617</v>
      </c>
      <c r="J146" s="22">
        <f t="shared" si="7"/>
        <v>42386.868546402373</v>
      </c>
      <c r="K146" s="22">
        <v>29004.647671697887</v>
      </c>
      <c r="L146" s="22">
        <v>-11160.19797114627</v>
      </c>
      <c r="M146" s="23">
        <v>27.339041000000002</v>
      </c>
      <c r="N146" s="12">
        <f>VLOOKUP(C146,'Tab 3 - Rates'!A:D,4,0)</f>
        <v>80</v>
      </c>
      <c r="O146" s="24">
        <f>VLOOKUP(C146,'Tab 3 - Rates'!A:L,12,0)</f>
        <v>4.3750000000000004E-3</v>
      </c>
      <c r="P146" s="22">
        <f t="shared" si="8"/>
        <v>21.959334777535311</v>
      </c>
    </row>
    <row r="147" spans="1:16" x14ac:dyDescent="0.25">
      <c r="A147" s="12" t="s">
        <v>87</v>
      </c>
      <c r="B147" s="12" t="s">
        <v>16</v>
      </c>
      <c r="C147" s="12" t="s">
        <v>6</v>
      </c>
      <c r="D147" s="12">
        <v>2014</v>
      </c>
      <c r="E147" s="12">
        <v>535070854</v>
      </c>
      <c r="F147" s="12" t="s">
        <v>21</v>
      </c>
      <c r="G147" s="21">
        <v>45016</v>
      </c>
      <c r="H147" s="22">
        <v>26820.18</v>
      </c>
      <c r="I147" s="22">
        <f t="shared" si="6"/>
        <v>2582.04</v>
      </c>
      <c r="J147" s="22">
        <f t="shared" si="7"/>
        <v>24238.14</v>
      </c>
      <c r="K147" s="22">
        <v>4196.88</v>
      </c>
      <c r="L147" s="22">
        <v>-1614.84</v>
      </c>
      <c r="M147" s="23">
        <v>71.815586999999994</v>
      </c>
      <c r="N147" s="12">
        <f>VLOOKUP(C147,'Tab 3 - Rates'!A:D,4,0)</f>
        <v>80</v>
      </c>
      <c r="O147" s="24">
        <f>VLOOKUP(C147,'Tab 3 - Rates'!A:L,12,0)</f>
        <v>4.3750000000000004E-3</v>
      </c>
      <c r="P147" s="22">
        <f t="shared" si="8"/>
        <v>9.7781906250000006</v>
      </c>
    </row>
    <row r="148" spans="1:16" x14ac:dyDescent="0.25">
      <c r="A148" s="12" t="s">
        <v>87</v>
      </c>
      <c r="B148" s="12" t="s">
        <v>16</v>
      </c>
      <c r="C148" s="12" t="s">
        <v>6</v>
      </c>
      <c r="D148" s="12">
        <v>2005</v>
      </c>
      <c r="E148" s="12">
        <v>62341645</v>
      </c>
      <c r="F148" s="12" t="s">
        <v>18</v>
      </c>
      <c r="G148" s="21">
        <v>45016</v>
      </c>
      <c r="H148" s="22">
        <v>1786.07</v>
      </c>
      <c r="I148" s="22">
        <f t="shared" si="6"/>
        <v>266.92</v>
      </c>
      <c r="J148" s="22">
        <f t="shared" si="7"/>
        <v>1519.1499999999999</v>
      </c>
      <c r="K148" s="22">
        <v>433.85</v>
      </c>
      <c r="L148" s="22">
        <v>-166.93</v>
      </c>
      <c r="M148" s="23">
        <v>63.631127999999997</v>
      </c>
      <c r="N148" s="12">
        <f>VLOOKUP(C148,'Tab 3 - Rates'!A:D,4,0)</f>
        <v>80</v>
      </c>
      <c r="O148" s="24">
        <f>VLOOKUP(C148,'Tab 3 - Rates'!A:L,12,0)</f>
        <v>4.3750000000000004E-3</v>
      </c>
      <c r="P148" s="22">
        <f t="shared" si="8"/>
        <v>0.65117135416666672</v>
      </c>
    </row>
    <row r="149" spans="1:16" x14ac:dyDescent="0.25">
      <c r="A149" s="12" t="s">
        <v>87</v>
      </c>
      <c r="B149" s="12" t="s">
        <v>16</v>
      </c>
      <c r="C149" s="12" t="s">
        <v>6</v>
      </c>
      <c r="D149" s="12">
        <v>2014</v>
      </c>
      <c r="E149" s="12">
        <v>535070857</v>
      </c>
      <c r="F149" s="12" t="s">
        <v>18</v>
      </c>
      <c r="G149" s="21">
        <v>45016</v>
      </c>
      <c r="H149" s="22">
        <v>12022</v>
      </c>
      <c r="I149" s="22">
        <f t="shared" si="6"/>
        <v>1157.3800000000001</v>
      </c>
      <c r="J149" s="22">
        <f t="shared" si="7"/>
        <v>10864.619999999999</v>
      </c>
      <c r="K149" s="22">
        <v>1881.23</v>
      </c>
      <c r="L149" s="22">
        <v>-723.85</v>
      </c>
      <c r="M149" s="23">
        <v>71.815586999999994</v>
      </c>
      <c r="N149" s="12">
        <f>VLOOKUP(C149,'Tab 3 - Rates'!A:D,4,0)</f>
        <v>80</v>
      </c>
      <c r="O149" s="24">
        <f>VLOOKUP(C149,'Tab 3 - Rates'!A:L,12,0)</f>
        <v>4.3750000000000004E-3</v>
      </c>
      <c r="P149" s="22">
        <f t="shared" si="8"/>
        <v>4.3830208333333331</v>
      </c>
    </row>
    <row r="150" spans="1:16" x14ac:dyDescent="0.25">
      <c r="A150" s="12" t="s">
        <v>85</v>
      </c>
      <c r="B150" s="12" t="s">
        <v>16</v>
      </c>
      <c r="C150" s="12" t="s">
        <v>6</v>
      </c>
      <c r="D150" s="12">
        <v>1958</v>
      </c>
      <c r="E150" s="12">
        <v>13373161</v>
      </c>
      <c r="F150" s="12" t="s">
        <v>15</v>
      </c>
      <c r="G150" s="21">
        <v>45016</v>
      </c>
      <c r="H150" s="22">
        <v>128349.03</v>
      </c>
      <c r="I150" s="22">
        <f t="shared" si="6"/>
        <v>38025.360000000001</v>
      </c>
      <c r="J150" s="22">
        <f t="shared" si="7"/>
        <v>90323.67</v>
      </c>
      <c r="K150" s="22">
        <v>61807.02</v>
      </c>
      <c r="L150" s="22">
        <v>-23781.66</v>
      </c>
      <c r="M150" s="23">
        <v>27.339041000000002</v>
      </c>
      <c r="N150" s="12">
        <f>VLOOKUP(C150,'Tab 3 - Rates'!A:D,4,0)</f>
        <v>80</v>
      </c>
      <c r="O150" s="24">
        <f>VLOOKUP(C150,'Tab 3 - Rates'!A:L,12,0)</f>
        <v>4.3750000000000004E-3</v>
      </c>
      <c r="P150" s="22">
        <f t="shared" si="8"/>
        <v>46.7939171875</v>
      </c>
    </row>
    <row r="151" spans="1:16" x14ac:dyDescent="0.25">
      <c r="A151" s="12" t="s">
        <v>85</v>
      </c>
      <c r="B151" s="12" t="s">
        <v>16</v>
      </c>
      <c r="C151" s="12" t="s">
        <v>6</v>
      </c>
      <c r="D151" s="12">
        <v>2011</v>
      </c>
      <c r="E151" s="12">
        <v>426759512</v>
      </c>
      <c r="F151" s="12" t="s">
        <v>17</v>
      </c>
      <c r="G151" s="21">
        <v>45016</v>
      </c>
      <c r="H151" s="22">
        <v>16717.009999999998</v>
      </c>
      <c r="I151" s="22">
        <f t="shared" si="6"/>
        <v>1957.25</v>
      </c>
      <c r="J151" s="22">
        <f t="shared" si="7"/>
        <v>14759.759999999998</v>
      </c>
      <c r="K151" s="22">
        <v>3181.35</v>
      </c>
      <c r="L151" s="22">
        <v>-1224.0999999999999</v>
      </c>
      <c r="M151" s="23">
        <v>69.058267999999998</v>
      </c>
      <c r="N151" s="12">
        <f>VLOOKUP(C151,'Tab 3 - Rates'!A:D,4,0)</f>
        <v>80</v>
      </c>
      <c r="O151" s="24">
        <f>VLOOKUP(C151,'Tab 3 - Rates'!A:L,12,0)</f>
        <v>4.3750000000000004E-3</v>
      </c>
      <c r="P151" s="22">
        <f t="shared" si="8"/>
        <v>6.0947432291666663</v>
      </c>
    </row>
    <row r="152" spans="1:16" x14ac:dyDescent="0.25">
      <c r="A152" s="12" t="s">
        <v>85</v>
      </c>
      <c r="B152" s="12" t="s">
        <v>26</v>
      </c>
      <c r="C152" s="12" t="s">
        <v>2</v>
      </c>
      <c r="D152" s="12">
        <v>1958</v>
      </c>
      <c r="E152" s="12">
        <v>13551799</v>
      </c>
      <c r="F152" s="12" t="s">
        <v>25</v>
      </c>
      <c r="G152" s="21">
        <v>45016</v>
      </c>
      <c r="H152" s="22">
        <v>28161.33</v>
      </c>
      <c r="I152" s="22">
        <f t="shared" si="6"/>
        <v>19044.740000000002</v>
      </c>
      <c r="J152" s="22">
        <f t="shared" si="7"/>
        <v>9116.59</v>
      </c>
      <c r="K152" s="22">
        <v>21641.09</v>
      </c>
      <c r="L152" s="22">
        <v>-2596.35</v>
      </c>
      <c r="M152" s="23">
        <v>16.836245000000002</v>
      </c>
      <c r="N152" s="12">
        <f>VLOOKUP(C152,'Tab 3 - Rates'!A:D,4,0)</f>
        <v>75</v>
      </c>
      <c r="O152" s="24">
        <f>VLOOKUP(C152,'Tab 3 - Rates'!A:L,12,0)</f>
        <v>4.6666666666666679E-3</v>
      </c>
      <c r="P152" s="22">
        <f t="shared" si="8"/>
        <v>10.951628333333337</v>
      </c>
    </row>
    <row r="153" spans="1:16" x14ac:dyDescent="0.25">
      <c r="A153" s="12" t="s">
        <v>85</v>
      </c>
      <c r="B153" s="12" t="s">
        <v>26</v>
      </c>
      <c r="C153" s="12" t="s">
        <v>2</v>
      </c>
      <c r="D153" s="12">
        <v>1967</v>
      </c>
      <c r="E153" s="12">
        <v>13352326</v>
      </c>
      <c r="F153" s="12" t="s">
        <v>25</v>
      </c>
      <c r="G153" s="21">
        <v>45016</v>
      </c>
      <c r="H153" s="22">
        <v>24010.04</v>
      </c>
      <c r="I153" s="22">
        <f t="shared" si="6"/>
        <v>13480.949999999999</v>
      </c>
      <c r="J153" s="22">
        <f t="shared" si="7"/>
        <v>10529.090000000002</v>
      </c>
      <c r="K153" s="22">
        <v>15318.8</v>
      </c>
      <c r="L153" s="22">
        <v>-1837.85</v>
      </c>
      <c r="M153" s="23">
        <v>23.170994</v>
      </c>
      <c r="N153" s="12">
        <f>VLOOKUP(C153,'Tab 3 - Rates'!A:D,4,0)</f>
        <v>75</v>
      </c>
      <c r="O153" s="24">
        <f>VLOOKUP(C153,'Tab 3 - Rates'!A:L,12,0)</f>
        <v>4.6666666666666679E-3</v>
      </c>
      <c r="P153" s="22">
        <f t="shared" si="8"/>
        <v>9.33723777777778</v>
      </c>
    </row>
    <row r="154" spans="1:16" x14ac:dyDescent="0.25">
      <c r="A154" s="12" t="s">
        <v>85</v>
      </c>
      <c r="B154" s="12" t="s">
        <v>11</v>
      </c>
      <c r="C154" s="12" t="s">
        <v>4</v>
      </c>
      <c r="D154" s="12">
        <v>2011</v>
      </c>
      <c r="E154" s="12">
        <v>426759348</v>
      </c>
      <c r="F154" s="12" t="s">
        <v>14</v>
      </c>
      <c r="G154" s="21">
        <v>45016</v>
      </c>
      <c r="H154" s="22">
        <v>60532.97</v>
      </c>
      <c r="I154" s="22">
        <f t="shared" si="6"/>
        <v>9901.369999999999</v>
      </c>
      <c r="J154" s="22">
        <f t="shared" si="7"/>
        <v>50631.600000000006</v>
      </c>
      <c r="K154" s="22">
        <v>12306.56</v>
      </c>
      <c r="L154" s="22">
        <v>-2405.19</v>
      </c>
      <c r="M154" s="23">
        <v>54.104604999999999</v>
      </c>
      <c r="N154" s="12">
        <f>VLOOKUP(C154,'Tab 3 - Rates'!A:D,4,0)</f>
        <v>65</v>
      </c>
      <c r="O154" s="24">
        <f>VLOOKUP(C154,'Tab 3 - Rates'!A:L,12,0)</f>
        <v>6.9230769230769207E-3</v>
      </c>
      <c r="P154" s="22">
        <f t="shared" si="8"/>
        <v>34.9228673076923</v>
      </c>
    </row>
    <row r="155" spans="1:16" x14ac:dyDescent="0.25">
      <c r="A155" s="12" t="s">
        <v>85</v>
      </c>
      <c r="B155" s="12" t="s">
        <v>11</v>
      </c>
      <c r="C155" s="12" t="s">
        <v>4</v>
      </c>
      <c r="D155" s="12">
        <v>2003</v>
      </c>
      <c r="E155" s="12">
        <v>13358689</v>
      </c>
      <c r="F155" s="12" t="s">
        <v>10</v>
      </c>
      <c r="G155" s="21">
        <v>45016</v>
      </c>
      <c r="H155" s="22">
        <v>9876.7900000000009</v>
      </c>
      <c r="I155" s="22">
        <f t="shared" si="6"/>
        <v>2240.94</v>
      </c>
      <c r="J155" s="22">
        <f t="shared" si="7"/>
        <v>7635.85</v>
      </c>
      <c r="K155" s="22">
        <v>2785.3</v>
      </c>
      <c r="L155" s="22">
        <v>-544.36</v>
      </c>
      <c r="M155" s="23">
        <v>47.007539000000001</v>
      </c>
      <c r="N155" s="12">
        <f>VLOOKUP(C155,'Tab 3 - Rates'!A:D,4,0)</f>
        <v>65</v>
      </c>
      <c r="O155" s="24">
        <f>VLOOKUP(C155,'Tab 3 - Rates'!A:L,12,0)</f>
        <v>6.9230769230769207E-3</v>
      </c>
      <c r="P155" s="22">
        <f t="shared" si="8"/>
        <v>5.6981480769230757</v>
      </c>
    </row>
    <row r="156" spans="1:16" x14ac:dyDescent="0.25">
      <c r="A156" s="12" t="s">
        <v>85</v>
      </c>
      <c r="B156" s="12" t="s">
        <v>11</v>
      </c>
      <c r="C156" s="12" t="s">
        <v>4</v>
      </c>
      <c r="D156" s="12">
        <v>1958</v>
      </c>
      <c r="E156" s="12">
        <v>13358688</v>
      </c>
      <c r="F156" s="12" t="s">
        <v>10</v>
      </c>
      <c r="G156" s="21">
        <v>45016</v>
      </c>
      <c r="H156" s="22">
        <v>171467.09</v>
      </c>
      <c r="I156" s="22">
        <f t="shared" si="6"/>
        <v>89244.85</v>
      </c>
      <c r="J156" s="22">
        <f t="shared" si="7"/>
        <v>82222.239999999991</v>
      </c>
      <c r="K156" s="22">
        <v>110923.71</v>
      </c>
      <c r="L156" s="22">
        <v>-21678.86</v>
      </c>
      <c r="M156" s="23">
        <v>15.648982</v>
      </c>
      <c r="N156" s="12">
        <f>VLOOKUP(C156,'Tab 3 - Rates'!A:D,4,0)</f>
        <v>65</v>
      </c>
      <c r="O156" s="24">
        <f>VLOOKUP(C156,'Tab 3 - Rates'!A:L,12,0)</f>
        <v>6.9230769230769207E-3</v>
      </c>
      <c r="P156" s="22">
        <f t="shared" si="8"/>
        <v>98.923321153846118</v>
      </c>
    </row>
    <row r="157" spans="1:16" x14ac:dyDescent="0.25">
      <c r="A157" s="12" t="s">
        <v>85</v>
      </c>
      <c r="B157" s="12" t="s">
        <v>11</v>
      </c>
      <c r="C157" s="12" t="s">
        <v>4</v>
      </c>
      <c r="D157" s="12">
        <v>2011</v>
      </c>
      <c r="E157" s="12">
        <v>426759490</v>
      </c>
      <c r="F157" s="12" t="s">
        <v>13</v>
      </c>
      <c r="G157" s="21">
        <v>45016</v>
      </c>
      <c r="H157" s="22">
        <v>9444.99</v>
      </c>
      <c r="I157" s="22">
        <f t="shared" si="6"/>
        <v>1544.92</v>
      </c>
      <c r="J157" s="22">
        <f t="shared" si="7"/>
        <v>7900.07</v>
      </c>
      <c r="K157" s="22">
        <v>1920.2</v>
      </c>
      <c r="L157" s="22">
        <v>-375.28</v>
      </c>
      <c r="M157" s="23">
        <v>54.104604999999999</v>
      </c>
      <c r="N157" s="12">
        <f>VLOOKUP(C157,'Tab 3 - Rates'!A:D,4,0)</f>
        <v>65</v>
      </c>
      <c r="O157" s="24">
        <f>VLOOKUP(C157,'Tab 3 - Rates'!A:L,12,0)</f>
        <v>6.9230769230769207E-3</v>
      </c>
      <c r="P157" s="22">
        <f t="shared" si="8"/>
        <v>5.4490326923076911</v>
      </c>
    </row>
    <row r="158" spans="1:16" x14ac:dyDescent="0.25">
      <c r="A158" s="12" t="s">
        <v>85</v>
      </c>
      <c r="B158" s="12" t="s">
        <v>11</v>
      </c>
      <c r="C158" s="12" t="s">
        <v>4</v>
      </c>
      <c r="D158" s="12">
        <v>2012</v>
      </c>
      <c r="E158" s="12">
        <v>390259627</v>
      </c>
      <c r="F158" s="12" t="s">
        <v>13</v>
      </c>
      <c r="G158" s="21">
        <v>45016</v>
      </c>
      <c r="H158" s="22">
        <v>4483.55</v>
      </c>
      <c r="I158" s="22">
        <f t="shared" si="6"/>
        <v>690.26</v>
      </c>
      <c r="J158" s="22">
        <f t="shared" si="7"/>
        <v>3793.29</v>
      </c>
      <c r="K158" s="22">
        <v>857.93</v>
      </c>
      <c r="L158" s="22">
        <v>-167.67</v>
      </c>
      <c r="M158" s="23">
        <v>55.012321999999998</v>
      </c>
      <c r="N158" s="12">
        <f>VLOOKUP(C158,'Tab 3 - Rates'!A:D,4,0)</f>
        <v>65</v>
      </c>
      <c r="O158" s="24">
        <f>VLOOKUP(C158,'Tab 3 - Rates'!A:L,12,0)</f>
        <v>6.9230769230769207E-3</v>
      </c>
      <c r="P158" s="22">
        <f t="shared" si="8"/>
        <v>2.5866634615384609</v>
      </c>
    </row>
    <row r="159" spans="1:16" x14ac:dyDescent="0.25">
      <c r="A159" s="12" t="s">
        <v>85</v>
      </c>
      <c r="B159" s="12" t="s">
        <v>11</v>
      </c>
      <c r="C159" s="12" t="s">
        <v>4</v>
      </c>
      <c r="D159" s="12">
        <v>1958</v>
      </c>
      <c r="E159" s="12">
        <v>13358692</v>
      </c>
      <c r="F159" s="12" t="s">
        <v>10</v>
      </c>
      <c r="G159" s="21">
        <v>45016</v>
      </c>
      <c r="H159" s="22">
        <v>22973.83</v>
      </c>
      <c r="I159" s="22">
        <f t="shared" si="6"/>
        <v>11957.369999999999</v>
      </c>
      <c r="J159" s="22">
        <f t="shared" si="7"/>
        <v>11016.460000000003</v>
      </c>
      <c r="K159" s="22">
        <v>14861.99</v>
      </c>
      <c r="L159" s="22">
        <v>-2904.62</v>
      </c>
      <c r="M159" s="23">
        <v>15.648982</v>
      </c>
      <c r="N159" s="12">
        <f>VLOOKUP(C159,'Tab 3 - Rates'!A:D,4,0)</f>
        <v>65</v>
      </c>
      <c r="O159" s="24">
        <f>VLOOKUP(C159,'Tab 3 - Rates'!A:L,12,0)</f>
        <v>6.9230769230769207E-3</v>
      </c>
      <c r="P159" s="22">
        <f t="shared" si="8"/>
        <v>13.254132692307689</v>
      </c>
    </row>
    <row r="160" spans="1:16" x14ac:dyDescent="0.25">
      <c r="A160" s="12" t="s">
        <v>85</v>
      </c>
      <c r="B160" s="12" t="s">
        <v>11</v>
      </c>
      <c r="C160" s="12" t="s">
        <v>4</v>
      </c>
      <c r="D160" s="12">
        <v>2012</v>
      </c>
      <c r="E160" s="12">
        <v>390259615</v>
      </c>
      <c r="F160" s="12" t="s">
        <v>19</v>
      </c>
      <c r="G160" s="21">
        <v>45016</v>
      </c>
      <c r="H160" s="22">
        <v>5412.41</v>
      </c>
      <c r="I160" s="22">
        <f t="shared" si="6"/>
        <v>833.2600000000001</v>
      </c>
      <c r="J160" s="22">
        <f t="shared" si="7"/>
        <v>4579.1499999999996</v>
      </c>
      <c r="K160" s="22">
        <v>1035.67</v>
      </c>
      <c r="L160" s="22">
        <v>-202.41</v>
      </c>
      <c r="M160" s="23">
        <v>55.012321999999998</v>
      </c>
      <c r="N160" s="12">
        <f>VLOOKUP(C160,'Tab 3 - Rates'!A:D,4,0)</f>
        <v>65</v>
      </c>
      <c r="O160" s="24">
        <f>VLOOKUP(C160,'Tab 3 - Rates'!A:L,12,0)</f>
        <v>6.9230769230769207E-3</v>
      </c>
      <c r="P160" s="22">
        <f t="shared" si="8"/>
        <v>3.1225442307692299</v>
      </c>
    </row>
    <row r="161" spans="1:16" x14ac:dyDescent="0.25">
      <c r="A161" s="12" t="s">
        <v>85</v>
      </c>
      <c r="B161" s="12" t="s">
        <v>11</v>
      </c>
      <c r="C161" s="12" t="s">
        <v>4</v>
      </c>
      <c r="D161" s="12">
        <v>1985</v>
      </c>
      <c r="E161" s="12">
        <v>13358693</v>
      </c>
      <c r="F161" s="12" t="s">
        <v>10</v>
      </c>
      <c r="G161" s="21">
        <v>45016</v>
      </c>
      <c r="H161" s="22">
        <v>52579.53</v>
      </c>
      <c r="I161" s="22">
        <f t="shared" si="6"/>
        <v>17558.149999999998</v>
      </c>
      <c r="J161" s="22">
        <f t="shared" si="7"/>
        <v>35021.380000000005</v>
      </c>
      <c r="K161" s="22">
        <v>21823.279999999999</v>
      </c>
      <c r="L161" s="22">
        <v>-4265.13</v>
      </c>
      <c r="M161" s="23">
        <v>32.400270999999996</v>
      </c>
      <c r="N161" s="12">
        <f>VLOOKUP(C161,'Tab 3 - Rates'!A:D,4,0)</f>
        <v>65</v>
      </c>
      <c r="O161" s="24">
        <f>VLOOKUP(C161,'Tab 3 - Rates'!A:L,12,0)</f>
        <v>6.9230769230769207E-3</v>
      </c>
      <c r="P161" s="22">
        <f t="shared" si="8"/>
        <v>30.334344230769222</v>
      </c>
    </row>
    <row r="162" spans="1:16" x14ac:dyDescent="0.25">
      <c r="A162" s="12" t="s">
        <v>85</v>
      </c>
      <c r="B162" s="12" t="s">
        <v>16</v>
      </c>
      <c r="C162" s="12" t="s">
        <v>6</v>
      </c>
      <c r="D162" s="12">
        <v>1958</v>
      </c>
      <c r="E162" s="12">
        <v>13373164</v>
      </c>
      <c r="F162" s="12" t="s">
        <v>15</v>
      </c>
      <c r="G162" s="21">
        <v>45016</v>
      </c>
      <c r="H162" s="22">
        <v>16583.95</v>
      </c>
      <c r="I162" s="22">
        <f t="shared" si="6"/>
        <v>4913.25</v>
      </c>
      <c r="J162" s="22">
        <f t="shared" si="7"/>
        <v>11670.7</v>
      </c>
      <c r="K162" s="22">
        <v>7986.07</v>
      </c>
      <c r="L162" s="22">
        <v>-3072.82</v>
      </c>
      <c r="M162" s="23">
        <v>27.339041000000002</v>
      </c>
      <c r="N162" s="12">
        <f>VLOOKUP(C162,'Tab 3 - Rates'!A:D,4,0)</f>
        <v>80</v>
      </c>
      <c r="O162" s="24">
        <f>VLOOKUP(C162,'Tab 3 - Rates'!A:L,12,0)</f>
        <v>4.3750000000000004E-3</v>
      </c>
      <c r="P162" s="22">
        <f t="shared" si="8"/>
        <v>6.0462317708333337</v>
      </c>
    </row>
    <row r="163" spans="1:16" x14ac:dyDescent="0.25">
      <c r="A163" s="12" t="s">
        <v>85</v>
      </c>
      <c r="B163" s="12" t="s">
        <v>11</v>
      </c>
      <c r="C163" s="12" t="s">
        <v>4</v>
      </c>
      <c r="D163" s="12">
        <v>1977</v>
      </c>
      <c r="E163" s="12">
        <v>13552418</v>
      </c>
      <c r="F163" s="12" t="s">
        <v>10</v>
      </c>
      <c r="G163" s="21">
        <v>45016</v>
      </c>
      <c r="H163" s="22">
        <v>28785.410000000003</v>
      </c>
      <c r="I163" s="22">
        <f t="shared" si="6"/>
        <v>10987.050000000003</v>
      </c>
      <c r="J163" s="22">
        <f t="shared" si="7"/>
        <v>17798.36</v>
      </c>
      <c r="K163" s="22">
        <v>13655.960000000003</v>
      </c>
      <c r="L163" s="22">
        <v>-2668.9100000000003</v>
      </c>
      <c r="M163" s="23">
        <v>26.665816</v>
      </c>
      <c r="N163" s="12">
        <f>VLOOKUP(C163,'Tab 3 - Rates'!A:D,4,0)</f>
        <v>65</v>
      </c>
      <c r="O163" s="24">
        <f>VLOOKUP(C163,'Tab 3 - Rates'!A:L,12,0)</f>
        <v>6.9230769230769207E-3</v>
      </c>
      <c r="P163" s="22">
        <f t="shared" si="8"/>
        <v>16.606967307692305</v>
      </c>
    </row>
    <row r="164" spans="1:16" x14ac:dyDescent="0.25">
      <c r="A164" s="12" t="s">
        <v>85</v>
      </c>
      <c r="B164" s="12" t="s">
        <v>16</v>
      </c>
      <c r="C164" s="12" t="s">
        <v>6</v>
      </c>
      <c r="D164" s="12">
        <v>1977</v>
      </c>
      <c r="E164" s="12">
        <v>13373165</v>
      </c>
      <c r="F164" s="12" t="s">
        <v>15</v>
      </c>
      <c r="G164" s="21">
        <v>45016</v>
      </c>
      <c r="H164" s="22">
        <v>22256.66</v>
      </c>
      <c r="I164" s="22">
        <f t="shared" si="6"/>
        <v>5359.7899999999991</v>
      </c>
      <c r="J164" s="22">
        <f t="shared" si="7"/>
        <v>16896.870000000003</v>
      </c>
      <c r="K164" s="22">
        <v>8711.89</v>
      </c>
      <c r="L164" s="22">
        <v>-3352.1</v>
      </c>
      <c r="M164" s="23">
        <v>40.411512999999999</v>
      </c>
      <c r="N164" s="12">
        <f>VLOOKUP(C164,'Tab 3 - Rates'!A:D,4,0)</f>
        <v>80</v>
      </c>
      <c r="O164" s="24">
        <f>VLOOKUP(C164,'Tab 3 - Rates'!A:L,12,0)</f>
        <v>4.3750000000000004E-3</v>
      </c>
      <c r="P164" s="22">
        <f t="shared" si="8"/>
        <v>8.1144072916666676</v>
      </c>
    </row>
    <row r="165" spans="1:16" x14ac:dyDescent="0.25">
      <c r="A165" s="12" t="s">
        <v>85</v>
      </c>
      <c r="B165" s="12" t="s">
        <v>16</v>
      </c>
      <c r="C165" s="12" t="s">
        <v>6</v>
      </c>
      <c r="D165" s="12">
        <v>1985</v>
      </c>
      <c r="E165" s="12">
        <v>13373166</v>
      </c>
      <c r="F165" s="12" t="s">
        <v>15</v>
      </c>
      <c r="G165" s="21">
        <v>45016</v>
      </c>
      <c r="H165" s="22">
        <v>41873.910000000003</v>
      </c>
      <c r="I165" s="22">
        <f t="shared" si="6"/>
        <v>9152.06</v>
      </c>
      <c r="J165" s="22">
        <f t="shared" si="7"/>
        <v>32721.850000000006</v>
      </c>
      <c r="K165" s="22">
        <v>14875.91</v>
      </c>
      <c r="L165" s="22">
        <v>-5723.85</v>
      </c>
      <c r="M165" s="23">
        <v>46.631059999999998</v>
      </c>
      <c r="N165" s="12">
        <f>VLOOKUP(C165,'Tab 3 - Rates'!A:D,4,0)</f>
        <v>80</v>
      </c>
      <c r="O165" s="24">
        <f>VLOOKUP(C165,'Tab 3 - Rates'!A:L,12,0)</f>
        <v>4.3750000000000004E-3</v>
      </c>
      <c r="P165" s="22">
        <f t="shared" si="8"/>
        <v>15.266529687500002</v>
      </c>
    </row>
    <row r="166" spans="1:16" x14ac:dyDescent="0.25">
      <c r="A166" s="12" t="s">
        <v>36</v>
      </c>
      <c r="B166" s="12" t="s">
        <v>34</v>
      </c>
      <c r="C166" s="12" t="s">
        <v>0</v>
      </c>
      <c r="D166" s="12">
        <v>2010</v>
      </c>
      <c r="E166" s="12">
        <v>118604712</v>
      </c>
      <c r="F166" s="12" t="s">
        <v>35</v>
      </c>
      <c r="G166" s="21">
        <v>45016</v>
      </c>
      <c r="H166" s="22">
        <v>48373.279999999999</v>
      </c>
      <c r="I166" s="22">
        <f t="shared" si="6"/>
        <v>11844.740000000002</v>
      </c>
      <c r="J166" s="22">
        <f t="shared" si="7"/>
        <v>36528.539999999994</v>
      </c>
      <c r="K166" s="22">
        <v>11555.7</v>
      </c>
      <c r="L166" s="22">
        <v>289.04000000000002</v>
      </c>
      <c r="M166" s="23">
        <v>35.932634</v>
      </c>
      <c r="N166" s="12">
        <f>VLOOKUP(C166,'Tab 3 - Rates'!A:D,4,0)</f>
        <v>45</v>
      </c>
      <c r="O166" s="24">
        <f>VLOOKUP(C166,'Tab 3 - Rates'!A:L,12,0)</f>
        <v>3.1111111111111131E-3</v>
      </c>
      <c r="P166" s="22">
        <f t="shared" si="8"/>
        <v>12.541220740740748</v>
      </c>
    </row>
    <row r="167" spans="1:16" x14ac:dyDescent="0.25">
      <c r="A167" s="12" t="s">
        <v>36</v>
      </c>
      <c r="B167" s="12" t="s">
        <v>34</v>
      </c>
      <c r="C167" s="12" t="s">
        <v>0</v>
      </c>
      <c r="D167" s="12">
        <v>1973</v>
      </c>
      <c r="E167" s="12">
        <v>13535854</v>
      </c>
      <c r="F167" s="12" t="s">
        <v>37</v>
      </c>
      <c r="G167" s="21">
        <v>45016</v>
      </c>
      <c r="H167" s="22">
        <v>48756.23529411765</v>
      </c>
      <c r="I167" s="22">
        <f t="shared" si="6"/>
        <v>32252.112941176474</v>
      </c>
      <c r="J167" s="22">
        <f t="shared" si="7"/>
        <v>16504.122352941176</v>
      </c>
      <c r="K167" s="22">
        <v>31906.390588235299</v>
      </c>
      <c r="L167" s="22">
        <v>345.7223529411765</v>
      </c>
      <c r="M167" s="23">
        <v>22.068231000000001</v>
      </c>
      <c r="N167" s="12">
        <f>VLOOKUP(C167,'Tab 3 - Rates'!A:D,4,0)</f>
        <v>45</v>
      </c>
      <c r="O167" s="24">
        <f>VLOOKUP(C167,'Tab 3 - Rates'!A:L,12,0)</f>
        <v>3.1111111111111131E-3</v>
      </c>
      <c r="P167" s="22">
        <f t="shared" si="8"/>
        <v>12.640505446623102</v>
      </c>
    </row>
    <row r="168" spans="1:16" x14ac:dyDescent="0.25">
      <c r="A168" s="12" t="s">
        <v>36</v>
      </c>
      <c r="B168" s="12" t="s">
        <v>34</v>
      </c>
      <c r="C168" s="12" t="s">
        <v>0</v>
      </c>
      <c r="D168" s="12">
        <v>2010</v>
      </c>
      <c r="E168" s="12">
        <v>118604706</v>
      </c>
      <c r="F168" s="12" t="s">
        <v>38</v>
      </c>
      <c r="G168" s="21">
        <v>45016</v>
      </c>
      <c r="H168" s="22">
        <v>32886.94</v>
      </c>
      <c r="I168" s="22">
        <f t="shared" si="6"/>
        <v>8052.73</v>
      </c>
      <c r="J168" s="22">
        <f t="shared" si="7"/>
        <v>24834.210000000003</v>
      </c>
      <c r="K168" s="22">
        <v>7856.23</v>
      </c>
      <c r="L168" s="22">
        <v>196.5</v>
      </c>
      <c r="M168" s="23">
        <v>35.932634</v>
      </c>
      <c r="N168" s="12">
        <f>VLOOKUP(C168,'Tab 3 - Rates'!A:D,4,0)</f>
        <v>45</v>
      </c>
      <c r="O168" s="24">
        <f>VLOOKUP(C168,'Tab 3 - Rates'!A:L,12,0)</f>
        <v>3.1111111111111131E-3</v>
      </c>
      <c r="P168" s="22">
        <f t="shared" si="8"/>
        <v>8.5262437037037095</v>
      </c>
    </row>
    <row r="169" spans="1:16" x14ac:dyDescent="0.25">
      <c r="A169" s="12" t="s">
        <v>40</v>
      </c>
      <c r="B169" s="12" t="s">
        <v>34</v>
      </c>
      <c r="C169" s="12" t="s">
        <v>0</v>
      </c>
      <c r="D169" s="12">
        <v>1960</v>
      </c>
      <c r="E169" s="12">
        <v>13165662</v>
      </c>
      <c r="F169" s="12" t="s">
        <v>39</v>
      </c>
      <c r="G169" s="21">
        <v>45016</v>
      </c>
      <c r="H169" s="22">
        <v>4294.8593548387098</v>
      </c>
      <c r="I169" s="22">
        <f t="shared" si="6"/>
        <v>3227.2477419354841</v>
      </c>
      <c r="J169" s="22">
        <f t="shared" si="7"/>
        <v>1067.6116129032257</v>
      </c>
      <c r="K169" s="22">
        <v>3195.9858064516129</v>
      </c>
      <c r="L169" s="22">
        <v>31.261935483870968</v>
      </c>
      <c r="M169" s="23">
        <v>18.674385000000001</v>
      </c>
      <c r="N169" s="12">
        <f>VLOOKUP(C169,'Tab 3 - Rates'!A:D,4,0)</f>
        <v>45</v>
      </c>
      <c r="O169" s="24">
        <f>VLOOKUP(C169,'Tab 3 - Rates'!A:L,12,0)</f>
        <v>3.1111111111111131E-3</v>
      </c>
      <c r="P169" s="22">
        <f t="shared" si="8"/>
        <v>1.1134820549581848</v>
      </c>
    </row>
    <row r="170" spans="1:16" x14ac:dyDescent="0.25">
      <c r="A170" s="12" t="s">
        <v>40</v>
      </c>
      <c r="B170" s="12" t="s">
        <v>34</v>
      </c>
      <c r="C170" s="12" t="s">
        <v>0</v>
      </c>
      <c r="D170" s="12">
        <v>1960</v>
      </c>
      <c r="E170" s="12">
        <v>13159538</v>
      </c>
      <c r="F170" s="12" t="s">
        <v>37</v>
      </c>
      <c r="G170" s="21">
        <v>45016</v>
      </c>
      <c r="H170" s="22">
        <v>5093.3571428571431</v>
      </c>
      <c r="I170" s="22">
        <f t="shared" si="6"/>
        <v>3827.2564285714288</v>
      </c>
      <c r="J170" s="22">
        <f t="shared" si="7"/>
        <v>1266.1007142857143</v>
      </c>
      <c r="K170" s="22">
        <v>3790.181785714286</v>
      </c>
      <c r="L170" s="22">
        <v>37.074642857142855</v>
      </c>
      <c r="M170" s="23">
        <v>18.674385000000001</v>
      </c>
      <c r="N170" s="12">
        <f>VLOOKUP(C170,'Tab 3 - Rates'!A:D,4,0)</f>
        <v>45</v>
      </c>
      <c r="O170" s="24">
        <f>VLOOKUP(C170,'Tab 3 - Rates'!A:L,12,0)</f>
        <v>3.1111111111111131E-3</v>
      </c>
      <c r="P170" s="22">
        <f t="shared" si="8"/>
        <v>1.3205000000000009</v>
      </c>
    </row>
    <row r="171" spans="1:16" x14ac:dyDescent="0.25">
      <c r="A171" s="12" t="s">
        <v>40</v>
      </c>
      <c r="B171" s="12" t="s">
        <v>34</v>
      </c>
      <c r="C171" s="12" t="s">
        <v>0</v>
      </c>
      <c r="D171" s="12">
        <v>1960</v>
      </c>
      <c r="E171" s="12">
        <v>13163173</v>
      </c>
      <c r="F171" s="12" t="s">
        <v>41</v>
      </c>
      <c r="G171" s="21">
        <v>45016</v>
      </c>
      <c r="H171" s="22">
        <v>30647.542222222222</v>
      </c>
      <c r="I171" s="22">
        <f t="shared" si="6"/>
        <v>23029.20888888889</v>
      </c>
      <c r="J171" s="22">
        <f t="shared" si="7"/>
        <v>7618.3333333333321</v>
      </c>
      <c r="K171" s="22">
        <v>22806.126666666667</v>
      </c>
      <c r="L171" s="22">
        <v>223.08222222222221</v>
      </c>
      <c r="M171" s="23">
        <v>18.674385000000001</v>
      </c>
      <c r="N171" s="12">
        <f>VLOOKUP(C171,'Tab 3 - Rates'!A:D,4,0)</f>
        <v>45</v>
      </c>
      <c r="O171" s="24">
        <f>VLOOKUP(C171,'Tab 3 - Rates'!A:L,12,0)</f>
        <v>3.1111111111111131E-3</v>
      </c>
      <c r="P171" s="22">
        <f t="shared" si="8"/>
        <v>7.9456590946502113</v>
      </c>
    </row>
    <row r="172" spans="1:16" x14ac:dyDescent="0.25">
      <c r="A172" s="12" t="s">
        <v>44</v>
      </c>
      <c r="B172" s="12" t="s">
        <v>34</v>
      </c>
      <c r="C172" s="12" t="s">
        <v>0</v>
      </c>
      <c r="D172" s="12">
        <v>2006</v>
      </c>
      <c r="E172" s="12">
        <v>75616355</v>
      </c>
      <c r="F172" s="12" t="s">
        <v>43</v>
      </c>
      <c r="G172" s="21">
        <v>45016</v>
      </c>
      <c r="H172" s="22">
        <v>2.2200000000000002</v>
      </c>
      <c r="I172" s="22">
        <f t="shared" si="6"/>
        <v>0.68</v>
      </c>
      <c r="J172" s="22">
        <f t="shared" si="7"/>
        <v>1.54</v>
      </c>
      <c r="K172" s="22">
        <v>0.67</v>
      </c>
      <c r="L172" s="22">
        <v>0.01</v>
      </c>
      <c r="M172" s="23">
        <v>33.804799000000003</v>
      </c>
      <c r="N172" s="12">
        <f>VLOOKUP(C172,'Tab 3 - Rates'!A:D,4,0)</f>
        <v>45</v>
      </c>
      <c r="O172" s="24">
        <f>VLOOKUP(C172,'Tab 3 - Rates'!A:L,12,0)</f>
        <v>3.1111111111111131E-3</v>
      </c>
      <c r="P172" s="22">
        <f t="shared" si="8"/>
        <v>5.7555555555555593E-4</v>
      </c>
    </row>
    <row r="173" spans="1:16" x14ac:dyDescent="0.25">
      <c r="A173" s="12" t="s">
        <v>44</v>
      </c>
      <c r="B173" s="12" t="s">
        <v>34</v>
      </c>
      <c r="C173" s="12" t="s">
        <v>0</v>
      </c>
      <c r="D173" s="12">
        <v>2021</v>
      </c>
      <c r="E173" s="12">
        <v>911053525</v>
      </c>
      <c r="F173" s="12" t="s">
        <v>45</v>
      </c>
      <c r="G173" s="21">
        <v>45016</v>
      </c>
      <c r="H173" s="22">
        <v>-118978.67</v>
      </c>
      <c r="I173" s="22">
        <f t="shared" si="6"/>
        <v>-4494.67</v>
      </c>
      <c r="J173" s="22">
        <f t="shared" si="7"/>
        <v>-114484</v>
      </c>
      <c r="K173" s="22">
        <v>-4150.3900000000003</v>
      </c>
      <c r="L173" s="22">
        <v>-344.28</v>
      </c>
      <c r="M173" s="23">
        <v>43.485703000000001</v>
      </c>
      <c r="N173" s="12">
        <f>VLOOKUP(C173,'Tab 3 - Rates'!A:D,4,0)</f>
        <v>45</v>
      </c>
      <c r="O173" s="24">
        <f>VLOOKUP(C173,'Tab 3 - Rates'!A:L,12,0)</f>
        <v>3.1111111111111131E-3</v>
      </c>
      <c r="P173" s="22">
        <f t="shared" si="8"/>
        <v>-30.846321851851872</v>
      </c>
    </row>
    <row r="174" spans="1:16" x14ac:dyDescent="0.25">
      <c r="A174" s="12" t="s">
        <v>44</v>
      </c>
      <c r="B174" s="12" t="s">
        <v>34</v>
      </c>
      <c r="C174" s="12" t="s">
        <v>0</v>
      </c>
      <c r="D174" s="12">
        <v>2021</v>
      </c>
      <c r="E174" s="12">
        <v>944049381</v>
      </c>
      <c r="F174" s="12" t="s">
        <v>45</v>
      </c>
      <c r="G174" s="21">
        <v>45016</v>
      </c>
      <c r="H174" s="22">
        <v>372.1</v>
      </c>
      <c r="I174" s="22">
        <f t="shared" si="6"/>
        <v>14.06</v>
      </c>
      <c r="J174" s="22">
        <f t="shared" si="7"/>
        <v>358.04</v>
      </c>
      <c r="K174" s="22">
        <v>12.98</v>
      </c>
      <c r="L174" s="22">
        <v>1.08</v>
      </c>
      <c r="M174" s="23">
        <v>43.485703000000001</v>
      </c>
      <c r="N174" s="12">
        <f>VLOOKUP(C174,'Tab 3 - Rates'!A:D,4,0)</f>
        <v>45</v>
      </c>
      <c r="O174" s="24">
        <f>VLOOKUP(C174,'Tab 3 - Rates'!A:L,12,0)</f>
        <v>3.1111111111111131E-3</v>
      </c>
      <c r="P174" s="22">
        <f t="shared" si="8"/>
        <v>9.6470370370370442E-2</v>
      </c>
    </row>
    <row r="175" spans="1:16" x14ac:dyDescent="0.25">
      <c r="A175" s="12" t="s">
        <v>44</v>
      </c>
      <c r="B175" s="12" t="s">
        <v>46</v>
      </c>
      <c r="C175" s="12" t="s">
        <v>7</v>
      </c>
      <c r="D175" s="12">
        <v>2009</v>
      </c>
      <c r="E175" s="12">
        <v>107995056</v>
      </c>
      <c r="F175" s="12" t="s">
        <v>47</v>
      </c>
      <c r="G175" s="21">
        <v>45016</v>
      </c>
      <c r="H175" s="22">
        <v>41961.32</v>
      </c>
      <c r="I175" s="22">
        <f t="shared" si="6"/>
        <v>36343.449999999997</v>
      </c>
      <c r="J175" s="22">
        <f t="shared" si="7"/>
        <v>5617.8700000000026</v>
      </c>
      <c r="K175" s="22">
        <v>36550.019999999997</v>
      </c>
      <c r="L175" s="22">
        <v>-206.57</v>
      </c>
      <c r="M175" s="23">
        <v>3.1404254999999992</v>
      </c>
      <c r="N175" s="12">
        <f>VLOOKUP(C175,'Tab 3 - Rates'!A:D,4,0)</f>
        <v>25</v>
      </c>
      <c r="O175" s="24">
        <f>VLOOKUP(C175,'Tab 3 - Rates'!A:L,12,0)</f>
        <v>2.0000000000000018E-3</v>
      </c>
      <c r="P175" s="22">
        <f t="shared" si="8"/>
        <v>6.9935533333333399</v>
      </c>
    </row>
    <row r="176" spans="1:16" x14ac:dyDescent="0.25">
      <c r="A176" s="12" t="s">
        <v>44</v>
      </c>
      <c r="B176" s="12" t="s">
        <v>34</v>
      </c>
      <c r="C176" s="12" t="s">
        <v>0</v>
      </c>
      <c r="D176" s="12">
        <v>2006</v>
      </c>
      <c r="E176" s="12">
        <v>75616330</v>
      </c>
      <c r="F176" s="12" t="s">
        <v>48</v>
      </c>
      <c r="G176" s="21">
        <v>45016</v>
      </c>
      <c r="H176" s="22">
        <v>1.63</v>
      </c>
      <c r="I176" s="22">
        <f t="shared" si="6"/>
        <v>0.5</v>
      </c>
      <c r="J176" s="22">
        <f t="shared" si="7"/>
        <v>1.1299999999999999</v>
      </c>
      <c r="K176" s="22">
        <v>0.49</v>
      </c>
      <c r="L176" s="22">
        <v>0.01</v>
      </c>
      <c r="M176" s="23">
        <v>33.804799000000003</v>
      </c>
      <c r="N176" s="12">
        <f>VLOOKUP(C176,'Tab 3 - Rates'!A:D,4,0)</f>
        <v>45</v>
      </c>
      <c r="O176" s="24">
        <f>VLOOKUP(C176,'Tab 3 - Rates'!A:L,12,0)</f>
        <v>3.1111111111111131E-3</v>
      </c>
      <c r="P176" s="22">
        <f t="shared" si="8"/>
        <v>4.2259259259259284E-4</v>
      </c>
    </row>
    <row r="177" spans="1:16" x14ac:dyDescent="0.25">
      <c r="A177" s="12" t="s">
        <v>44</v>
      </c>
      <c r="B177" s="12" t="s">
        <v>34</v>
      </c>
      <c r="C177" s="12" t="s">
        <v>0</v>
      </c>
      <c r="D177" s="12">
        <v>2006</v>
      </c>
      <c r="E177" s="12">
        <v>75616361</v>
      </c>
      <c r="F177" s="12" t="s">
        <v>35</v>
      </c>
      <c r="G177" s="21">
        <v>45016</v>
      </c>
      <c r="H177" s="22">
        <v>8.5399999999999991</v>
      </c>
      <c r="I177" s="22">
        <f t="shared" si="6"/>
        <v>2.63</v>
      </c>
      <c r="J177" s="22">
        <f t="shared" si="7"/>
        <v>5.9099999999999993</v>
      </c>
      <c r="K177" s="22">
        <v>2.58</v>
      </c>
      <c r="L177" s="22">
        <v>0.05</v>
      </c>
      <c r="M177" s="23">
        <v>33.804799000000003</v>
      </c>
      <c r="N177" s="12">
        <f>VLOOKUP(C177,'Tab 3 - Rates'!A:D,4,0)</f>
        <v>45</v>
      </c>
      <c r="O177" s="24">
        <f>VLOOKUP(C177,'Tab 3 - Rates'!A:L,12,0)</f>
        <v>3.1111111111111131E-3</v>
      </c>
      <c r="P177" s="22">
        <f t="shared" si="8"/>
        <v>2.2140740740740753E-3</v>
      </c>
    </row>
    <row r="178" spans="1:16" x14ac:dyDescent="0.25">
      <c r="A178" s="12" t="s">
        <v>44</v>
      </c>
      <c r="B178" s="12" t="s">
        <v>34</v>
      </c>
      <c r="C178" s="12" t="s">
        <v>0</v>
      </c>
      <c r="D178" s="12">
        <v>2006</v>
      </c>
      <c r="E178" s="12">
        <v>75616367</v>
      </c>
      <c r="F178" s="12" t="s">
        <v>49</v>
      </c>
      <c r="G178" s="21">
        <v>45016</v>
      </c>
      <c r="H178" s="22">
        <v>17.36</v>
      </c>
      <c r="I178" s="22">
        <f t="shared" si="6"/>
        <v>5.36</v>
      </c>
      <c r="J178" s="22">
        <f t="shared" si="7"/>
        <v>12</v>
      </c>
      <c r="K178" s="22">
        <v>5.25</v>
      </c>
      <c r="L178" s="22">
        <v>0.11</v>
      </c>
      <c r="M178" s="23">
        <v>33.804799000000003</v>
      </c>
      <c r="N178" s="12">
        <f>VLOOKUP(C178,'Tab 3 - Rates'!A:D,4,0)</f>
        <v>45</v>
      </c>
      <c r="O178" s="24">
        <f>VLOOKUP(C178,'Tab 3 - Rates'!A:L,12,0)</f>
        <v>3.1111111111111131E-3</v>
      </c>
      <c r="P178" s="22">
        <f t="shared" si="8"/>
        <v>4.5007407407407435E-3</v>
      </c>
    </row>
    <row r="179" spans="1:16" x14ac:dyDescent="0.25">
      <c r="A179" s="12" t="s">
        <v>44</v>
      </c>
      <c r="B179" s="12" t="s">
        <v>34</v>
      </c>
      <c r="C179" s="12" t="s">
        <v>0</v>
      </c>
      <c r="D179" s="12">
        <v>2006</v>
      </c>
      <c r="E179" s="12">
        <v>75616379</v>
      </c>
      <c r="F179" s="12" t="s">
        <v>42</v>
      </c>
      <c r="G179" s="21">
        <v>45016</v>
      </c>
      <c r="H179" s="22">
        <v>16.18</v>
      </c>
      <c r="I179" s="22">
        <f t="shared" si="6"/>
        <v>5</v>
      </c>
      <c r="J179" s="22">
        <f t="shared" si="7"/>
        <v>11.18</v>
      </c>
      <c r="K179" s="22">
        <v>4.9000000000000004</v>
      </c>
      <c r="L179" s="22">
        <v>0.1</v>
      </c>
      <c r="M179" s="23">
        <v>33.804799000000003</v>
      </c>
      <c r="N179" s="12">
        <f>VLOOKUP(C179,'Tab 3 - Rates'!A:D,4,0)</f>
        <v>45</v>
      </c>
      <c r="O179" s="24">
        <f>VLOOKUP(C179,'Tab 3 - Rates'!A:L,12,0)</f>
        <v>3.1111111111111131E-3</v>
      </c>
      <c r="P179" s="22">
        <f t="shared" si="8"/>
        <v>4.194814814814817E-3</v>
      </c>
    </row>
    <row r="180" spans="1:16" x14ac:dyDescent="0.25">
      <c r="A180" s="12" t="s">
        <v>44</v>
      </c>
      <c r="B180" s="12" t="s">
        <v>34</v>
      </c>
      <c r="C180" s="12" t="s">
        <v>0</v>
      </c>
      <c r="D180" s="12">
        <v>2006</v>
      </c>
      <c r="E180" s="12">
        <v>75616385</v>
      </c>
      <c r="F180" s="12" t="s">
        <v>50</v>
      </c>
      <c r="G180" s="21">
        <v>45016</v>
      </c>
      <c r="H180" s="22">
        <v>0.37</v>
      </c>
      <c r="I180" s="22">
        <f t="shared" si="6"/>
        <v>0.11</v>
      </c>
      <c r="J180" s="22">
        <f t="shared" si="7"/>
        <v>0.26</v>
      </c>
      <c r="K180" s="22">
        <v>0.11</v>
      </c>
      <c r="L180" s="22">
        <v>0</v>
      </c>
      <c r="M180" s="23">
        <v>33.804799000000003</v>
      </c>
      <c r="N180" s="12">
        <f>VLOOKUP(C180,'Tab 3 - Rates'!A:D,4,0)</f>
        <v>45</v>
      </c>
      <c r="O180" s="24">
        <f>VLOOKUP(C180,'Tab 3 - Rates'!A:L,12,0)</f>
        <v>3.1111111111111131E-3</v>
      </c>
      <c r="P180" s="22">
        <f t="shared" si="8"/>
        <v>9.592592592592598E-5</v>
      </c>
    </row>
    <row r="181" spans="1:16" x14ac:dyDescent="0.25">
      <c r="A181" s="12" t="s">
        <v>44</v>
      </c>
      <c r="B181" s="12" t="s">
        <v>34</v>
      </c>
      <c r="C181" s="12" t="s">
        <v>0</v>
      </c>
      <c r="D181" s="12">
        <v>2021</v>
      </c>
      <c r="E181" s="12">
        <v>916293494</v>
      </c>
      <c r="F181" s="12" t="s">
        <v>45</v>
      </c>
      <c r="G181" s="21">
        <v>45016</v>
      </c>
      <c r="H181" s="22">
        <v>116.12</v>
      </c>
      <c r="I181" s="22">
        <f t="shared" si="6"/>
        <v>4.3899999999999997</v>
      </c>
      <c r="J181" s="22">
        <f t="shared" si="7"/>
        <v>111.73</v>
      </c>
      <c r="K181" s="22">
        <v>4.05</v>
      </c>
      <c r="L181" s="22">
        <v>0.34</v>
      </c>
      <c r="M181" s="23">
        <v>43.485703000000001</v>
      </c>
      <c r="N181" s="12">
        <f>VLOOKUP(C181,'Tab 3 - Rates'!A:D,4,0)</f>
        <v>45</v>
      </c>
      <c r="O181" s="24">
        <f>VLOOKUP(C181,'Tab 3 - Rates'!A:L,12,0)</f>
        <v>3.1111111111111131E-3</v>
      </c>
      <c r="P181" s="22">
        <f t="shared" si="8"/>
        <v>3.0105185185185207E-2</v>
      </c>
    </row>
    <row r="182" spans="1:16" x14ac:dyDescent="0.25">
      <c r="A182" s="12" t="s">
        <v>44</v>
      </c>
      <c r="B182" s="12" t="s">
        <v>34</v>
      </c>
      <c r="C182" s="12" t="s">
        <v>0</v>
      </c>
      <c r="D182" s="12">
        <v>2021</v>
      </c>
      <c r="E182" s="12">
        <v>921673429</v>
      </c>
      <c r="F182" s="12" t="s">
        <v>51</v>
      </c>
      <c r="G182" s="21">
        <v>45016</v>
      </c>
      <c r="H182" s="22">
        <v>20.11</v>
      </c>
      <c r="I182" s="22">
        <f t="shared" si="6"/>
        <v>0.76</v>
      </c>
      <c r="J182" s="22">
        <f t="shared" si="7"/>
        <v>19.349999999999998</v>
      </c>
      <c r="K182" s="22">
        <v>0.7</v>
      </c>
      <c r="L182" s="22">
        <v>0.06</v>
      </c>
      <c r="M182" s="23">
        <v>43.485703000000001</v>
      </c>
      <c r="N182" s="12">
        <f>VLOOKUP(C182,'Tab 3 - Rates'!A:D,4,0)</f>
        <v>45</v>
      </c>
      <c r="O182" s="24">
        <f>VLOOKUP(C182,'Tab 3 - Rates'!A:L,12,0)</f>
        <v>3.1111111111111131E-3</v>
      </c>
      <c r="P182" s="22">
        <f t="shared" si="8"/>
        <v>5.2137037037037065E-3</v>
      </c>
    </row>
    <row r="183" spans="1:16" x14ac:dyDescent="0.25">
      <c r="A183" s="12" t="s">
        <v>44</v>
      </c>
      <c r="B183" s="12" t="s">
        <v>34</v>
      </c>
      <c r="C183" s="12" t="s">
        <v>0</v>
      </c>
      <c r="D183" s="12">
        <v>2006</v>
      </c>
      <c r="E183" s="12">
        <v>75616388</v>
      </c>
      <c r="F183" s="12" t="s">
        <v>52</v>
      </c>
      <c r="G183" s="21">
        <v>45016</v>
      </c>
      <c r="H183" s="22">
        <v>9.2200000000000006</v>
      </c>
      <c r="I183" s="22">
        <f t="shared" si="6"/>
        <v>2.85</v>
      </c>
      <c r="J183" s="22">
        <f t="shared" si="7"/>
        <v>6.370000000000001</v>
      </c>
      <c r="K183" s="22">
        <v>2.79</v>
      </c>
      <c r="L183" s="22">
        <v>0.06</v>
      </c>
      <c r="M183" s="23">
        <v>33.804799000000003</v>
      </c>
      <c r="N183" s="12">
        <f>VLOOKUP(C183,'Tab 3 - Rates'!A:D,4,0)</f>
        <v>45</v>
      </c>
      <c r="O183" s="24">
        <f>VLOOKUP(C183,'Tab 3 - Rates'!A:L,12,0)</f>
        <v>3.1111111111111131E-3</v>
      </c>
      <c r="P183" s="22">
        <f t="shared" si="8"/>
        <v>2.3903703703703721E-3</v>
      </c>
    </row>
    <row r="184" spans="1:16" x14ac:dyDescent="0.25">
      <c r="A184" s="12" t="s">
        <v>44</v>
      </c>
      <c r="B184" s="12" t="s">
        <v>34</v>
      </c>
      <c r="C184" s="12" t="s">
        <v>0</v>
      </c>
      <c r="D184" s="12">
        <v>2021</v>
      </c>
      <c r="E184" s="12">
        <v>944049378</v>
      </c>
      <c r="F184" s="12" t="s">
        <v>51</v>
      </c>
      <c r="G184" s="21">
        <v>45016</v>
      </c>
      <c r="H184" s="22">
        <v>-2.82</v>
      </c>
      <c r="I184" s="22">
        <f t="shared" si="6"/>
        <v>-0.11</v>
      </c>
      <c r="J184" s="22">
        <f t="shared" si="7"/>
        <v>-2.71</v>
      </c>
      <c r="K184" s="22">
        <v>-0.1</v>
      </c>
      <c r="L184" s="22">
        <v>-0.01</v>
      </c>
      <c r="M184" s="23">
        <v>43.485703000000001</v>
      </c>
      <c r="N184" s="12">
        <f>VLOOKUP(C184,'Tab 3 - Rates'!A:D,4,0)</f>
        <v>45</v>
      </c>
      <c r="O184" s="24">
        <f>VLOOKUP(C184,'Tab 3 - Rates'!A:L,12,0)</f>
        <v>3.1111111111111131E-3</v>
      </c>
      <c r="P184" s="22">
        <f t="shared" si="8"/>
        <v>-7.3111111111111152E-4</v>
      </c>
    </row>
    <row r="185" spans="1:16" x14ac:dyDescent="0.25">
      <c r="A185" s="12" t="s">
        <v>44</v>
      </c>
      <c r="B185" s="12" t="s">
        <v>34</v>
      </c>
      <c r="C185" s="12" t="s">
        <v>0</v>
      </c>
      <c r="D185" s="12">
        <v>2006</v>
      </c>
      <c r="E185" s="12">
        <v>75616364</v>
      </c>
      <c r="F185" s="12" t="s">
        <v>53</v>
      </c>
      <c r="G185" s="21">
        <v>45016</v>
      </c>
      <c r="H185" s="22">
        <v>27.06</v>
      </c>
      <c r="I185" s="22">
        <f t="shared" si="6"/>
        <v>8.36</v>
      </c>
      <c r="J185" s="22">
        <f t="shared" si="7"/>
        <v>18.7</v>
      </c>
      <c r="K185" s="22">
        <v>8.19</v>
      </c>
      <c r="L185" s="22">
        <v>0.17</v>
      </c>
      <c r="M185" s="23">
        <v>33.804799000000003</v>
      </c>
      <c r="N185" s="12">
        <f>VLOOKUP(C185,'Tab 3 - Rates'!A:D,4,0)</f>
        <v>45</v>
      </c>
      <c r="O185" s="24">
        <f>VLOOKUP(C185,'Tab 3 - Rates'!A:L,12,0)</f>
        <v>3.1111111111111131E-3</v>
      </c>
      <c r="P185" s="22">
        <f t="shared" si="8"/>
        <v>7.0155555555555596E-3</v>
      </c>
    </row>
    <row r="186" spans="1:16" x14ac:dyDescent="0.25">
      <c r="A186" s="12" t="s">
        <v>44</v>
      </c>
      <c r="B186" s="12" t="s">
        <v>34</v>
      </c>
      <c r="C186" s="12" t="s">
        <v>0</v>
      </c>
      <c r="D186" s="12">
        <v>2006</v>
      </c>
      <c r="E186" s="12">
        <v>67100947</v>
      </c>
      <c r="F186" s="12" t="s">
        <v>52</v>
      </c>
      <c r="G186" s="21">
        <v>45016</v>
      </c>
      <c r="H186" s="22">
        <v>59280.98</v>
      </c>
      <c r="I186" s="22">
        <f t="shared" si="6"/>
        <v>18306.400000000001</v>
      </c>
      <c r="J186" s="22">
        <f t="shared" si="7"/>
        <v>40974.58</v>
      </c>
      <c r="K186" s="22">
        <v>17936.080000000002</v>
      </c>
      <c r="L186" s="22">
        <v>370.32</v>
      </c>
      <c r="M186" s="23">
        <v>33.804799000000003</v>
      </c>
      <c r="N186" s="12">
        <f>VLOOKUP(C186,'Tab 3 - Rates'!A:D,4,0)</f>
        <v>45</v>
      </c>
      <c r="O186" s="24">
        <f>VLOOKUP(C186,'Tab 3 - Rates'!A:L,12,0)</f>
        <v>3.1111111111111131E-3</v>
      </c>
      <c r="P186" s="22">
        <f t="shared" si="8"/>
        <v>15.369142962962973</v>
      </c>
    </row>
    <row r="187" spans="1:16" x14ac:dyDescent="0.25">
      <c r="A187" s="12" t="s">
        <v>44</v>
      </c>
      <c r="B187" s="12" t="s">
        <v>34</v>
      </c>
      <c r="C187" s="12" t="s">
        <v>0</v>
      </c>
      <c r="D187" s="12">
        <v>2021</v>
      </c>
      <c r="E187" s="12">
        <v>992453484</v>
      </c>
      <c r="F187" s="12" t="s">
        <v>54</v>
      </c>
      <c r="G187" s="21">
        <v>45016</v>
      </c>
      <c r="H187" s="22">
        <v>27.53</v>
      </c>
      <c r="I187" s="22">
        <f t="shared" si="6"/>
        <v>1.04</v>
      </c>
      <c r="J187" s="22">
        <f t="shared" si="7"/>
        <v>26.490000000000002</v>
      </c>
      <c r="K187" s="22">
        <v>0.96</v>
      </c>
      <c r="L187" s="22">
        <v>0.08</v>
      </c>
      <c r="M187" s="23">
        <v>43.485703000000001</v>
      </c>
      <c r="N187" s="12">
        <f>VLOOKUP(C187,'Tab 3 - Rates'!A:D,4,0)</f>
        <v>45</v>
      </c>
      <c r="O187" s="24">
        <f>VLOOKUP(C187,'Tab 3 - Rates'!A:L,12,0)</f>
        <v>3.1111111111111131E-3</v>
      </c>
      <c r="P187" s="22">
        <f t="shared" si="8"/>
        <v>7.1374074074074126E-3</v>
      </c>
    </row>
    <row r="188" spans="1:16" x14ac:dyDescent="0.25">
      <c r="A188" s="12" t="s">
        <v>44</v>
      </c>
      <c r="B188" s="12" t="s">
        <v>34</v>
      </c>
      <c r="C188" s="12" t="s">
        <v>0</v>
      </c>
      <c r="D188" s="12">
        <v>2006</v>
      </c>
      <c r="E188" s="12">
        <v>75616397</v>
      </c>
      <c r="F188" s="12" t="s">
        <v>55</v>
      </c>
      <c r="G188" s="21">
        <v>45016</v>
      </c>
      <c r="H188" s="22">
        <v>6.08</v>
      </c>
      <c r="I188" s="22">
        <f t="shared" si="6"/>
        <v>1.8800000000000001</v>
      </c>
      <c r="J188" s="22">
        <f t="shared" si="7"/>
        <v>4.2</v>
      </c>
      <c r="K188" s="22">
        <v>1.84</v>
      </c>
      <c r="L188" s="22">
        <v>0.04</v>
      </c>
      <c r="M188" s="23">
        <v>33.804799000000003</v>
      </c>
      <c r="N188" s="12">
        <f>VLOOKUP(C188,'Tab 3 - Rates'!A:D,4,0)</f>
        <v>45</v>
      </c>
      <c r="O188" s="24">
        <f>VLOOKUP(C188,'Tab 3 - Rates'!A:L,12,0)</f>
        <v>3.1111111111111131E-3</v>
      </c>
      <c r="P188" s="22">
        <f t="shared" si="8"/>
        <v>1.5762962962962974E-3</v>
      </c>
    </row>
    <row r="189" spans="1:16" x14ac:dyDescent="0.25">
      <c r="A189" s="12" t="s">
        <v>44</v>
      </c>
      <c r="B189" s="12" t="s">
        <v>34</v>
      </c>
      <c r="C189" s="12" t="s">
        <v>0</v>
      </c>
      <c r="D189" s="12">
        <v>2012</v>
      </c>
      <c r="E189" s="12">
        <v>511178720</v>
      </c>
      <c r="F189" s="12" t="s">
        <v>56</v>
      </c>
      <c r="G189" s="21">
        <v>45016</v>
      </c>
      <c r="H189" s="22">
        <v>3546.85</v>
      </c>
      <c r="I189" s="22">
        <f t="shared" si="6"/>
        <v>745.66</v>
      </c>
      <c r="J189" s="22">
        <f t="shared" si="7"/>
        <v>2801.19</v>
      </c>
      <c r="K189" s="22">
        <v>725.15</v>
      </c>
      <c r="L189" s="22">
        <v>20.51</v>
      </c>
      <c r="M189" s="23">
        <v>37.111773999999997</v>
      </c>
      <c r="N189" s="12">
        <f>VLOOKUP(C189,'Tab 3 - Rates'!A:D,4,0)</f>
        <v>45</v>
      </c>
      <c r="O189" s="24">
        <f>VLOOKUP(C189,'Tab 3 - Rates'!A:L,12,0)</f>
        <v>3.1111111111111131E-3</v>
      </c>
      <c r="P189" s="22">
        <f t="shared" si="8"/>
        <v>0.91955370370370426</v>
      </c>
    </row>
    <row r="190" spans="1:16" x14ac:dyDescent="0.25">
      <c r="A190" s="12" t="s">
        <v>44</v>
      </c>
      <c r="B190" s="12" t="s">
        <v>34</v>
      </c>
      <c r="C190" s="12" t="s">
        <v>0</v>
      </c>
      <c r="D190" s="12">
        <v>2021</v>
      </c>
      <c r="E190" s="12">
        <v>911053510</v>
      </c>
      <c r="F190" s="12" t="s">
        <v>51</v>
      </c>
      <c r="G190" s="21">
        <v>45016</v>
      </c>
      <c r="H190" s="22">
        <v>-151869.21</v>
      </c>
      <c r="I190" s="22">
        <f t="shared" si="6"/>
        <v>-5737.17</v>
      </c>
      <c r="J190" s="22">
        <f t="shared" si="7"/>
        <v>-146132.03999999998</v>
      </c>
      <c r="K190" s="22">
        <v>-5297.72</v>
      </c>
      <c r="L190" s="22">
        <v>-439.45</v>
      </c>
      <c r="M190" s="23">
        <v>43.485703000000001</v>
      </c>
      <c r="N190" s="12">
        <f>VLOOKUP(C190,'Tab 3 - Rates'!A:D,4,0)</f>
        <v>45</v>
      </c>
      <c r="O190" s="24">
        <f>VLOOKUP(C190,'Tab 3 - Rates'!A:L,12,0)</f>
        <v>3.1111111111111131E-3</v>
      </c>
      <c r="P190" s="22">
        <f t="shared" si="8"/>
        <v>-39.373498888888911</v>
      </c>
    </row>
    <row r="191" spans="1:16" x14ac:dyDescent="0.25">
      <c r="A191" s="12" t="s">
        <v>44</v>
      </c>
      <c r="B191" s="12" t="s">
        <v>34</v>
      </c>
      <c r="C191" s="12" t="s">
        <v>0</v>
      </c>
      <c r="D191" s="12">
        <v>2021</v>
      </c>
      <c r="E191" s="12">
        <v>912395229</v>
      </c>
      <c r="F191" s="12" t="s">
        <v>45</v>
      </c>
      <c r="G191" s="21">
        <v>45016</v>
      </c>
      <c r="H191" s="22">
        <v>2233.0300000000002</v>
      </c>
      <c r="I191" s="22">
        <f t="shared" si="6"/>
        <v>84.36</v>
      </c>
      <c r="J191" s="22">
        <f t="shared" si="7"/>
        <v>2148.67</v>
      </c>
      <c r="K191" s="22">
        <v>77.900000000000006</v>
      </c>
      <c r="L191" s="22">
        <v>6.46</v>
      </c>
      <c r="M191" s="23">
        <v>43.485703000000001</v>
      </c>
      <c r="N191" s="12">
        <f>VLOOKUP(C191,'Tab 3 - Rates'!A:D,4,0)</f>
        <v>45</v>
      </c>
      <c r="O191" s="24">
        <f>VLOOKUP(C191,'Tab 3 - Rates'!A:L,12,0)</f>
        <v>3.1111111111111131E-3</v>
      </c>
      <c r="P191" s="22">
        <f t="shared" si="8"/>
        <v>0.57893370370370412</v>
      </c>
    </row>
    <row r="192" spans="1:16" x14ac:dyDescent="0.25">
      <c r="A192" s="12" t="s">
        <v>44</v>
      </c>
      <c r="B192" s="12" t="s">
        <v>34</v>
      </c>
      <c r="C192" s="12" t="s">
        <v>0</v>
      </c>
      <c r="D192" s="12">
        <v>2021</v>
      </c>
      <c r="E192" s="12">
        <v>926171983</v>
      </c>
      <c r="F192" s="12" t="s">
        <v>51</v>
      </c>
      <c r="G192" s="21">
        <v>45016</v>
      </c>
      <c r="H192" s="22">
        <v>-16.41</v>
      </c>
      <c r="I192" s="22">
        <f t="shared" si="6"/>
        <v>-0.62</v>
      </c>
      <c r="J192" s="22">
        <f t="shared" si="7"/>
        <v>-15.790000000000001</v>
      </c>
      <c r="K192" s="22">
        <v>-0.56999999999999995</v>
      </c>
      <c r="L192" s="22">
        <v>-0.05</v>
      </c>
      <c r="M192" s="23">
        <v>43.485703000000001</v>
      </c>
      <c r="N192" s="12">
        <f>VLOOKUP(C192,'Tab 3 - Rates'!A:D,4,0)</f>
        <v>45</v>
      </c>
      <c r="O192" s="24">
        <f>VLOOKUP(C192,'Tab 3 - Rates'!A:L,12,0)</f>
        <v>3.1111111111111131E-3</v>
      </c>
      <c r="P192" s="22">
        <f t="shared" si="8"/>
        <v>-4.254444444444447E-3</v>
      </c>
    </row>
    <row r="193" spans="1:16" x14ac:dyDescent="0.25">
      <c r="A193" s="12" t="s">
        <v>44</v>
      </c>
      <c r="B193" s="12" t="s">
        <v>34</v>
      </c>
      <c r="C193" s="12" t="s">
        <v>0</v>
      </c>
      <c r="D193" s="12">
        <v>2021</v>
      </c>
      <c r="E193" s="12">
        <v>939144869</v>
      </c>
      <c r="F193" s="12" t="s">
        <v>54</v>
      </c>
      <c r="G193" s="21">
        <v>45016</v>
      </c>
      <c r="H193" s="22">
        <v>7319.81</v>
      </c>
      <c r="I193" s="22">
        <f t="shared" si="6"/>
        <v>276.52</v>
      </c>
      <c r="J193" s="22">
        <f t="shared" si="7"/>
        <v>7043.2900000000009</v>
      </c>
      <c r="K193" s="22">
        <v>255.34</v>
      </c>
      <c r="L193" s="22">
        <v>21.18</v>
      </c>
      <c r="M193" s="23">
        <v>43.485703000000001</v>
      </c>
      <c r="N193" s="12">
        <f>VLOOKUP(C193,'Tab 3 - Rates'!A:D,4,0)</f>
        <v>45</v>
      </c>
      <c r="O193" s="24">
        <f>VLOOKUP(C193,'Tab 3 - Rates'!A:L,12,0)</f>
        <v>3.1111111111111131E-3</v>
      </c>
      <c r="P193" s="22">
        <f t="shared" si="8"/>
        <v>1.8977285185185198</v>
      </c>
    </row>
    <row r="194" spans="1:16" x14ac:dyDescent="0.25">
      <c r="A194" s="12" t="s">
        <v>44</v>
      </c>
      <c r="B194" s="12" t="s">
        <v>34</v>
      </c>
      <c r="C194" s="12" t="s">
        <v>0</v>
      </c>
      <c r="D194" s="12">
        <v>2021</v>
      </c>
      <c r="E194" s="12">
        <v>973121248</v>
      </c>
      <c r="F194" s="12" t="s">
        <v>54</v>
      </c>
      <c r="G194" s="21">
        <v>45016</v>
      </c>
      <c r="H194" s="22">
        <v>681.3</v>
      </c>
      <c r="I194" s="22">
        <f t="shared" si="6"/>
        <v>25.74</v>
      </c>
      <c r="J194" s="22">
        <f t="shared" si="7"/>
        <v>655.56</v>
      </c>
      <c r="K194" s="22">
        <v>23.77</v>
      </c>
      <c r="L194" s="22">
        <v>1.97</v>
      </c>
      <c r="M194" s="23">
        <v>43.485703000000001</v>
      </c>
      <c r="N194" s="12">
        <f>VLOOKUP(C194,'Tab 3 - Rates'!A:D,4,0)</f>
        <v>45</v>
      </c>
      <c r="O194" s="24">
        <f>VLOOKUP(C194,'Tab 3 - Rates'!A:L,12,0)</f>
        <v>3.1111111111111131E-3</v>
      </c>
      <c r="P194" s="22">
        <f t="shared" si="8"/>
        <v>0.17663333333333345</v>
      </c>
    </row>
    <row r="195" spans="1:16" x14ac:dyDescent="0.25">
      <c r="A195" s="12" t="s">
        <v>44</v>
      </c>
      <c r="B195" s="12" t="s">
        <v>34</v>
      </c>
      <c r="C195" s="12" t="s">
        <v>0</v>
      </c>
      <c r="D195" s="12">
        <v>2021</v>
      </c>
      <c r="E195" s="12">
        <v>989539671</v>
      </c>
      <c r="F195" s="12" t="s">
        <v>54</v>
      </c>
      <c r="G195" s="21">
        <v>45016</v>
      </c>
      <c r="H195" s="22">
        <v>3.13</v>
      </c>
      <c r="I195" s="22">
        <f t="shared" si="6"/>
        <v>0.12</v>
      </c>
      <c r="J195" s="22">
        <f t="shared" si="7"/>
        <v>3.01</v>
      </c>
      <c r="K195" s="22">
        <v>0.11</v>
      </c>
      <c r="L195" s="22">
        <v>0.01</v>
      </c>
      <c r="M195" s="23">
        <v>43.485703000000001</v>
      </c>
      <c r="N195" s="12">
        <f>VLOOKUP(C195,'Tab 3 - Rates'!A:D,4,0)</f>
        <v>45</v>
      </c>
      <c r="O195" s="24">
        <f>VLOOKUP(C195,'Tab 3 - Rates'!A:L,12,0)</f>
        <v>3.1111111111111131E-3</v>
      </c>
      <c r="P195" s="22">
        <f t="shared" si="8"/>
        <v>8.1148148148148193E-4</v>
      </c>
    </row>
    <row r="196" spans="1:16" x14ac:dyDescent="0.25">
      <c r="A196" s="12" t="s">
        <v>44</v>
      </c>
      <c r="B196" s="12" t="s">
        <v>34</v>
      </c>
      <c r="C196" s="12" t="s">
        <v>0</v>
      </c>
      <c r="D196" s="12">
        <v>2006</v>
      </c>
      <c r="E196" s="12">
        <v>75616349</v>
      </c>
      <c r="F196" s="12" t="s">
        <v>57</v>
      </c>
      <c r="G196" s="21">
        <v>45016</v>
      </c>
      <c r="H196" s="22">
        <v>4.9800000000000004</v>
      </c>
      <c r="I196" s="22">
        <f t="shared" si="6"/>
        <v>1.54</v>
      </c>
      <c r="J196" s="22">
        <f t="shared" si="7"/>
        <v>3.4400000000000004</v>
      </c>
      <c r="K196" s="22">
        <v>1.51</v>
      </c>
      <c r="L196" s="22">
        <v>0.03</v>
      </c>
      <c r="M196" s="23">
        <v>33.804799000000003</v>
      </c>
      <c r="N196" s="12">
        <f>VLOOKUP(C196,'Tab 3 - Rates'!A:D,4,0)</f>
        <v>45</v>
      </c>
      <c r="O196" s="24">
        <f>VLOOKUP(C196,'Tab 3 - Rates'!A:L,12,0)</f>
        <v>3.1111111111111131E-3</v>
      </c>
      <c r="P196" s="22">
        <f t="shared" si="8"/>
        <v>1.291111111111112E-3</v>
      </c>
    </row>
    <row r="197" spans="1:16" x14ac:dyDescent="0.25">
      <c r="A197" s="12" t="s">
        <v>44</v>
      </c>
      <c r="B197" s="12" t="s">
        <v>34</v>
      </c>
      <c r="C197" s="12" t="s">
        <v>0</v>
      </c>
      <c r="D197" s="12">
        <v>2006</v>
      </c>
      <c r="E197" s="12">
        <v>75616370</v>
      </c>
      <c r="F197" s="12" t="s">
        <v>58</v>
      </c>
      <c r="G197" s="21">
        <v>45016</v>
      </c>
      <c r="H197" s="22">
        <v>2.17</v>
      </c>
      <c r="I197" s="22">
        <f t="shared" si="6"/>
        <v>0.67</v>
      </c>
      <c r="J197" s="22">
        <f t="shared" si="7"/>
        <v>1.5</v>
      </c>
      <c r="K197" s="22">
        <v>0.66</v>
      </c>
      <c r="L197" s="22">
        <v>0.01</v>
      </c>
      <c r="M197" s="23">
        <v>33.804799000000003</v>
      </c>
      <c r="N197" s="12">
        <f>VLOOKUP(C197,'Tab 3 - Rates'!A:D,4,0)</f>
        <v>45</v>
      </c>
      <c r="O197" s="24">
        <f>VLOOKUP(C197,'Tab 3 - Rates'!A:L,12,0)</f>
        <v>3.1111111111111131E-3</v>
      </c>
      <c r="P197" s="22">
        <f t="shared" si="8"/>
        <v>5.6259259259259294E-4</v>
      </c>
    </row>
    <row r="198" spans="1:16" x14ac:dyDescent="0.25">
      <c r="A198" s="12" t="s">
        <v>44</v>
      </c>
      <c r="B198" s="12" t="s">
        <v>34</v>
      </c>
      <c r="C198" s="12" t="s">
        <v>0</v>
      </c>
      <c r="D198" s="12">
        <v>2006</v>
      </c>
      <c r="E198" s="12">
        <v>75616391</v>
      </c>
      <c r="F198" s="12" t="s">
        <v>59</v>
      </c>
      <c r="G198" s="21">
        <v>45016</v>
      </c>
      <c r="H198" s="22">
        <v>34.64</v>
      </c>
      <c r="I198" s="22">
        <f t="shared" si="6"/>
        <v>10.700000000000001</v>
      </c>
      <c r="J198" s="22">
        <f t="shared" si="7"/>
        <v>23.939999999999998</v>
      </c>
      <c r="K198" s="22">
        <v>10.48</v>
      </c>
      <c r="L198" s="22">
        <v>0.22</v>
      </c>
      <c r="M198" s="23">
        <v>33.804799000000003</v>
      </c>
      <c r="N198" s="12">
        <f>VLOOKUP(C198,'Tab 3 - Rates'!A:D,4,0)</f>
        <v>45</v>
      </c>
      <c r="O198" s="24">
        <f>VLOOKUP(C198,'Tab 3 - Rates'!A:L,12,0)</f>
        <v>3.1111111111111131E-3</v>
      </c>
      <c r="P198" s="22">
        <f t="shared" si="8"/>
        <v>8.9807407407407475E-3</v>
      </c>
    </row>
    <row r="199" spans="1:16" x14ac:dyDescent="0.25">
      <c r="A199" s="12" t="s">
        <v>44</v>
      </c>
      <c r="B199" s="12" t="s">
        <v>34</v>
      </c>
      <c r="C199" s="12" t="s">
        <v>0</v>
      </c>
      <c r="D199" s="12">
        <v>2021</v>
      </c>
      <c r="E199" s="12">
        <v>914057859</v>
      </c>
      <c r="F199" s="12" t="s">
        <v>54</v>
      </c>
      <c r="G199" s="21">
        <v>45016</v>
      </c>
      <c r="H199" s="22">
        <v>655.41</v>
      </c>
      <c r="I199" s="22">
        <f t="shared" si="6"/>
        <v>24.759999999999998</v>
      </c>
      <c r="J199" s="22">
        <f t="shared" si="7"/>
        <v>630.65</v>
      </c>
      <c r="K199" s="22">
        <v>22.86</v>
      </c>
      <c r="L199" s="22">
        <v>1.9</v>
      </c>
      <c r="M199" s="23">
        <v>43.485703000000001</v>
      </c>
      <c r="N199" s="12">
        <f>VLOOKUP(C199,'Tab 3 - Rates'!A:D,4,0)</f>
        <v>45</v>
      </c>
      <c r="O199" s="24">
        <f>VLOOKUP(C199,'Tab 3 - Rates'!A:L,12,0)</f>
        <v>3.1111111111111131E-3</v>
      </c>
      <c r="P199" s="22">
        <f t="shared" si="8"/>
        <v>0.16992111111111122</v>
      </c>
    </row>
    <row r="200" spans="1:16" x14ac:dyDescent="0.25">
      <c r="A200" s="12" t="s">
        <v>44</v>
      </c>
      <c r="B200" s="12" t="s">
        <v>34</v>
      </c>
      <c r="C200" s="12" t="s">
        <v>0</v>
      </c>
      <c r="D200" s="12">
        <v>2021</v>
      </c>
      <c r="E200" s="12">
        <v>917366571</v>
      </c>
      <c r="F200" s="12" t="s">
        <v>54</v>
      </c>
      <c r="G200" s="21">
        <v>45016</v>
      </c>
      <c r="H200" s="22">
        <v>13.23</v>
      </c>
      <c r="I200" s="22">
        <f t="shared" si="6"/>
        <v>0.5</v>
      </c>
      <c r="J200" s="22">
        <f t="shared" si="7"/>
        <v>12.73</v>
      </c>
      <c r="K200" s="22">
        <v>0.46</v>
      </c>
      <c r="L200" s="22">
        <v>0.04</v>
      </c>
      <c r="M200" s="23">
        <v>43.485703000000001</v>
      </c>
      <c r="N200" s="12">
        <f>VLOOKUP(C200,'Tab 3 - Rates'!A:D,4,0)</f>
        <v>45</v>
      </c>
      <c r="O200" s="24">
        <f>VLOOKUP(C200,'Tab 3 - Rates'!A:L,12,0)</f>
        <v>3.1111111111111131E-3</v>
      </c>
      <c r="P200" s="22">
        <f t="shared" si="8"/>
        <v>3.4300000000000025E-3</v>
      </c>
    </row>
    <row r="201" spans="1:16" x14ac:dyDescent="0.25">
      <c r="A201" s="12" t="s">
        <v>44</v>
      </c>
      <c r="B201" s="12" t="s">
        <v>34</v>
      </c>
      <c r="C201" s="12" t="s">
        <v>0</v>
      </c>
      <c r="D201" s="12">
        <v>2021</v>
      </c>
      <c r="E201" s="12">
        <v>997107483</v>
      </c>
      <c r="F201" s="12" t="s">
        <v>54</v>
      </c>
      <c r="G201" s="21">
        <v>45016</v>
      </c>
      <c r="H201" s="22">
        <v>2615.7800000000002</v>
      </c>
      <c r="I201" s="22">
        <f t="shared" ref="I201:I216" si="9">K201+L201</f>
        <v>98.82</v>
      </c>
      <c r="J201" s="22">
        <f t="shared" ref="J201:J216" si="10">H201-I201</f>
        <v>2516.96</v>
      </c>
      <c r="K201" s="22">
        <v>91.25</v>
      </c>
      <c r="L201" s="22">
        <v>7.57</v>
      </c>
      <c r="M201" s="23">
        <v>43.485703000000001</v>
      </c>
      <c r="N201" s="12">
        <f>VLOOKUP(C201,'Tab 3 - Rates'!A:D,4,0)</f>
        <v>45</v>
      </c>
      <c r="O201" s="24">
        <f>VLOOKUP(C201,'Tab 3 - Rates'!A:L,12,0)</f>
        <v>3.1111111111111131E-3</v>
      </c>
      <c r="P201" s="22">
        <f t="shared" ref="P201:P216" si="11">H201*(O201/12)</f>
        <v>0.67816518518518565</v>
      </c>
    </row>
    <row r="202" spans="1:16" x14ac:dyDescent="0.25">
      <c r="A202" s="12" t="s">
        <v>44</v>
      </c>
      <c r="B202" s="12" t="s">
        <v>34</v>
      </c>
      <c r="C202" s="12" t="s">
        <v>0</v>
      </c>
      <c r="D202" s="12">
        <v>2006</v>
      </c>
      <c r="E202" s="12">
        <v>75616394</v>
      </c>
      <c r="F202" s="12" t="s">
        <v>60</v>
      </c>
      <c r="G202" s="21">
        <v>45016</v>
      </c>
      <c r="H202" s="22">
        <v>12.96</v>
      </c>
      <c r="I202" s="22">
        <f t="shared" si="9"/>
        <v>4</v>
      </c>
      <c r="J202" s="22">
        <f t="shared" si="10"/>
        <v>8.9600000000000009</v>
      </c>
      <c r="K202" s="22">
        <v>3.92</v>
      </c>
      <c r="L202" s="22">
        <v>0.08</v>
      </c>
      <c r="M202" s="23">
        <v>33.804799000000003</v>
      </c>
      <c r="N202" s="12">
        <f>VLOOKUP(C202,'Tab 3 - Rates'!A:D,4,0)</f>
        <v>45</v>
      </c>
      <c r="O202" s="24">
        <f>VLOOKUP(C202,'Tab 3 - Rates'!A:L,12,0)</f>
        <v>3.1111111111111131E-3</v>
      </c>
      <c r="P202" s="22">
        <f t="shared" si="11"/>
        <v>3.3600000000000023E-3</v>
      </c>
    </row>
    <row r="203" spans="1:16" x14ac:dyDescent="0.25">
      <c r="A203" s="12" t="s">
        <v>44</v>
      </c>
      <c r="B203" s="12" t="s">
        <v>34</v>
      </c>
      <c r="C203" s="12" t="s">
        <v>0</v>
      </c>
      <c r="D203" s="12">
        <v>2006</v>
      </c>
      <c r="E203" s="12">
        <v>75616406</v>
      </c>
      <c r="F203" s="12" t="s">
        <v>61</v>
      </c>
      <c r="G203" s="21">
        <v>45016</v>
      </c>
      <c r="H203" s="22">
        <v>21.67</v>
      </c>
      <c r="I203" s="22">
        <f t="shared" si="9"/>
        <v>6.6999999999999993</v>
      </c>
      <c r="J203" s="22">
        <f t="shared" si="10"/>
        <v>14.970000000000002</v>
      </c>
      <c r="K203" s="22">
        <v>6.56</v>
      </c>
      <c r="L203" s="22">
        <v>0.14000000000000001</v>
      </c>
      <c r="M203" s="23">
        <v>33.804799000000003</v>
      </c>
      <c r="N203" s="12">
        <f>VLOOKUP(C203,'Tab 3 - Rates'!A:D,4,0)</f>
        <v>45</v>
      </c>
      <c r="O203" s="24">
        <f>VLOOKUP(C203,'Tab 3 - Rates'!A:L,12,0)</f>
        <v>3.1111111111111131E-3</v>
      </c>
      <c r="P203" s="22">
        <f t="shared" si="11"/>
        <v>5.6181481481481525E-3</v>
      </c>
    </row>
    <row r="204" spans="1:16" x14ac:dyDescent="0.25">
      <c r="A204" s="12" t="s">
        <v>44</v>
      </c>
      <c r="B204" s="12" t="s">
        <v>34</v>
      </c>
      <c r="C204" s="12" t="s">
        <v>0</v>
      </c>
      <c r="D204" s="12">
        <v>2021</v>
      </c>
      <c r="E204" s="12">
        <v>911053522</v>
      </c>
      <c r="F204" s="12" t="s">
        <v>54</v>
      </c>
      <c r="G204" s="21">
        <v>45016</v>
      </c>
      <c r="H204" s="22">
        <v>-12005.43</v>
      </c>
      <c r="I204" s="22">
        <f t="shared" si="9"/>
        <v>-453.53000000000003</v>
      </c>
      <c r="J204" s="22">
        <f t="shared" si="10"/>
        <v>-11551.9</v>
      </c>
      <c r="K204" s="22">
        <v>-418.79</v>
      </c>
      <c r="L204" s="22">
        <v>-34.74</v>
      </c>
      <c r="M204" s="23">
        <v>43.485703000000001</v>
      </c>
      <c r="N204" s="12">
        <f>VLOOKUP(C204,'Tab 3 - Rates'!A:D,4,0)</f>
        <v>45</v>
      </c>
      <c r="O204" s="24">
        <f>VLOOKUP(C204,'Tab 3 - Rates'!A:L,12,0)</f>
        <v>3.1111111111111131E-3</v>
      </c>
      <c r="P204" s="22">
        <f t="shared" si="11"/>
        <v>-3.1125188888888911</v>
      </c>
    </row>
    <row r="205" spans="1:16" x14ac:dyDescent="0.25">
      <c r="A205" s="12" t="s">
        <v>44</v>
      </c>
      <c r="B205" s="12" t="s">
        <v>46</v>
      </c>
      <c r="C205" s="12" t="s">
        <v>7</v>
      </c>
      <c r="D205" s="12">
        <v>2009</v>
      </c>
      <c r="E205" s="12">
        <v>114314006</v>
      </c>
      <c r="F205" s="12" t="s">
        <v>47</v>
      </c>
      <c r="G205" s="21">
        <v>45016</v>
      </c>
      <c r="H205" s="22">
        <v>2011.88</v>
      </c>
      <c r="I205" s="22">
        <f t="shared" si="9"/>
        <v>1742.53</v>
      </c>
      <c r="J205" s="22">
        <f t="shared" si="10"/>
        <v>269.35000000000014</v>
      </c>
      <c r="K205" s="22">
        <v>1752.43</v>
      </c>
      <c r="L205" s="22">
        <v>-9.9</v>
      </c>
      <c r="M205" s="23">
        <v>3.1404254999999992</v>
      </c>
      <c r="N205" s="12">
        <f>VLOOKUP(C205,'Tab 3 - Rates'!A:D,4,0)</f>
        <v>25</v>
      </c>
      <c r="O205" s="24">
        <f>VLOOKUP(C205,'Tab 3 - Rates'!A:L,12,0)</f>
        <v>2.0000000000000018E-3</v>
      </c>
      <c r="P205" s="22">
        <f t="shared" si="11"/>
        <v>0.33531333333333369</v>
      </c>
    </row>
    <row r="206" spans="1:16" x14ac:dyDescent="0.25">
      <c r="A206" s="12" t="s">
        <v>44</v>
      </c>
      <c r="B206" s="12" t="s">
        <v>46</v>
      </c>
      <c r="C206" s="12" t="s">
        <v>7</v>
      </c>
      <c r="D206" s="12">
        <v>2009</v>
      </c>
      <c r="E206" s="12">
        <v>104457227</v>
      </c>
      <c r="F206" s="12" t="s">
        <v>47</v>
      </c>
      <c r="G206" s="21">
        <v>45016</v>
      </c>
      <c r="H206" s="22">
        <v>16287.05</v>
      </c>
      <c r="I206" s="22">
        <f t="shared" si="9"/>
        <v>14106.5</v>
      </c>
      <c r="J206" s="22">
        <f t="shared" si="10"/>
        <v>2180.5499999999993</v>
      </c>
      <c r="K206" s="22">
        <v>14186.68</v>
      </c>
      <c r="L206" s="22">
        <v>-80.180000000000007</v>
      </c>
      <c r="M206" s="23">
        <v>3.1404254999999992</v>
      </c>
      <c r="N206" s="12">
        <f>VLOOKUP(C206,'Tab 3 - Rates'!A:D,4,0)</f>
        <v>25</v>
      </c>
      <c r="O206" s="24">
        <f>VLOOKUP(C206,'Tab 3 - Rates'!A:L,12,0)</f>
        <v>2.0000000000000018E-3</v>
      </c>
      <c r="P206" s="22">
        <f t="shared" si="11"/>
        <v>2.714508333333336</v>
      </c>
    </row>
    <row r="207" spans="1:16" x14ac:dyDescent="0.25">
      <c r="A207" s="12" t="s">
        <v>44</v>
      </c>
      <c r="B207" s="12" t="s">
        <v>34</v>
      </c>
      <c r="C207" s="12" t="s">
        <v>0</v>
      </c>
      <c r="D207" s="12">
        <v>2006</v>
      </c>
      <c r="E207" s="12">
        <v>75616358</v>
      </c>
      <c r="F207" s="12" t="s">
        <v>62</v>
      </c>
      <c r="G207" s="21">
        <v>45016</v>
      </c>
      <c r="H207" s="22">
        <v>0.91</v>
      </c>
      <c r="I207" s="22">
        <f t="shared" si="9"/>
        <v>0.29000000000000004</v>
      </c>
      <c r="J207" s="22">
        <f t="shared" si="10"/>
        <v>0.62</v>
      </c>
      <c r="K207" s="22">
        <v>0.28000000000000003</v>
      </c>
      <c r="L207" s="22">
        <v>0.01</v>
      </c>
      <c r="M207" s="23">
        <v>33.804799000000003</v>
      </c>
      <c r="N207" s="12">
        <f>VLOOKUP(C207,'Tab 3 - Rates'!A:D,4,0)</f>
        <v>45</v>
      </c>
      <c r="O207" s="24">
        <f>VLOOKUP(C207,'Tab 3 - Rates'!A:L,12,0)</f>
        <v>3.1111111111111131E-3</v>
      </c>
      <c r="P207" s="22">
        <f t="shared" si="11"/>
        <v>2.3592592592592608E-4</v>
      </c>
    </row>
    <row r="208" spans="1:16" x14ac:dyDescent="0.25">
      <c r="A208" s="12" t="s">
        <v>44</v>
      </c>
      <c r="B208" s="12" t="s">
        <v>34</v>
      </c>
      <c r="C208" s="12" t="s">
        <v>0</v>
      </c>
      <c r="D208" s="12">
        <v>2006</v>
      </c>
      <c r="E208" s="12">
        <v>75616373</v>
      </c>
      <c r="F208" s="12" t="s">
        <v>63</v>
      </c>
      <c r="G208" s="21">
        <v>45016</v>
      </c>
      <c r="H208" s="22">
        <v>10.34</v>
      </c>
      <c r="I208" s="22">
        <f t="shared" si="9"/>
        <v>3.19</v>
      </c>
      <c r="J208" s="22">
        <f t="shared" si="10"/>
        <v>7.15</v>
      </c>
      <c r="K208" s="22">
        <v>3.13</v>
      </c>
      <c r="L208" s="22">
        <v>0.06</v>
      </c>
      <c r="M208" s="23">
        <v>33.804799000000003</v>
      </c>
      <c r="N208" s="12">
        <f>VLOOKUP(C208,'Tab 3 - Rates'!A:D,4,0)</f>
        <v>45</v>
      </c>
      <c r="O208" s="24">
        <f>VLOOKUP(C208,'Tab 3 - Rates'!A:L,12,0)</f>
        <v>3.1111111111111131E-3</v>
      </c>
      <c r="P208" s="22">
        <f t="shared" si="11"/>
        <v>2.6807407407407422E-3</v>
      </c>
    </row>
    <row r="209" spans="1:16" x14ac:dyDescent="0.25">
      <c r="A209" s="12" t="s">
        <v>44</v>
      </c>
      <c r="B209" s="12" t="s">
        <v>34</v>
      </c>
      <c r="C209" s="12" t="s">
        <v>0</v>
      </c>
      <c r="D209" s="12">
        <v>2006</v>
      </c>
      <c r="E209" s="12">
        <v>75616376</v>
      </c>
      <c r="F209" s="12" t="s">
        <v>64</v>
      </c>
      <c r="G209" s="21">
        <v>45016</v>
      </c>
      <c r="H209" s="22">
        <v>24.62</v>
      </c>
      <c r="I209" s="22">
        <f t="shared" si="9"/>
        <v>7.6000000000000005</v>
      </c>
      <c r="J209" s="22">
        <f t="shared" si="10"/>
        <v>17.02</v>
      </c>
      <c r="K209" s="22">
        <v>7.45</v>
      </c>
      <c r="L209" s="22">
        <v>0.15</v>
      </c>
      <c r="M209" s="23">
        <v>33.804799000000003</v>
      </c>
      <c r="N209" s="12">
        <f>VLOOKUP(C209,'Tab 3 - Rates'!A:D,4,0)</f>
        <v>45</v>
      </c>
      <c r="O209" s="24">
        <f>VLOOKUP(C209,'Tab 3 - Rates'!A:L,12,0)</f>
        <v>3.1111111111111131E-3</v>
      </c>
      <c r="P209" s="22">
        <f t="shared" si="11"/>
        <v>6.382962962962967E-3</v>
      </c>
    </row>
    <row r="210" spans="1:16" x14ac:dyDescent="0.25">
      <c r="A210" s="12" t="s">
        <v>44</v>
      </c>
      <c r="B210" s="12" t="s">
        <v>34</v>
      </c>
      <c r="C210" s="12" t="s">
        <v>0</v>
      </c>
      <c r="D210" s="12">
        <v>2006</v>
      </c>
      <c r="E210" s="12">
        <v>75616382</v>
      </c>
      <c r="F210" s="12" t="s">
        <v>65</v>
      </c>
      <c r="G210" s="21">
        <v>45016</v>
      </c>
      <c r="H210" s="22">
        <v>6.89</v>
      </c>
      <c r="I210" s="22">
        <f t="shared" si="9"/>
        <v>2.12</v>
      </c>
      <c r="J210" s="22">
        <f t="shared" si="10"/>
        <v>4.7699999999999996</v>
      </c>
      <c r="K210" s="22">
        <v>2.08</v>
      </c>
      <c r="L210" s="22">
        <v>0.04</v>
      </c>
      <c r="M210" s="23">
        <v>33.804799000000003</v>
      </c>
      <c r="N210" s="12">
        <f>VLOOKUP(C210,'Tab 3 - Rates'!A:D,4,0)</f>
        <v>45</v>
      </c>
      <c r="O210" s="24">
        <f>VLOOKUP(C210,'Tab 3 - Rates'!A:L,12,0)</f>
        <v>3.1111111111111131E-3</v>
      </c>
      <c r="P210" s="22">
        <f t="shared" si="11"/>
        <v>1.7862962962962973E-3</v>
      </c>
    </row>
    <row r="211" spans="1:16" x14ac:dyDescent="0.25">
      <c r="A211" s="12" t="s">
        <v>44</v>
      </c>
      <c r="B211" s="12" t="s">
        <v>34</v>
      </c>
      <c r="C211" s="12" t="s">
        <v>0</v>
      </c>
      <c r="D211" s="12">
        <v>2021</v>
      </c>
      <c r="E211" s="12">
        <v>912395223</v>
      </c>
      <c r="F211" s="12" t="s">
        <v>51</v>
      </c>
      <c r="G211" s="21">
        <v>45016</v>
      </c>
      <c r="H211" s="22">
        <v>62.97</v>
      </c>
      <c r="I211" s="22">
        <f t="shared" si="9"/>
        <v>2.3800000000000003</v>
      </c>
      <c r="J211" s="22">
        <f t="shared" si="10"/>
        <v>60.589999999999996</v>
      </c>
      <c r="K211" s="22">
        <v>2.2000000000000002</v>
      </c>
      <c r="L211" s="22">
        <v>0.18</v>
      </c>
      <c r="M211" s="23">
        <v>43.485703000000001</v>
      </c>
      <c r="N211" s="12">
        <f>VLOOKUP(C211,'Tab 3 - Rates'!A:D,4,0)</f>
        <v>45</v>
      </c>
      <c r="O211" s="24">
        <f>VLOOKUP(C211,'Tab 3 - Rates'!A:L,12,0)</f>
        <v>3.1111111111111131E-3</v>
      </c>
      <c r="P211" s="22">
        <f t="shared" si="11"/>
        <v>1.6325555555555565E-2</v>
      </c>
    </row>
    <row r="212" spans="1:16" x14ac:dyDescent="0.25">
      <c r="A212" s="12" t="s">
        <v>44</v>
      </c>
      <c r="B212" s="12" t="s">
        <v>34</v>
      </c>
      <c r="C212" s="12" t="s">
        <v>0</v>
      </c>
      <c r="D212" s="12">
        <v>2021</v>
      </c>
      <c r="E212" s="12">
        <v>916293491</v>
      </c>
      <c r="F212" s="12" t="s">
        <v>54</v>
      </c>
      <c r="G212" s="21">
        <v>45016</v>
      </c>
      <c r="H212" s="22">
        <v>82.27</v>
      </c>
      <c r="I212" s="22">
        <f t="shared" si="9"/>
        <v>3.1100000000000003</v>
      </c>
      <c r="J212" s="22">
        <f t="shared" si="10"/>
        <v>79.16</v>
      </c>
      <c r="K212" s="22">
        <v>2.87</v>
      </c>
      <c r="L212" s="22">
        <v>0.24</v>
      </c>
      <c r="M212" s="23">
        <v>43.485703000000001</v>
      </c>
      <c r="N212" s="12">
        <f>VLOOKUP(C212,'Tab 3 - Rates'!A:D,4,0)</f>
        <v>45</v>
      </c>
      <c r="O212" s="24">
        <f>VLOOKUP(C212,'Tab 3 - Rates'!A:L,12,0)</f>
        <v>3.1111111111111131E-3</v>
      </c>
      <c r="P212" s="22">
        <f t="shared" si="11"/>
        <v>2.1329259259259273E-2</v>
      </c>
    </row>
    <row r="213" spans="1:16" x14ac:dyDescent="0.25">
      <c r="A213" s="12" t="s">
        <v>44</v>
      </c>
      <c r="B213" s="12" t="s">
        <v>34</v>
      </c>
      <c r="C213" s="12" t="s">
        <v>0</v>
      </c>
      <c r="D213" s="12">
        <v>2021</v>
      </c>
      <c r="E213" s="12">
        <v>917366574</v>
      </c>
      <c r="F213" s="12" t="s">
        <v>45</v>
      </c>
      <c r="G213" s="21">
        <v>45016</v>
      </c>
      <c r="H213" s="22">
        <v>1350.28</v>
      </c>
      <c r="I213" s="22">
        <f t="shared" si="9"/>
        <v>51.010000000000005</v>
      </c>
      <c r="J213" s="22">
        <f t="shared" si="10"/>
        <v>1299.27</v>
      </c>
      <c r="K213" s="22">
        <v>47.1</v>
      </c>
      <c r="L213" s="22">
        <v>3.91</v>
      </c>
      <c r="M213" s="23">
        <v>43.485703000000001</v>
      </c>
      <c r="N213" s="12">
        <f>VLOOKUP(C213,'Tab 3 - Rates'!A:D,4,0)</f>
        <v>45</v>
      </c>
      <c r="O213" s="24">
        <f>VLOOKUP(C213,'Tab 3 - Rates'!A:L,12,0)</f>
        <v>3.1111111111111131E-3</v>
      </c>
      <c r="P213" s="22">
        <f t="shared" si="11"/>
        <v>0.35007259259259282</v>
      </c>
    </row>
    <row r="214" spans="1:16" x14ac:dyDescent="0.25">
      <c r="A214" s="12" t="s">
        <v>44</v>
      </c>
      <c r="B214" s="12" t="s">
        <v>34</v>
      </c>
      <c r="C214" s="12" t="s">
        <v>0</v>
      </c>
      <c r="D214" s="12">
        <v>2021</v>
      </c>
      <c r="E214" s="12">
        <v>926171989</v>
      </c>
      <c r="F214" s="12" t="s">
        <v>54</v>
      </c>
      <c r="G214" s="21">
        <v>45016</v>
      </c>
      <c r="H214" s="22">
        <v>149.94999999999999</v>
      </c>
      <c r="I214" s="22">
        <f t="shared" si="9"/>
        <v>5.66</v>
      </c>
      <c r="J214" s="22">
        <f t="shared" si="10"/>
        <v>144.29</v>
      </c>
      <c r="K214" s="22">
        <v>5.23</v>
      </c>
      <c r="L214" s="22">
        <v>0.43</v>
      </c>
      <c r="M214" s="23">
        <v>43.485703000000001</v>
      </c>
      <c r="N214" s="12">
        <f>VLOOKUP(C214,'Tab 3 - Rates'!A:D,4,0)</f>
        <v>45</v>
      </c>
      <c r="O214" s="24">
        <f>VLOOKUP(C214,'Tab 3 - Rates'!A:L,12,0)</f>
        <v>3.1111111111111131E-3</v>
      </c>
      <c r="P214" s="22">
        <f t="shared" si="11"/>
        <v>3.8875925925925946E-2</v>
      </c>
    </row>
    <row r="215" spans="1:16" x14ac:dyDescent="0.25">
      <c r="A215" s="12" t="s">
        <v>44</v>
      </c>
      <c r="B215" s="12" t="s">
        <v>34</v>
      </c>
      <c r="C215" s="12" t="s">
        <v>0</v>
      </c>
      <c r="D215" s="12">
        <v>2021</v>
      </c>
      <c r="E215" s="12">
        <v>926171992</v>
      </c>
      <c r="F215" s="12" t="s">
        <v>45</v>
      </c>
      <c r="G215" s="21">
        <v>45016</v>
      </c>
      <c r="H215" s="22">
        <v>-527.04999999999995</v>
      </c>
      <c r="I215" s="22">
        <f t="shared" si="9"/>
        <v>-19.920000000000002</v>
      </c>
      <c r="J215" s="22">
        <f t="shared" si="10"/>
        <v>-507.12999999999994</v>
      </c>
      <c r="K215" s="22">
        <v>-18.39</v>
      </c>
      <c r="L215" s="22">
        <v>-1.53</v>
      </c>
      <c r="M215" s="23">
        <v>43.485703000000001</v>
      </c>
      <c r="N215" s="12">
        <f>VLOOKUP(C215,'Tab 3 - Rates'!A:D,4,0)</f>
        <v>45</v>
      </c>
      <c r="O215" s="24">
        <f>VLOOKUP(C215,'Tab 3 - Rates'!A:L,12,0)</f>
        <v>3.1111111111111131E-3</v>
      </c>
      <c r="P215" s="22">
        <f t="shared" si="11"/>
        <v>-0.13664259259259268</v>
      </c>
    </row>
    <row r="216" spans="1:16" x14ac:dyDescent="0.25">
      <c r="A216" s="12" t="s">
        <v>44</v>
      </c>
      <c r="B216" s="12" t="s">
        <v>46</v>
      </c>
      <c r="C216" s="12" t="s">
        <v>7</v>
      </c>
      <c r="D216" s="12">
        <v>2006</v>
      </c>
      <c r="E216" s="12">
        <v>75616409</v>
      </c>
      <c r="F216" s="12" t="s">
        <v>47</v>
      </c>
      <c r="G216" s="21">
        <v>45016</v>
      </c>
      <c r="H216" s="22">
        <v>3.6</v>
      </c>
      <c r="I216" s="22">
        <f t="shared" si="9"/>
        <v>3.58</v>
      </c>
      <c r="J216" s="22">
        <f t="shared" si="10"/>
        <v>2.0000000000000018E-2</v>
      </c>
      <c r="K216" s="22">
        <v>3.6</v>
      </c>
      <c r="L216" s="22">
        <v>-0.02</v>
      </c>
      <c r="M216" s="23">
        <v>0.14677124999999958</v>
      </c>
      <c r="N216" s="12">
        <f>VLOOKUP(C216,'Tab 3 - Rates'!A:D,4,0)</f>
        <v>25</v>
      </c>
      <c r="O216" s="24">
        <f>VLOOKUP(C216,'Tab 3 - Rates'!A:L,12,0)</f>
        <v>2.0000000000000018E-3</v>
      </c>
      <c r="P216" s="22">
        <f t="shared" si="11"/>
        <v>6.000000000000006E-4</v>
      </c>
    </row>
    <row r="217" spans="1:16" ht="14.4" thickBot="1" x14ac:dyDescent="0.3">
      <c r="H217" s="27">
        <f>SUM(H8:H216)</f>
        <v>8837653.034014035</v>
      </c>
      <c r="I217" s="27">
        <f t="shared" ref="I217:L217" si="12">SUM(I8:I216)</f>
        <v>2488539.3560005724</v>
      </c>
      <c r="J217" s="27">
        <f t="shared" si="12"/>
        <v>6349113.6780134626</v>
      </c>
      <c r="K217" s="27">
        <f t="shared" si="12"/>
        <v>3275291.1548470687</v>
      </c>
      <c r="L217" s="27">
        <f t="shared" si="12"/>
        <v>-786751.7988464951</v>
      </c>
      <c r="P217" s="27">
        <f>SUM(P8:P216)</f>
        <v>4478.6361798868256</v>
      </c>
    </row>
    <row r="218" spans="1:16" ht="14.4" thickTop="1" x14ac:dyDescent="0.25"/>
  </sheetData>
  <mergeCells count="2">
    <mergeCell ref="B3:P3"/>
    <mergeCell ref="B4:P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24801-2FB2-4901-9CB9-7F9C187A4B54}">
  <dimension ref="A1:L13"/>
  <sheetViews>
    <sheetView workbookViewId="0">
      <selection activeCell="L1" sqref="L1"/>
    </sheetView>
  </sheetViews>
  <sheetFormatPr defaultRowHeight="13.8" x14ac:dyDescent="0.25"/>
  <cols>
    <col min="1" max="1" width="17.33203125" style="12" bestFit="1" customWidth="1"/>
    <col min="2" max="2" width="7.6640625" style="12" bestFit="1" customWidth="1"/>
    <col min="3" max="3" width="24.6640625" style="12" bestFit="1" customWidth="1"/>
    <col min="4" max="5" width="8.88671875" style="12"/>
    <col min="6" max="6" width="8.88671875" style="12" customWidth="1"/>
    <col min="7" max="7" width="2.33203125" style="12" customWidth="1"/>
    <col min="8" max="8" width="10.6640625" style="12" bestFit="1" customWidth="1"/>
    <col min="9" max="9" width="2.33203125" style="12" customWidth="1"/>
    <col min="10" max="10" width="10.6640625" style="12" bestFit="1" customWidth="1"/>
    <col min="11" max="11" width="2.33203125" style="12" customWidth="1"/>
    <col min="12" max="12" width="10.6640625" style="12" bestFit="1" customWidth="1"/>
    <col min="13" max="16384" width="8.88671875" style="12"/>
  </cols>
  <sheetData>
    <row r="1" spans="1:12" x14ac:dyDescent="0.25">
      <c r="L1" s="26" t="s">
        <v>137</v>
      </c>
    </row>
    <row r="3" spans="1:12" x14ac:dyDescent="0.25">
      <c r="A3" s="28" t="s">
        <v>135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x14ac:dyDescent="0.25">
      <c r="A4" s="28" t="s">
        <v>136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</row>
    <row r="6" spans="1:12" x14ac:dyDescent="0.25">
      <c r="B6" s="2"/>
      <c r="C6" s="3"/>
      <c r="D6" s="3" t="s">
        <v>66</v>
      </c>
      <c r="E6" s="3"/>
      <c r="F6" s="3"/>
      <c r="G6" s="3"/>
      <c r="H6" s="4" t="s">
        <v>67</v>
      </c>
      <c r="I6" s="3"/>
      <c r="J6" s="4" t="s">
        <v>68</v>
      </c>
      <c r="K6" s="3"/>
      <c r="L6" s="4" t="s">
        <v>69</v>
      </c>
    </row>
    <row r="7" spans="1:12" x14ac:dyDescent="0.25">
      <c r="B7" s="2"/>
      <c r="C7" s="2"/>
      <c r="D7" s="3" t="s">
        <v>70</v>
      </c>
      <c r="E7" s="3"/>
      <c r="F7" s="3" t="s">
        <v>71</v>
      </c>
      <c r="G7" s="3"/>
      <c r="H7" s="3" t="s">
        <v>72</v>
      </c>
      <c r="I7" s="3"/>
      <c r="J7" s="3" t="s">
        <v>72</v>
      </c>
      <c r="K7" s="3"/>
      <c r="L7" s="3" t="s">
        <v>72</v>
      </c>
    </row>
    <row r="8" spans="1:12" x14ac:dyDescent="0.25">
      <c r="A8" s="5" t="s">
        <v>88</v>
      </c>
      <c r="B8" s="5" t="s">
        <v>73</v>
      </c>
      <c r="C8" s="5" t="s">
        <v>74</v>
      </c>
      <c r="D8" s="6" t="s">
        <v>75</v>
      </c>
      <c r="E8" s="6" t="s">
        <v>76</v>
      </c>
      <c r="F8" s="6" t="s">
        <v>77</v>
      </c>
      <c r="G8" s="6"/>
      <c r="H8" s="6" t="s">
        <v>78</v>
      </c>
      <c r="I8" s="6"/>
      <c r="J8" s="6" t="s">
        <v>78</v>
      </c>
      <c r="K8" s="6"/>
      <c r="L8" s="6" t="s">
        <v>78</v>
      </c>
    </row>
    <row r="9" spans="1:12" x14ac:dyDescent="0.25">
      <c r="A9" s="7" t="s">
        <v>0</v>
      </c>
      <c r="B9" s="7">
        <v>353.01</v>
      </c>
      <c r="C9" s="8" t="s">
        <v>80</v>
      </c>
      <c r="D9" s="2">
        <v>45</v>
      </c>
      <c r="E9" s="9" t="s">
        <v>1</v>
      </c>
      <c r="F9" s="10">
        <v>-0.14000000000000001</v>
      </c>
      <c r="G9" s="10"/>
      <c r="H9" s="1">
        <v>2.5333333333333336E-2</v>
      </c>
      <c r="I9" s="10"/>
      <c r="J9" s="1">
        <v>2.2222222222222223E-2</v>
      </c>
      <c r="K9" s="10"/>
      <c r="L9" s="11">
        <v>3.1111111111111131E-3</v>
      </c>
    </row>
    <row r="10" spans="1:12" x14ac:dyDescent="0.25">
      <c r="A10" s="7" t="s">
        <v>7</v>
      </c>
      <c r="B10" s="7">
        <v>353.55</v>
      </c>
      <c r="C10" s="8" t="s">
        <v>81</v>
      </c>
      <c r="D10" s="2">
        <v>25</v>
      </c>
      <c r="E10" s="9" t="s">
        <v>79</v>
      </c>
      <c r="F10" s="10">
        <v>-0.05</v>
      </c>
      <c r="G10" s="10"/>
      <c r="H10" s="1">
        <v>4.2000000000000003E-2</v>
      </c>
      <c r="I10" s="10"/>
      <c r="J10" s="1">
        <v>0.04</v>
      </c>
      <c r="K10" s="10"/>
      <c r="L10" s="11">
        <v>2.0000000000000018E-3</v>
      </c>
    </row>
    <row r="11" spans="1:12" x14ac:dyDescent="0.25">
      <c r="A11" s="7" t="s">
        <v>2</v>
      </c>
      <c r="B11" s="7">
        <v>354</v>
      </c>
      <c r="C11" s="8" t="s">
        <v>82</v>
      </c>
      <c r="D11" s="2">
        <v>75</v>
      </c>
      <c r="E11" s="9" t="s">
        <v>3</v>
      </c>
      <c r="F11" s="10">
        <v>-0.35</v>
      </c>
      <c r="G11" s="10"/>
      <c r="H11" s="1">
        <v>1.8000000000000002E-2</v>
      </c>
      <c r="I11" s="10"/>
      <c r="J11" s="1">
        <v>1.3333333333333334E-2</v>
      </c>
      <c r="K11" s="10"/>
      <c r="L11" s="11">
        <v>4.6666666666666679E-3</v>
      </c>
    </row>
    <row r="12" spans="1:12" x14ac:dyDescent="0.25">
      <c r="A12" s="7" t="s">
        <v>4</v>
      </c>
      <c r="B12" s="7">
        <v>355</v>
      </c>
      <c r="C12" s="8" t="s">
        <v>83</v>
      </c>
      <c r="D12" s="2">
        <v>65</v>
      </c>
      <c r="E12" s="9" t="s">
        <v>5</v>
      </c>
      <c r="F12" s="10">
        <v>-0.45</v>
      </c>
      <c r="G12" s="10"/>
      <c r="H12" s="1">
        <v>2.2307692307692306E-2</v>
      </c>
      <c r="I12" s="10"/>
      <c r="J12" s="1">
        <v>1.5384615384615385E-2</v>
      </c>
      <c r="K12" s="10"/>
      <c r="L12" s="11">
        <v>6.9230769230769207E-3</v>
      </c>
    </row>
    <row r="13" spans="1:12" x14ac:dyDescent="0.25">
      <c r="A13" s="7" t="s">
        <v>6</v>
      </c>
      <c r="B13" s="7">
        <v>356.01</v>
      </c>
      <c r="C13" s="8" t="s">
        <v>84</v>
      </c>
      <c r="D13" s="2">
        <v>80</v>
      </c>
      <c r="E13" s="9" t="s">
        <v>5</v>
      </c>
      <c r="F13" s="10">
        <v>-0.35</v>
      </c>
      <c r="G13" s="10"/>
      <c r="H13" s="1">
        <v>1.6875000000000001E-2</v>
      </c>
      <c r="I13" s="10"/>
      <c r="J13" s="1">
        <v>1.2500000000000001E-2</v>
      </c>
      <c r="K13" s="10"/>
      <c r="L13" s="11">
        <v>4.3750000000000004E-3</v>
      </c>
    </row>
  </sheetData>
  <mergeCells count="2">
    <mergeCell ref="A3:L3"/>
    <mergeCell ref="A4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 1 - Summary</vt:lpstr>
      <vt:lpstr>Tab 2 - Detail</vt:lpstr>
      <vt:lpstr>Tab 3 -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Neiman, David</dc:creator>
  <cp:lastModifiedBy>Bissell, Garrett E</cp:lastModifiedBy>
  <dcterms:created xsi:type="dcterms:W3CDTF">2023-05-02T18:55:59Z</dcterms:created>
  <dcterms:modified xsi:type="dcterms:W3CDTF">2023-05-26T18:23:44Z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2023-05-26T18:22:25Z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640a8fb2-520f-4abd-80d4-d1b0b67da2f3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1613401541</vt:i4>
  </property>
  <property fmtid="{D5CDD505-2E9C-101B-9397-08002B2CF9AE}" pid="10" name="_NewReviewCycle">
    <vt:lpwstr/>
  </property>
  <property fmtid="{D5CDD505-2E9C-101B-9397-08002B2CF9AE}" pid="11" name="_EmailSubject">
    <vt:lpwstr>[EXT] RE: Niagara Mohawk Deficiency Letter Responses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