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L:\Bissell\Transmission Rate Filings\NYPA 2022 Formula Rate Cleanup\"/>
    </mc:Choice>
  </mc:AlternateContent>
  <xr:revisionPtr revIDLastSave="0" documentId="13_ncr:1_{7B892178-AA43-4F31-B546-A54E03909E15}" xr6:coauthVersionLast="47" xr6:coauthVersionMax="47" xr10:uidLastSave="{00000000-0000-0000-0000-000000000000}"/>
  <bookViews>
    <workbookView xWindow="-108" yWindow="-108" windowWidth="23256" windowHeight="14016" tabRatio="847" firstSheet="13" xr2:uid="{00000000-000D-0000-FFFF-FFFF00000000}"/>
  </bookViews>
  <sheets>
    <sheet name="Index" sheetId="1" r:id="rId1"/>
    <sheet name="SUMMARY" sheetId="2" r:id="rId2"/>
    <sheet name="A1-O&amp;M" sheetId="3" r:id="rId3"/>
    <sheet name="A2-A&amp;G" sheetId="4" r:id="rId4"/>
    <sheet name="B1-Depn" sheetId="5" r:id="rId5"/>
    <sheet name="B2-Plant" sheetId="6" r:id="rId6"/>
    <sheet name="B3-Depn Rates" sheetId="7" r:id="rId7"/>
    <sheet name="C1-Rate Base" sheetId="8" r:id="rId8"/>
    <sheet name="D1-Cap Structure" sheetId="9" r:id="rId9"/>
    <sheet name="D2-Project Cap Structures" sheetId="10" r:id="rId10"/>
    <sheet name="E1-Allocator" sheetId="11" r:id="rId11"/>
    <sheet name="F1-Proj RR" sheetId="12" r:id="rId12"/>
    <sheet name="F2-Incentives" sheetId="13" r:id="rId13"/>
    <sheet name="F3-True-Up" sheetId="14" r:id="rId14"/>
    <sheet name="WP-AA" sheetId="15" r:id="rId15"/>
    <sheet name="WP-AB" sheetId="16" r:id="rId16"/>
    <sheet name="WP-AC" sheetId="17" r:id="rId17"/>
    <sheet name="WP-AD" sheetId="18" r:id="rId18"/>
    <sheet name="WP-AE" sheetId="19" r:id="rId19"/>
    <sheet name="WP-AF" sheetId="20" r:id="rId20"/>
    <sheet name="WP-AG" sheetId="21" r:id="rId21"/>
    <sheet name="WP-AH" sheetId="22" r:id="rId22"/>
    <sheet name="WP-AI" sheetId="23" r:id="rId23"/>
    <sheet name="WP-BA" sheetId="24" r:id="rId24"/>
    <sheet name="WP-BB" sheetId="25" r:id="rId25"/>
    <sheet name="WP-BC" sheetId="26" r:id="rId26"/>
    <sheet name="WP-BD" sheetId="27" r:id="rId27"/>
    <sheet name="WP-BE" sheetId="28" r:id="rId28"/>
    <sheet name="WP-BF" sheetId="29" r:id="rId29"/>
    <sheet name="WP-BG" sheetId="30" r:id="rId30"/>
    <sheet name="WP-BH" sheetId="31" r:id="rId31"/>
    <sheet name="WP-BI" sheetId="32" r:id="rId32"/>
    <sheet name="WP-BJ" sheetId="42" r:id="rId33"/>
    <sheet name="WP-CA" sheetId="33" r:id="rId34"/>
    <sheet name="WP-CB" sheetId="34" r:id="rId35"/>
    <sheet name="WP-DA" sheetId="35" r:id="rId36"/>
    <sheet name="WP-DB" sheetId="36" r:id="rId37"/>
    <sheet name="WP-EA" sheetId="37" r:id="rId38"/>
    <sheet name="WP-AR-IS" sheetId="38" r:id="rId39"/>
    <sheet name="WP-AR-BS" sheetId="39" r:id="rId40"/>
    <sheet name="WP-AR-Cap Assets" sheetId="40" r:id="rId41"/>
    <sheet name="WP-Reconciliations" sheetId="41" r:id="rId42"/>
  </sheets>
  <externalReferences>
    <externalReference r:id="rId43"/>
    <externalReference r:id="rId44"/>
    <externalReference r:id="rId45"/>
  </externalReferences>
  <definedNames>
    <definedName name="_xlnm._FilterDatabase" localSheetId="24" hidden="1">'WP-BB'!$A$18:$AD$144</definedName>
    <definedName name="_xlnm._FilterDatabase" localSheetId="25" hidden="1">'WP-BC'!$A$13:$N$13</definedName>
    <definedName name="_Key1" localSheetId="9" hidden="1">#REF!</definedName>
    <definedName name="_Key1" localSheetId="39" hidden="1">#REF!</definedName>
    <definedName name="_Key1" localSheetId="38" hidden="1">#REF!</definedName>
    <definedName name="_Key1" localSheetId="24" hidden="1">#REF!</definedName>
    <definedName name="_Key1" localSheetId="25" hidden="1">#REF!</definedName>
    <definedName name="_Key1" hidden="1">#REF!</definedName>
    <definedName name="_Order1" hidden="1">255</definedName>
    <definedName name="_Sort" localSheetId="9" hidden="1">#REF!</definedName>
    <definedName name="_Sort" localSheetId="39" hidden="1">#REF!</definedName>
    <definedName name="_Sort" localSheetId="38" hidden="1">#REF!</definedName>
    <definedName name="_Sort" localSheetId="24" hidden="1">#REF!</definedName>
    <definedName name="_Sort" localSheetId="25" hidden="1">#REF!</definedName>
    <definedName name="_Sort" hidden="1">#REF!</definedName>
    <definedName name="ASH_KENSICO" localSheetId="4">#REF!</definedName>
    <definedName name="ASH_KENSICO" localSheetId="9">#REF!</definedName>
    <definedName name="ASH_KENSICO" localSheetId="16">#REF!</definedName>
    <definedName name="ASH_KENSICO" localSheetId="17">#REF!</definedName>
    <definedName name="ASH_KENSICO" localSheetId="20">#REF!</definedName>
    <definedName name="ASH_KENSICO" localSheetId="21">#REF!</definedName>
    <definedName name="ASH_KENSICO" localSheetId="39">#REF!</definedName>
    <definedName name="ASH_KENSICO" localSheetId="38">#REF!</definedName>
    <definedName name="ASH_KENSICO" localSheetId="23">#REF!</definedName>
    <definedName name="ASH_KENSICO" localSheetId="24">#REF!</definedName>
    <definedName name="ASH_KENSICO" localSheetId="25">#REF!</definedName>
    <definedName name="ASH_KENSICO" localSheetId="34">#REF!</definedName>
    <definedName name="ASH_KENSICO" localSheetId="37">#REF!</definedName>
    <definedName name="ASH_KENSICO">#REF!</definedName>
    <definedName name="BLEN_GILBOA" localSheetId="4">#REF!</definedName>
    <definedName name="BLEN_GILBOA" localSheetId="9">#REF!</definedName>
    <definedName name="BLEN_GILBOA" localSheetId="16">#REF!</definedName>
    <definedName name="BLEN_GILBOA" localSheetId="17">#REF!</definedName>
    <definedName name="BLEN_GILBOA" localSheetId="20">#REF!</definedName>
    <definedName name="BLEN_GILBOA" localSheetId="21">#REF!</definedName>
    <definedName name="BLEN_GILBOA" localSheetId="39">#REF!</definedName>
    <definedName name="BLEN_GILBOA" localSheetId="38">#REF!</definedName>
    <definedName name="BLEN_GILBOA" localSheetId="23">#REF!</definedName>
    <definedName name="BLEN_GILBOA" localSheetId="24">#REF!</definedName>
    <definedName name="BLEN_GILBOA" localSheetId="25">#REF!</definedName>
    <definedName name="BLEN_GILBOA" localSheetId="34">#REF!</definedName>
    <definedName name="BLEN_GILBOA" localSheetId="37">#REF!</definedName>
    <definedName name="BLEN_GILBOA">#REF!</definedName>
    <definedName name="FACILITY" localSheetId="4">#REF!</definedName>
    <definedName name="FACILITY" localSheetId="9">#REF!</definedName>
    <definedName name="FACILITY" localSheetId="16">#REF!</definedName>
    <definedName name="FACILITY" localSheetId="17">#REF!</definedName>
    <definedName name="FACILITY" localSheetId="20">#REF!</definedName>
    <definedName name="FACILITY" localSheetId="21">#REF!</definedName>
    <definedName name="FACILITY" localSheetId="39">#REF!</definedName>
    <definedName name="FACILITY" localSheetId="38">#REF!</definedName>
    <definedName name="FACILITY" localSheetId="23">#REF!</definedName>
    <definedName name="FACILITY" localSheetId="24">#REF!</definedName>
    <definedName name="FACILITY" localSheetId="25">#REF!</definedName>
    <definedName name="FACILITY" localSheetId="34">#REF!</definedName>
    <definedName name="FACILITY" localSheetId="37">#REF!</definedName>
    <definedName name="FACILITY">#REF!</definedName>
    <definedName name="FITZPATRICK" localSheetId="4">#REF!</definedName>
    <definedName name="FITZPATRICK" localSheetId="9">#REF!</definedName>
    <definedName name="FITZPATRICK" localSheetId="16">#REF!</definedName>
    <definedName name="FITZPATRICK" localSheetId="17">#REF!</definedName>
    <definedName name="FITZPATRICK" localSheetId="20">#REF!</definedName>
    <definedName name="FITZPATRICK" localSheetId="21">#REF!</definedName>
    <definedName name="FITZPATRICK" localSheetId="39">#REF!</definedName>
    <definedName name="FITZPATRICK" localSheetId="38">#REF!</definedName>
    <definedName name="FITZPATRICK" localSheetId="23">#REF!</definedName>
    <definedName name="FITZPATRICK" localSheetId="24">#REF!</definedName>
    <definedName name="FITZPATRICK" localSheetId="25">#REF!</definedName>
    <definedName name="FITZPATRICK" localSheetId="34">#REF!</definedName>
    <definedName name="FITZPATRICK" localSheetId="37">#REF!</definedName>
    <definedName name="FITZPATRICK">#REF!</definedName>
    <definedName name="FLYNN" localSheetId="4">#REF!</definedName>
    <definedName name="FLYNN" localSheetId="9">#REF!</definedName>
    <definedName name="FLYNN" localSheetId="16">#REF!</definedName>
    <definedName name="FLYNN" localSheetId="17">#REF!</definedName>
    <definedName name="FLYNN" localSheetId="20">#REF!</definedName>
    <definedName name="FLYNN" localSheetId="21">#REF!</definedName>
    <definedName name="FLYNN" localSheetId="39">#REF!</definedName>
    <definedName name="FLYNN" localSheetId="38">#REF!</definedName>
    <definedName name="FLYNN" localSheetId="23">#REF!</definedName>
    <definedName name="FLYNN" localSheetId="24">#REF!</definedName>
    <definedName name="FLYNN" localSheetId="25">#REF!</definedName>
    <definedName name="FLYNN" localSheetId="34">#REF!</definedName>
    <definedName name="FLYNN" localSheetId="37">#REF!</definedName>
    <definedName name="FLYNN">#REF!</definedName>
    <definedName name="FUNCTION" localSheetId="4">#REF!</definedName>
    <definedName name="FUNCTION" localSheetId="9">#REF!</definedName>
    <definedName name="FUNCTION" localSheetId="16">#REF!</definedName>
    <definedName name="FUNCTION" localSheetId="17">#REF!</definedName>
    <definedName name="FUNCTION" localSheetId="20">#REF!</definedName>
    <definedName name="FUNCTION" localSheetId="21">#REF!</definedName>
    <definedName name="FUNCTION" localSheetId="39">#REF!</definedName>
    <definedName name="FUNCTION" localSheetId="38">#REF!</definedName>
    <definedName name="FUNCTION" localSheetId="23">#REF!</definedName>
    <definedName name="FUNCTION" localSheetId="24">#REF!</definedName>
    <definedName name="FUNCTION" localSheetId="25">#REF!</definedName>
    <definedName name="FUNCTION" localSheetId="34">#REF!</definedName>
    <definedName name="FUNCTION" localSheetId="37">#REF!</definedName>
    <definedName name="FUNCTION">#REF!</definedName>
    <definedName name="GPLTdist">[1]BK!$N$462</definedName>
    <definedName name="GPLTprod">[1]BK!$J$462</definedName>
    <definedName name="GPLTtran">[1]BK!$L$462</definedName>
    <definedName name="HEADQUARTERS" localSheetId="4">#REF!</definedName>
    <definedName name="HEADQUARTERS" localSheetId="9">#REF!</definedName>
    <definedName name="HEADQUARTERS" localSheetId="16">#REF!</definedName>
    <definedName name="HEADQUARTERS" localSheetId="17">#REF!</definedName>
    <definedName name="HEADQUARTERS" localSheetId="20">#REF!</definedName>
    <definedName name="HEADQUARTERS" localSheetId="21">#REF!</definedName>
    <definedName name="HEADQUARTERS" localSheetId="39">#REF!</definedName>
    <definedName name="HEADQUARTERS" localSheetId="38">#REF!</definedName>
    <definedName name="HEADQUARTERS" localSheetId="23">#REF!</definedName>
    <definedName name="HEADQUARTERS" localSheetId="24">#REF!</definedName>
    <definedName name="HEADQUARTERS" localSheetId="25">#REF!</definedName>
    <definedName name="HEADQUARTERS" localSheetId="34">#REF!</definedName>
    <definedName name="HEADQUARTERS" localSheetId="37">#REF!</definedName>
    <definedName name="HEADQUARTERS">#REF!</definedName>
    <definedName name="INDIAN_PT_3" localSheetId="4">#REF!</definedName>
    <definedName name="INDIAN_PT_3" localSheetId="9">#REF!</definedName>
    <definedName name="INDIAN_PT_3" localSheetId="16">#REF!</definedName>
    <definedName name="INDIAN_PT_3" localSheetId="17">#REF!</definedName>
    <definedName name="INDIAN_PT_3" localSheetId="20">#REF!</definedName>
    <definedName name="INDIAN_PT_3" localSheetId="21">#REF!</definedName>
    <definedName name="INDIAN_PT_3" localSheetId="39">#REF!</definedName>
    <definedName name="INDIAN_PT_3" localSheetId="38">#REF!</definedName>
    <definedName name="INDIAN_PT_3" localSheetId="23">#REF!</definedName>
    <definedName name="INDIAN_PT_3" localSheetId="24">#REF!</definedName>
    <definedName name="INDIAN_PT_3" localSheetId="25">#REF!</definedName>
    <definedName name="INDIAN_PT_3" localSheetId="34">#REF!</definedName>
    <definedName name="INDIAN_PT_3" localSheetId="37">#REF!</definedName>
    <definedName name="INDIAN_PT_3">#REF!</definedName>
    <definedName name="L.I.SOUND" localSheetId="4">#REF!</definedName>
    <definedName name="L.I.SOUND" localSheetId="9">#REF!</definedName>
    <definedName name="L.I.SOUND" localSheetId="16">#REF!</definedName>
    <definedName name="L.I.SOUND" localSheetId="17">#REF!</definedName>
    <definedName name="L.I.SOUND" localSheetId="20">#REF!</definedName>
    <definedName name="L.I.SOUND" localSheetId="21">#REF!</definedName>
    <definedName name="L.I.SOUND" localSheetId="39">#REF!</definedName>
    <definedName name="L.I.SOUND" localSheetId="38">#REF!</definedName>
    <definedName name="L.I.SOUND" localSheetId="23">#REF!</definedName>
    <definedName name="L.I.SOUND" localSheetId="24">#REF!</definedName>
    <definedName name="L.I.SOUND" localSheetId="25">#REF!</definedName>
    <definedName name="L.I.SOUND" localSheetId="34">#REF!</definedName>
    <definedName name="L.I.SOUND" localSheetId="37">#REF!</definedName>
    <definedName name="L.I.SOUND">#REF!</definedName>
    <definedName name="MARCY_SOUTH" localSheetId="4">#REF!</definedName>
    <definedName name="MARCY_SOUTH" localSheetId="9">#REF!</definedName>
    <definedName name="MARCY_SOUTH" localSheetId="16">#REF!</definedName>
    <definedName name="MARCY_SOUTH" localSheetId="17">#REF!</definedName>
    <definedName name="MARCY_SOUTH" localSheetId="20">#REF!</definedName>
    <definedName name="MARCY_SOUTH" localSheetId="21">#REF!</definedName>
    <definedName name="MARCY_SOUTH" localSheetId="39">#REF!</definedName>
    <definedName name="MARCY_SOUTH" localSheetId="38">#REF!</definedName>
    <definedName name="MARCY_SOUTH" localSheetId="23">#REF!</definedName>
    <definedName name="MARCY_SOUTH" localSheetId="24">#REF!</definedName>
    <definedName name="MARCY_SOUTH" localSheetId="25">#REF!</definedName>
    <definedName name="MARCY_SOUTH" localSheetId="34">#REF!</definedName>
    <definedName name="MARCY_SOUTH" localSheetId="37">#REF!</definedName>
    <definedName name="MARCY_SOUTH">#REF!</definedName>
    <definedName name="MASS_MARCY" localSheetId="4">#REF!</definedName>
    <definedName name="MASS_MARCY" localSheetId="9">#REF!</definedName>
    <definedName name="MASS_MARCY" localSheetId="16">#REF!</definedName>
    <definedName name="MASS_MARCY" localSheetId="17">#REF!</definedName>
    <definedName name="MASS_MARCY" localSheetId="20">#REF!</definedName>
    <definedName name="MASS_MARCY" localSheetId="21">#REF!</definedName>
    <definedName name="MASS_MARCY" localSheetId="39">#REF!</definedName>
    <definedName name="MASS_MARCY" localSheetId="38">#REF!</definedName>
    <definedName name="MASS_MARCY" localSheetId="23">#REF!</definedName>
    <definedName name="MASS_MARCY" localSheetId="24">#REF!</definedName>
    <definedName name="MASS_MARCY" localSheetId="25">#REF!</definedName>
    <definedName name="MASS_MARCY" localSheetId="34">#REF!</definedName>
    <definedName name="MASS_MARCY" localSheetId="37">#REF!</definedName>
    <definedName name="MASS_MARCY">#REF!</definedName>
    <definedName name="NIAGARA" localSheetId="4">#REF!</definedName>
    <definedName name="NIAGARA" localSheetId="9">#REF!</definedName>
    <definedName name="NIAGARA" localSheetId="16">#REF!</definedName>
    <definedName name="NIAGARA" localSheetId="17">#REF!</definedName>
    <definedName name="NIAGARA" localSheetId="20">#REF!</definedName>
    <definedName name="NIAGARA" localSheetId="21">#REF!</definedName>
    <definedName name="NIAGARA" localSheetId="39">#REF!</definedName>
    <definedName name="NIAGARA" localSheetId="38">#REF!</definedName>
    <definedName name="NIAGARA" localSheetId="23">#REF!</definedName>
    <definedName name="NIAGARA" localSheetId="24">#REF!</definedName>
    <definedName name="NIAGARA" localSheetId="25">#REF!</definedName>
    <definedName name="NIAGARA" localSheetId="34">#REF!</definedName>
    <definedName name="NIAGARA" localSheetId="37">#REF!</definedName>
    <definedName name="NIAGARA">#REF!</definedName>
    <definedName name="NPLTDist">[1]BK!$N$464</definedName>
    <definedName name="NPLTPRod">[1]BK!$J$464</definedName>
    <definedName name="NPLTTran">[1]BK!$L$464</definedName>
    <definedName name="POLETTI" localSheetId="4">#REF!</definedName>
    <definedName name="POLETTI" localSheetId="9">#REF!</definedName>
    <definedName name="POLETTI" localSheetId="16">#REF!</definedName>
    <definedName name="POLETTI" localSheetId="17">#REF!</definedName>
    <definedName name="POLETTI" localSheetId="20">#REF!</definedName>
    <definedName name="POLETTI" localSheetId="21">#REF!</definedName>
    <definedName name="POLETTI" localSheetId="39">#REF!</definedName>
    <definedName name="POLETTI" localSheetId="38">#REF!</definedName>
    <definedName name="POLETTI" localSheetId="23">#REF!</definedName>
    <definedName name="POLETTI" localSheetId="24">#REF!</definedName>
    <definedName name="POLETTI" localSheetId="25">#REF!</definedName>
    <definedName name="POLETTI" localSheetId="34">#REF!</definedName>
    <definedName name="POLETTI" localSheetId="37">#REF!</definedName>
    <definedName name="POLETTI">#REF!</definedName>
    <definedName name="_xlnm.Print_Area" localSheetId="2">'A1-O&amp;M'!$A$1:$K$42</definedName>
    <definedName name="_xlnm.Print_Area" localSheetId="3">'A2-A&amp;G'!$A$1:$N$48</definedName>
    <definedName name="_xlnm.Print_Area" localSheetId="5">'B2-Plant'!$A$1:$V$65</definedName>
    <definedName name="_xlnm.Print_Area" localSheetId="6">'B3-Depn Rates'!$A$1:$Q$60</definedName>
    <definedName name="_xlnm.Print_Area" localSheetId="7">'C1-Rate Base'!$A$1:$R$50</definedName>
    <definedName name="_xlnm.Print_Area" localSheetId="8">'D1-Cap Structure'!$A$1:$L$32</definedName>
    <definedName name="_xlnm.Print_Area" localSheetId="10">'E1-Allocator'!$A$1:$I$38</definedName>
    <definedName name="_xlnm.Print_Area" localSheetId="11">'F1-Proj RR'!$A$1:$T$83</definedName>
    <definedName name="_xlnm.Print_Area" localSheetId="12">'F2-Incentives'!$A$1:$K$31</definedName>
    <definedName name="_xlnm.Print_Area" localSheetId="13">'F3-True-Up'!$A$1:$J$82</definedName>
    <definedName name="_xlnm.Print_Area" localSheetId="0">Index!$A$1:$D$51</definedName>
    <definedName name="_xlnm.Print_Area" localSheetId="1">SUMMARY!$A$1:$G$52</definedName>
    <definedName name="_xlnm.Print_Area" localSheetId="14">'WP-AA'!$A$1:$G$71</definedName>
    <definedName name="_xlnm.Print_Area" localSheetId="15">'WP-AB'!$A$1:$AX$72</definedName>
    <definedName name="_xlnm.Print_Area" localSheetId="16">'WP-AC'!$A$1:$H$25</definedName>
    <definedName name="_xlnm.Print_Area" localSheetId="17">'WP-AD'!$A$1:$G$25</definedName>
    <definedName name="_xlnm.Print_Area" localSheetId="18">'WP-AE'!$A$1:$J$34</definedName>
    <definedName name="_xlnm.Print_Area" localSheetId="19">'WP-AF'!$A$1:$I$25</definedName>
    <definedName name="_xlnm.Print_Area" localSheetId="20">'WP-AG'!$A$1:$M$38</definedName>
    <definedName name="_xlnm.Print_Area" localSheetId="21">'WP-AH'!$A$1:$L$40</definedName>
    <definedName name="_xlnm.Print_Area" localSheetId="22">'WP-AI'!$A$1:$K$27</definedName>
    <definedName name="_xlnm.Print_Area" localSheetId="39">'WP-AR-BS'!$A$1:$G$132</definedName>
    <definedName name="_xlnm.Print_Area" localSheetId="40">'WP-AR-Cap Assets'!$A$1:$P$57</definedName>
    <definedName name="_xlnm.Print_Area" localSheetId="38">'WP-AR-IS'!$A$1:$J$66</definedName>
    <definedName name="_xlnm.Print_Area" localSheetId="23">'WP-BA'!$B$1:$N$190</definedName>
    <definedName name="_xlnm.Print_Area" localSheetId="24">'WP-BB'!$E$1:$X$144</definedName>
    <definedName name="_xlnm.Print_Area" localSheetId="25">'WP-BC'!$B$1:$N$360</definedName>
    <definedName name="_xlnm.Print_Area" localSheetId="26">'WP-BD'!$A$1:$K$70</definedName>
    <definedName name="_xlnm.Print_Area" localSheetId="27">'WP-BE'!$A$1:$M$49</definedName>
    <definedName name="_xlnm.Print_Area" localSheetId="28">'WP-BF'!$A$1:$T$60</definedName>
    <definedName name="_xlnm.Print_Area" localSheetId="29">'WP-BG'!$A$1:$M$49</definedName>
    <definedName name="_xlnm.Print_Area" localSheetId="30">'WP-BH'!$A$1:$K$30</definedName>
    <definedName name="_xlnm.Print_Area" localSheetId="31">'WP-BI'!$A$1:$F$27</definedName>
    <definedName name="_xlnm.Print_Area" localSheetId="33">'WP-CA'!$A$1:$N$36</definedName>
    <definedName name="_xlnm.Print_Area" localSheetId="34">'WP-CB'!$A$1:$G$23</definedName>
    <definedName name="_xlnm.Print_Area" localSheetId="35">'WP-DA'!$A$1:$Q$51</definedName>
    <definedName name="_xlnm.Print_Area" localSheetId="36">'WP-DB'!$A$1:$H$45</definedName>
    <definedName name="_xlnm.Print_Area" localSheetId="37">'WP-EA'!$A$1:$L$39</definedName>
    <definedName name="_xlnm.Print_Area" localSheetId="41">'WP-Reconciliations'!$A$1:$O$151</definedName>
    <definedName name="_xlnm.Print_Area">SUMMARY!$H$24</definedName>
    <definedName name="_xlnm.Print_Titles" localSheetId="15">'WP-AB'!$B:$C</definedName>
    <definedName name="_xlnm.Print_Titles" localSheetId="39">'WP-AR-BS'!$1:$10</definedName>
    <definedName name="_xlnm.Print_Titles" localSheetId="23">'WP-BA'!$1:$13</definedName>
    <definedName name="_xlnm.Print_Titles" localSheetId="24">'WP-BB'!$G:$J,'WP-BB'!$1:$17</definedName>
    <definedName name="_xlnm.Print_Titles" localSheetId="25">'WP-BC'!$1:$13</definedName>
    <definedName name="SAPBEXrevision" localSheetId="37" hidden="1">1</definedName>
    <definedName name="SAPBEXrevision" hidden="1">3</definedName>
    <definedName name="SAPBEXsysID" hidden="1">"BIP"</definedName>
    <definedName name="SAPBEXwbID" localSheetId="37" hidden="1">"D5ZWPSXURULJDDGZZZT05CVQ9"</definedName>
    <definedName name="SAPBEXwbID" hidden="1">"DBWCU6IQEMCIVCY9FMFOKC31R"</definedName>
    <definedName name="SM.HYDRO_1" localSheetId="4">#REF!</definedName>
    <definedName name="SM.HYDRO_1" localSheetId="9">#REF!</definedName>
    <definedName name="SM.HYDRO_1" localSheetId="16">#REF!</definedName>
    <definedName name="SM.HYDRO_1" localSheetId="17">#REF!</definedName>
    <definedName name="SM.HYDRO_1" localSheetId="20">#REF!</definedName>
    <definedName name="SM.HYDRO_1" localSheetId="21">#REF!</definedName>
    <definedName name="SM.HYDRO_1" localSheetId="39">#REF!</definedName>
    <definedName name="SM.HYDRO_1" localSheetId="38">#REF!</definedName>
    <definedName name="SM.HYDRO_1" localSheetId="23">#REF!</definedName>
    <definedName name="SM.HYDRO_1" localSheetId="24">#REF!</definedName>
    <definedName name="SM.HYDRO_1" localSheetId="25">#REF!</definedName>
    <definedName name="SM.HYDRO_1" localSheetId="34">#REF!</definedName>
    <definedName name="SM.HYDRO_1" localSheetId="37">#REF!</definedName>
    <definedName name="SM.HYDRO_1">#REF!</definedName>
    <definedName name="ST.LAWRENCE" localSheetId="4">#REF!</definedName>
    <definedName name="ST.LAWRENCE" localSheetId="9">#REF!</definedName>
    <definedName name="ST.LAWRENCE" localSheetId="16">#REF!</definedName>
    <definedName name="ST.LAWRENCE" localSheetId="17">#REF!</definedName>
    <definedName name="ST.LAWRENCE" localSheetId="20">#REF!</definedName>
    <definedName name="ST.LAWRENCE" localSheetId="21">#REF!</definedName>
    <definedName name="ST.LAWRENCE" localSheetId="39">#REF!</definedName>
    <definedName name="ST.LAWRENCE" localSheetId="38">#REF!</definedName>
    <definedName name="ST.LAWRENCE" localSheetId="23">#REF!</definedName>
    <definedName name="ST.LAWRENCE" localSheetId="24">#REF!</definedName>
    <definedName name="ST.LAWRENCE" localSheetId="25">#REF!</definedName>
    <definedName name="ST.LAWRENCE" localSheetId="34">#REF!</definedName>
    <definedName name="ST.LAWRENCE" localSheetId="37">#REF!</definedName>
    <definedName name="ST.LAWRENCE">#REF!</definedName>
    <definedName name="SUMMARY_1" localSheetId="4">#REF!</definedName>
    <definedName name="SUMMARY_1" localSheetId="9">#REF!</definedName>
    <definedName name="SUMMARY_1" localSheetId="16">#REF!</definedName>
    <definedName name="SUMMARY_1" localSheetId="17">#REF!</definedName>
    <definedName name="SUMMARY_1" localSheetId="20">#REF!</definedName>
    <definedName name="SUMMARY_1" localSheetId="21">#REF!</definedName>
    <definedName name="SUMMARY_1" localSheetId="39">#REF!</definedName>
    <definedName name="SUMMARY_1" localSheetId="38">#REF!</definedName>
    <definedName name="SUMMARY_1" localSheetId="23">#REF!</definedName>
    <definedName name="SUMMARY_1" localSheetId="24">#REF!</definedName>
    <definedName name="SUMMARY_1" localSheetId="25">#REF!</definedName>
    <definedName name="SUMMARY_1" localSheetId="34">#REF!</definedName>
    <definedName name="SUMMARY_1" localSheetId="37">#REF!</definedName>
    <definedName name="SUMMARY_1">#REF!</definedName>
    <definedName name="SUMMARY_2" localSheetId="4">#REF!</definedName>
    <definedName name="SUMMARY_2" localSheetId="9">#REF!</definedName>
    <definedName name="SUMMARY_2" localSheetId="16">#REF!</definedName>
    <definedName name="SUMMARY_2" localSheetId="17">#REF!</definedName>
    <definedName name="SUMMARY_2" localSheetId="20">#REF!</definedName>
    <definedName name="SUMMARY_2" localSheetId="21">#REF!</definedName>
    <definedName name="SUMMARY_2" localSheetId="39">#REF!</definedName>
    <definedName name="SUMMARY_2" localSheetId="38">#REF!</definedName>
    <definedName name="SUMMARY_2" localSheetId="23">#REF!</definedName>
    <definedName name="SUMMARY_2" localSheetId="24">#REF!</definedName>
    <definedName name="SUMMARY_2" localSheetId="25">#REF!</definedName>
    <definedName name="SUMMARY_2" localSheetId="34">#REF!</definedName>
    <definedName name="SUMMARY_2" localSheetId="37">#REF!</definedName>
    <definedName name="SUMMARY_2">#REF!</definedName>
    <definedName name="SWH" localSheetId="36">'[2]BK-Cost_Of_Svc'!$F$595</definedName>
    <definedName name="SWH">'[2]BK-Cost_Of_Svc'!$F$595</definedName>
    <definedName name="TP_Footer_User" hidden="1">"Will Kane"</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343BF296_013A_41F5_BDAB_AD6220EA7F78_.wvu.Cols" localSheetId="23" hidden="1">'WP-BA'!$A:$A,'WP-BA'!$M:$M</definedName>
    <definedName name="Z_343BF296_013A_41F5_BDAB_AD6220EA7F78_.wvu.Cols" localSheetId="24" hidden="1">'WP-BB'!$A:$D,'WP-BB'!$S:$X</definedName>
    <definedName name="Z_343BF296_013A_41F5_BDAB_AD6220EA7F78_.wvu.Cols" localSheetId="25" hidden="1">'WP-BC'!$A:$A</definedName>
    <definedName name="Z_343BF296_013A_41F5_BDAB_AD6220EA7F78_.wvu.Cols" localSheetId="27" hidden="1">'WP-BE'!$B:$B</definedName>
    <definedName name="Z_343BF296_013A_41F5_BDAB_AD6220EA7F78_.wvu.FilterData" localSheetId="24" hidden="1">'WP-BB'!$A$18:$AD$144</definedName>
    <definedName name="Z_343BF296_013A_41F5_BDAB_AD6220EA7F78_.wvu.FilterData" localSheetId="25" hidden="1">'WP-BC'!$A$13:$N$13</definedName>
    <definedName name="Z_343BF296_013A_41F5_BDAB_AD6220EA7F78_.wvu.PrintArea" localSheetId="2" hidden="1">'A1-O&amp;M'!$A$1:$K$42</definedName>
    <definedName name="Z_343BF296_013A_41F5_BDAB_AD6220EA7F78_.wvu.PrintArea" localSheetId="3" hidden="1">'A2-A&amp;G'!$A$1:$N$47</definedName>
    <definedName name="Z_343BF296_013A_41F5_BDAB_AD6220EA7F78_.wvu.PrintArea" localSheetId="4" hidden="1">'B1-Depn'!$A$1:$Q$53</definedName>
    <definedName name="Z_343BF296_013A_41F5_BDAB_AD6220EA7F78_.wvu.PrintArea" localSheetId="5" hidden="1">'B2-Plant'!$A$1:$U$64</definedName>
    <definedName name="Z_343BF296_013A_41F5_BDAB_AD6220EA7F78_.wvu.PrintArea" localSheetId="6" hidden="1">'B3-Depn Rates'!$A$1:$N$60</definedName>
    <definedName name="Z_343BF296_013A_41F5_BDAB_AD6220EA7F78_.wvu.PrintArea" localSheetId="7" hidden="1">'C1-Rate Base'!$A$1:$R$50</definedName>
    <definedName name="Z_343BF296_013A_41F5_BDAB_AD6220EA7F78_.wvu.PrintArea" localSheetId="8" hidden="1">'D1-Cap Structure'!$A$1:$L$32</definedName>
    <definedName name="Z_343BF296_013A_41F5_BDAB_AD6220EA7F78_.wvu.PrintArea" localSheetId="9" hidden="1">'D2-Project Cap Structures'!$A$1:$L$85</definedName>
    <definedName name="Z_343BF296_013A_41F5_BDAB_AD6220EA7F78_.wvu.PrintArea" localSheetId="10" hidden="1">'E1-Allocator'!$A$1:$M$38</definedName>
    <definedName name="Z_343BF296_013A_41F5_BDAB_AD6220EA7F78_.wvu.PrintArea" localSheetId="11" hidden="1">'F1-Proj RR'!$A$1:$T$83</definedName>
    <definedName name="Z_343BF296_013A_41F5_BDAB_AD6220EA7F78_.wvu.PrintArea" localSheetId="12" hidden="1">'F2-Incentives'!$A$1:$K$31</definedName>
    <definedName name="Z_343BF296_013A_41F5_BDAB_AD6220EA7F78_.wvu.PrintArea" localSheetId="13" hidden="1">'F3-True-Up'!$A$1:$J$82</definedName>
    <definedName name="Z_343BF296_013A_41F5_BDAB_AD6220EA7F78_.wvu.PrintArea" localSheetId="0" hidden="1">Index!$A$1:$D$51</definedName>
    <definedName name="Z_343BF296_013A_41F5_BDAB_AD6220EA7F78_.wvu.PrintArea" localSheetId="1" hidden="1">SUMMARY!$A$1:$F$52</definedName>
    <definedName name="Z_343BF296_013A_41F5_BDAB_AD6220EA7F78_.wvu.PrintArea" localSheetId="14" hidden="1">'WP-AA'!$A$1:$G$71</definedName>
    <definedName name="Z_343BF296_013A_41F5_BDAB_AD6220EA7F78_.wvu.PrintArea" localSheetId="15" hidden="1">'WP-AB'!$A$1:$AN$72</definedName>
    <definedName name="Z_343BF296_013A_41F5_BDAB_AD6220EA7F78_.wvu.PrintArea" localSheetId="16" hidden="1">'WP-AC'!$A$1:$H$25</definedName>
    <definedName name="Z_343BF296_013A_41F5_BDAB_AD6220EA7F78_.wvu.PrintArea" localSheetId="17" hidden="1">'WP-AD'!$A$1:$G$25</definedName>
    <definedName name="Z_343BF296_013A_41F5_BDAB_AD6220EA7F78_.wvu.PrintArea" localSheetId="18" hidden="1">'WP-AE'!$A$1:$J$34</definedName>
    <definedName name="Z_343BF296_013A_41F5_BDAB_AD6220EA7F78_.wvu.PrintArea" localSheetId="19" hidden="1">'WP-AF'!$A$1:$I$25</definedName>
    <definedName name="Z_343BF296_013A_41F5_BDAB_AD6220EA7F78_.wvu.PrintArea" localSheetId="20" hidden="1">'WP-AG'!$A$1:$M$38</definedName>
    <definedName name="Z_343BF296_013A_41F5_BDAB_AD6220EA7F78_.wvu.PrintArea" localSheetId="21" hidden="1">'WP-AH'!$A$1:$L$40</definedName>
    <definedName name="Z_343BF296_013A_41F5_BDAB_AD6220EA7F78_.wvu.PrintArea" localSheetId="22" hidden="1">'WP-AI'!$A$1:$K$27</definedName>
    <definedName name="Z_343BF296_013A_41F5_BDAB_AD6220EA7F78_.wvu.PrintArea" localSheetId="39" hidden="1">'WP-AR-BS'!$A$1:$G$133</definedName>
    <definedName name="Z_343BF296_013A_41F5_BDAB_AD6220EA7F78_.wvu.PrintArea" localSheetId="40" hidden="1">'WP-AR-Cap Assets'!$A$1:$P$57</definedName>
    <definedName name="Z_343BF296_013A_41F5_BDAB_AD6220EA7F78_.wvu.PrintArea" localSheetId="38" hidden="1">'WP-AR-IS'!$A$1:$J$66</definedName>
    <definedName name="Z_343BF296_013A_41F5_BDAB_AD6220EA7F78_.wvu.PrintArea" localSheetId="23" hidden="1">'WP-BA'!$B$1:$N$192</definedName>
    <definedName name="Z_343BF296_013A_41F5_BDAB_AD6220EA7F78_.wvu.PrintArea" localSheetId="24" hidden="1">'WP-BB'!$E$1:$X$144</definedName>
    <definedName name="Z_343BF296_013A_41F5_BDAB_AD6220EA7F78_.wvu.PrintArea" localSheetId="25" hidden="1">'WP-BC'!$B$1:$N$360</definedName>
    <definedName name="Z_343BF296_013A_41F5_BDAB_AD6220EA7F78_.wvu.PrintArea" localSheetId="26" hidden="1">'WP-BD'!$A$1:$K$70</definedName>
    <definedName name="Z_343BF296_013A_41F5_BDAB_AD6220EA7F78_.wvu.PrintArea" localSheetId="27" hidden="1">'WP-BE'!$A$1:$M$49</definedName>
    <definedName name="Z_343BF296_013A_41F5_BDAB_AD6220EA7F78_.wvu.PrintArea" localSheetId="28" hidden="1">'WP-BF'!$A$1:$T$60</definedName>
    <definedName name="Z_343BF296_013A_41F5_BDAB_AD6220EA7F78_.wvu.PrintArea" localSheetId="29" hidden="1">'WP-BG'!$A$1:$M$44</definedName>
    <definedName name="Z_343BF296_013A_41F5_BDAB_AD6220EA7F78_.wvu.PrintArea" localSheetId="30" hidden="1">'WP-BH'!$A$1:$K$30</definedName>
    <definedName name="Z_343BF296_013A_41F5_BDAB_AD6220EA7F78_.wvu.PrintArea" localSheetId="31" hidden="1">'WP-BI'!$A$1:$F$27</definedName>
    <definedName name="Z_343BF296_013A_41F5_BDAB_AD6220EA7F78_.wvu.PrintArea" localSheetId="33" hidden="1">'WP-CA'!$A$1:$N$36</definedName>
    <definedName name="Z_343BF296_013A_41F5_BDAB_AD6220EA7F78_.wvu.PrintArea" localSheetId="34" hidden="1">'WP-CB'!$A$1:$G$23</definedName>
    <definedName name="Z_343BF296_013A_41F5_BDAB_AD6220EA7F78_.wvu.PrintArea" localSheetId="35" hidden="1">'WP-DA'!$A$1:$Q$51</definedName>
    <definedName name="Z_343BF296_013A_41F5_BDAB_AD6220EA7F78_.wvu.PrintArea" localSheetId="36" hidden="1">'WP-DB'!$A$1:$H$45</definedName>
    <definedName name="Z_343BF296_013A_41F5_BDAB_AD6220EA7F78_.wvu.PrintArea" localSheetId="37" hidden="1">'WP-EA'!$A$1:$K$39</definedName>
    <definedName name="Z_343BF296_013A_41F5_BDAB_AD6220EA7F78_.wvu.PrintArea" localSheetId="41" hidden="1">'WP-Reconciliations'!$A$1:$O$151</definedName>
    <definedName name="Z_343BF296_013A_41F5_BDAB_AD6220EA7F78_.wvu.PrintTitles" localSheetId="15" hidden="1">'WP-AB'!$B:$C</definedName>
    <definedName name="Z_343BF296_013A_41F5_BDAB_AD6220EA7F78_.wvu.PrintTitles" localSheetId="39" hidden="1">'WP-AR-BS'!$1:$10</definedName>
    <definedName name="Z_343BF296_013A_41F5_BDAB_AD6220EA7F78_.wvu.PrintTitles" localSheetId="23" hidden="1">'WP-BA'!$1:$13</definedName>
    <definedName name="Z_343BF296_013A_41F5_BDAB_AD6220EA7F78_.wvu.PrintTitles" localSheetId="24" hidden="1">'WP-BB'!$G:$J,'WP-BB'!$1:$17</definedName>
    <definedName name="Z_343BF296_013A_41F5_BDAB_AD6220EA7F78_.wvu.PrintTitles" localSheetId="25" hidden="1">'WP-BC'!$1:$13</definedName>
    <definedName name="Z_B321D76C_CDE5_48BB_9CDE_80FF97D58FCF_.wvu.Cols" localSheetId="23" hidden="1">'WP-BA'!$A:$A,'WP-BA'!$M:$M</definedName>
    <definedName name="Z_B321D76C_CDE5_48BB_9CDE_80FF97D58FCF_.wvu.Cols" localSheetId="24" hidden="1">'WP-BB'!$A:$D,'WP-BB'!$S:$X</definedName>
    <definedName name="Z_B321D76C_CDE5_48BB_9CDE_80FF97D58FCF_.wvu.Cols" localSheetId="25" hidden="1">'WP-BC'!$A:$A</definedName>
    <definedName name="Z_B321D76C_CDE5_48BB_9CDE_80FF97D58FCF_.wvu.Cols" localSheetId="27" hidden="1">'WP-BE'!$B:$B</definedName>
    <definedName name="Z_B321D76C_CDE5_48BB_9CDE_80FF97D58FCF_.wvu.FilterData" localSheetId="24" hidden="1">'WP-BB'!$A$18:$AD$144</definedName>
    <definedName name="Z_B321D76C_CDE5_48BB_9CDE_80FF97D58FCF_.wvu.FilterData" localSheetId="25" hidden="1">'WP-BC'!$A$13:$N$13</definedName>
    <definedName name="Z_B321D76C_CDE5_48BB_9CDE_80FF97D58FCF_.wvu.PrintArea" localSheetId="2" hidden="1">'A1-O&amp;M'!$A$1:$K$42</definedName>
    <definedName name="Z_B321D76C_CDE5_48BB_9CDE_80FF97D58FCF_.wvu.PrintArea" localSheetId="3" hidden="1">'A2-A&amp;G'!$A$1:$N$47</definedName>
    <definedName name="Z_B321D76C_CDE5_48BB_9CDE_80FF97D58FCF_.wvu.PrintArea" localSheetId="4" hidden="1">'B1-Depn'!$A$1:$Q$53</definedName>
    <definedName name="Z_B321D76C_CDE5_48BB_9CDE_80FF97D58FCF_.wvu.PrintArea" localSheetId="5" hidden="1">'B2-Plant'!$A$1:$U$64</definedName>
    <definedName name="Z_B321D76C_CDE5_48BB_9CDE_80FF97D58FCF_.wvu.PrintArea" localSheetId="6" hidden="1">'B3-Depn Rates'!$A$1:$N$60</definedName>
    <definedName name="Z_B321D76C_CDE5_48BB_9CDE_80FF97D58FCF_.wvu.PrintArea" localSheetId="7" hidden="1">'C1-Rate Base'!$A$1:$R$50</definedName>
    <definedName name="Z_B321D76C_CDE5_48BB_9CDE_80FF97D58FCF_.wvu.PrintArea" localSheetId="8" hidden="1">'D1-Cap Structure'!$A$1:$L$32</definedName>
    <definedName name="Z_B321D76C_CDE5_48BB_9CDE_80FF97D58FCF_.wvu.PrintArea" localSheetId="9" hidden="1">'D2-Project Cap Structures'!$A$1:$L$85</definedName>
    <definedName name="Z_B321D76C_CDE5_48BB_9CDE_80FF97D58FCF_.wvu.PrintArea" localSheetId="10" hidden="1">'E1-Allocator'!$A$1:$M$38</definedName>
    <definedName name="Z_B321D76C_CDE5_48BB_9CDE_80FF97D58FCF_.wvu.PrintArea" localSheetId="11" hidden="1">'F1-Proj RR'!$A$1:$T$83</definedName>
    <definedName name="Z_B321D76C_CDE5_48BB_9CDE_80FF97D58FCF_.wvu.PrintArea" localSheetId="12" hidden="1">'F2-Incentives'!$A$1:$K$31</definedName>
    <definedName name="Z_B321D76C_CDE5_48BB_9CDE_80FF97D58FCF_.wvu.PrintArea" localSheetId="13" hidden="1">'F3-True-Up'!$A$1:$J$82</definedName>
    <definedName name="Z_B321D76C_CDE5_48BB_9CDE_80FF97D58FCF_.wvu.PrintArea" localSheetId="0" hidden="1">Index!$A$1:$D$51</definedName>
    <definedName name="Z_B321D76C_CDE5_48BB_9CDE_80FF97D58FCF_.wvu.PrintArea" localSheetId="1" hidden="1">SUMMARY!$A$1:$F$52</definedName>
    <definedName name="Z_B321D76C_CDE5_48BB_9CDE_80FF97D58FCF_.wvu.PrintArea" localSheetId="14" hidden="1">'WP-AA'!$A$1:$G$71</definedName>
    <definedName name="Z_B321D76C_CDE5_48BB_9CDE_80FF97D58FCF_.wvu.PrintArea" localSheetId="15" hidden="1">'WP-AB'!$A$1:$AN$72</definedName>
    <definedName name="Z_B321D76C_CDE5_48BB_9CDE_80FF97D58FCF_.wvu.PrintArea" localSheetId="16" hidden="1">'WP-AC'!$A$1:$H$25</definedName>
    <definedName name="Z_B321D76C_CDE5_48BB_9CDE_80FF97D58FCF_.wvu.PrintArea" localSheetId="17" hidden="1">'WP-AD'!$A$1:$G$25</definedName>
    <definedName name="Z_B321D76C_CDE5_48BB_9CDE_80FF97D58FCF_.wvu.PrintArea" localSheetId="18" hidden="1">'WP-AE'!$A$1:$J$34</definedName>
    <definedName name="Z_B321D76C_CDE5_48BB_9CDE_80FF97D58FCF_.wvu.PrintArea" localSheetId="19" hidden="1">'WP-AF'!$A$1:$I$25</definedName>
    <definedName name="Z_B321D76C_CDE5_48BB_9CDE_80FF97D58FCF_.wvu.PrintArea" localSheetId="20" hidden="1">'WP-AG'!$A$1:$M$38</definedName>
    <definedName name="Z_B321D76C_CDE5_48BB_9CDE_80FF97D58FCF_.wvu.PrintArea" localSheetId="21" hidden="1">'WP-AH'!$A$1:$L$40</definedName>
    <definedName name="Z_B321D76C_CDE5_48BB_9CDE_80FF97D58FCF_.wvu.PrintArea" localSheetId="22" hidden="1">'WP-AI'!$A$1:$K$27</definedName>
    <definedName name="Z_B321D76C_CDE5_48BB_9CDE_80FF97D58FCF_.wvu.PrintArea" localSheetId="39" hidden="1">'WP-AR-BS'!$A$1:$G$133</definedName>
    <definedName name="Z_B321D76C_CDE5_48BB_9CDE_80FF97D58FCF_.wvu.PrintArea" localSheetId="40" hidden="1">'WP-AR-Cap Assets'!$A$1:$P$57</definedName>
    <definedName name="Z_B321D76C_CDE5_48BB_9CDE_80FF97D58FCF_.wvu.PrintArea" localSheetId="38" hidden="1">'WP-AR-IS'!$A$1:$J$66</definedName>
    <definedName name="Z_B321D76C_CDE5_48BB_9CDE_80FF97D58FCF_.wvu.PrintArea" localSheetId="23" hidden="1">'WP-BA'!$B$1:$N$192</definedName>
    <definedName name="Z_B321D76C_CDE5_48BB_9CDE_80FF97D58FCF_.wvu.PrintArea" localSheetId="24" hidden="1">'WP-BB'!$E$1:$X$144</definedName>
    <definedName name="Z_B321D76C_CDE5_48BB_9CDE_80FF97D58FCF_.wvu.PrintArea" localSheetId="25" hidden="1">'WP-BC'!$B$1:$N$360</definedName>
    <definedName name="Z_B321D76C_CDE5_48BB_9CDE_80FF97D58FCF_.wvu.PrintArea" localSheetId="26" hidden="1">'WP-BD'!$A$1:$K$70</definedName>
    <definedName name="Z_B321D76C_CDE5_48BB_9CDE_80FF97D58FCF_.wvu.PrintArea" localSheetId="27" hidden="1">'WP-BE'!$A$1:$M$49</definedName>
    <definedName name="Z_B321D76C_CDE5_48BB_9CDE_80FF97D58FCF_.wvu.PrintArea" localSheetId="28" hidden="1">'WP-BF'!$A$1:$T$60</definedName>
    <definedName name="Z_B321D76C_CDE5_48BB_9CDE_80FF97D58FCF_.wvu.PrintArea" localSheetId="29" hidden="1">'WP-BG'!$A$1:$M$44</definedName>
    <definedName name="Z_B321D76C_CDE5_48BB_9CDE_80FF97D58FCF_.wvu.PrintArea" localSheetId="30" hidden="1">'WP-BH'!$A$1:$K$30</definedName>
    <definedName name="Z_B321D76C_CDE5_48BB_9CDE_80FF97D58FCF_.wvu.PrintArea" localSheetId="31" hidden="1">'WP-BI'!$A$1:$F$27</definedName>
    <definedName name="Z_B321D76C_CDE5_48BB_9CDE_80FF97D58FCF_.wvu.PrintArea" localSheetId="33" hidden="1">'WP-CA'!$A$1:$N$36</definedName>
    <definedName name="Z_B321D76C_CDE5_48BB_9CDE_80FF97D58FCF_.wvu.PrintArea" localSheetId="34" hidden="1">'WP-CB'!$A$1:$G$23</definedName>
    <definedName name="Z_B321D76C_CDE5_48BB_9CDE_80FF97D58FCF_.wvu.PrintArea" localSheetId="35" hidden="1">'WP-DA'!$A$1:$Q$51</definedName>
    <definedName name="Z_B321D76C_CDE5_48BB_9CDE_80FF97D58FCF_.wvu.PrintArea" localSheetId="36" hidden="1">'WP-DB'!$A$1:$H$45</definedName>
    <definedName name="Z_B321D76C_CDE5_48BB_9CDE_80FF97D58FCF_.wvu.PrintArea" localSheetId="37" hidden="1">'WP-EA'!$A$1:$K$39</definedName>
    <definedName name="Z_B321D76C_CDE5_48BB_9CDE_80FF97D58FCF_.wvu.PrintArea" localSheetId="41" hidden="1">'WP-Reconciliations'!$A$1:$O$151</definedName>
    <definedName name="Z_B321D76C_CDE5_48BB_9CDE_80FF97D58FCF_.wvu.PrintTitles" localSheetId="15" hidden="1">'WP-AB'!$B:$C</definedName>
    <definedName name="Z_B321D76C_CDE5_48BB_9CDE_80FF97D58FCF_.wvu.PrintTitles" localSheetId="39" hidden="1">'WP-AR-BS'!$1:$10</definedName>
    <definedName name="Z_B321D76C_CDE5_48BB_9CDE_80FF97D58FCF_.wvu.PrintTitles" localSheetId="23" hidden="1">'WP-BA'!$1:$13</definedName>
    <definedName name="Z_B321D76C_CDE5_48BB_9CDE_80FF97D58FCF_.wvu.PrintTitles" localSheetId="24" hidden="1">'WP-BB'!$G:$J,'WP-BB'!$1:$17</definedName>
    <definedName name="Z_B321D76C_CDE5_48BB_9CDE_80FF97D58FCF_.wvu.PrintTitles" localSheetId="25" hidden="1">'WP-BC'!$1:$13</definedName>
    <definedName name="Z_F04A2B9A_C6FE_4FEB_AD1E_2CF9AC309BE4_.wvu.PrintArea" localSheetId="11" hidden="1">'F1-Proj RR'!$A$1:$R$85</definedName>
    <definedName name="Z_F04A2B9A_C6FE_4FEB_AD1E_2CF9AC309BE4_.wvu.PrintArea" localSheetId="13" hidden="1">'F3-True-Up'!$A$1:$L$31</definedName>
  </definedNames>
  <calcPr calcId="191028"/>
  <customWorkbookViews>
    <customWorkbookView name="NYPA User - Personal View" guid="{343BF296-013A-41F5-BDAB-AD6220EA7F78}" mergeInterval="0" personalView="1" maximized="1" xWindow="1912" yWindow="-8" windowWidth="1936" windowHeight="1056" tabRatio="847" activeSheetId="10"/>
    <customWorkbookView name="Kamalya Marano - Personal View" guid="{B321D76C-CDE5-48BB-9CDE-80FF97D58FCF}" mergeInterval="0" personalView="1" maximized="1" xWindow="1271" yWindow="-9" windowWidth="1298" windowHeight="1042" tabRatio="84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3" i="41" l="1"/>
  <c r="K49" i="12"/>
  <c r="H49" i="12"/>
  <c r="E47" i="12"/>
  <c r="F57" i="29"/>
  <c r="K144" i="25"/>
  <c r="K108" i="24"/>
  <c r="K189" i="24"/>
  <c r="F28" i="42"/>
  <c r="F59" i="29" l="1"/>
  <c r="H148" i="41"/>
  <c r="H132" i="41"/>
  <c r="H25" i="41"/>
  <c r="L15" i="37"/>
  <c r="L14" i="37"/>
  <c r="F52" i="42"/>
  <c r="F40" i="42"/>
  <c r="G49" i="30"/>
  <c r="E49" i="30"/>
  <c r="F54" i="29"/>
  <c r="F49" i="29"/>
  <c r="F37" i="29"/>
  <c r="D23" i="11" l="1"/>
  <c r="F36" i="37"/>
  <c r="F38" i="37" s="1"/>
  <c r="J40" i="41"/>
  <c r="J36" i="37" l="1"/>
  <c r="J38" i="37" s="1"/>
  <c r="H36" i="37"/>
  <c r="H38" i="37" s="1"/>
  <c r="D120" i="39" l="1"/>
  <c r="G22" i="38"/>
  <c r="F41" i="28"/>
  <c r="J69" i="27"/>
  <c r="K142" i="25"/>
  <c r="K73" i="25"/>
  <c r="K75" i="25"/>
  <c r="AX70" i="16"/>
  <c r="AW72" i="16"/>
  <c r="AX53" i="16"/>
  <c r="J40" i="3" l="1"/>
  <c r="J32" i="3"/>
  <c r="A11" i="7" l="1"/>
  <c r="A12" i="7" s="1"/>
  <c r="A13" i="7" s="1"/>
  <c r="A14" i="7" s="1"/>
  <c r="A15" i="7" s="1"/>
  <c r="A16" i="7" s="1"/>
  <c r="A17" i="7" s="1"/>
  <c r="A18" i="7" s="1"/>
  <c r="A20" i="7" s="1"/>
  <c r="A21" i="7" s="1"/>
  <c r="A22" i="7" s="1"/>
  <c r="A23" i="7" s="1"/>
  <c r="A24" i="7" s="1"/>
  <c r="A25" i="7" s="1"/>
  <c r="A26" i="7" s="1"/>
  <c r="A27" i="7" s="1"/>
  <c r="A28" i="7" s="1"/>
  <c r="A29" i="7" s="1"/>
  <c r="A30" i="7" s="1"/>
  <c r="A31" i="7" s="1"/>
  <c r="A33" i="7" s="1"/>
  <c r="A34" i="7" s="1"/>
  <c r="A35" i="7" s="1"/>
  <c r="A36" i="7" s="1"/>
  <c r="A37" i="7" s="1"/>
  <c r="A5" i="7"/>
  <c r="A21" i="11"/>
  <c r="H52" i="41"/>
  <c r="H131" i="41" l="1"/>
  <c r="J100" i="41" l="1"/>
  <c r="H100" i="41"/>
  <c r="K57" i="41"/>
  <c r="M57" i="41"/>
  <c r="I57" i="41"/>
  <c r="L57" i="41"/>
  <c r="H57" i="41"/>
  <c r="L56" i="41"/>
  <c r="H56" i="41" l="1"/>
  <c r="J56" i="41" s="1"/>
  <c r="N56" i="41"/>
  <c r="H36" i="41"/>
  <c r="H32" i="41"/>
  <c r="J32" i="41" s="1"/>
  <c r="H117" i="41" l="1"/>
  <c r="AX72" i="16"/>
  <c r="AX19" i="16"/>
  <c r="AX20" i="16"/>
  <c r="AX21" i="16"/>
  <c r="AX22" i="16"/>
  <c r="AX23" i="16"/>
  <c r="AX24" i="16"/>
  <c r="AX25" i="16"/>
  <c r="AX26" i="16"/>
  <c r="AX27" i="16"/>
  <c r="AX28" i="16"/>
  <c r="AX29" i="16"/>
  <c r="AX30" i="16"/>
  <c r="AX31" i="16"/>
  <c r="AX32" i="16"/>
  <c r="AX33" i="16"/>
  <c r="AX34" i="16"/>
  <c r="AX35" i="16"/>
  <c r="AX36" i="16"/>
  <c r="AX37" i="16"/>
  <c r="AX38" i="16"/>
  <c r="AX39" i="16"/>
  <c r="AX40" i="16"/>
  <c r="AX41" i="16"/>
  <c r="AX42" i="16"/>
  <c r="AX43" i="16"/>
  <c r="AX44" i="16"/>
  <c r="AX45" i="16"/>
  <c r="AX46" i="16"/>
  <c r="AX47" i="16"/>
  <c r="AX48" i="16"/>
  <c r="AX49" i="16"/>
  <c r="AX50" i="16"/>
  <c r="AX51" i="16"/>
  <c r="AX52" i="16"/>
  <c r="AX54" i="16"/>
  <c r="AX55" i="16"/>
  <c r="AX56" i="16"/>
  <c r="AX57" i="16"/>
  <c r="AX58" i="16"/>
  <c r="AX59" i="16"/>
  <c r="AX60" i="16"/>
  <c r="AX61" i="16"/>
  <c r="AX62" i="16"/>
  <c r="AX63" i="16"/>
  <c r="AX64" i="16"/>
  <c r="AX65" i="16"/>
  <c r="AX66" i="16"/>
  <c r="AX67" i="16"/>
  <c r="AX68" i="16"/>
  <c r="AX69" i="16"/>
  <c r="AX18" i="16"/>
  <c r="AV72" i="16"/>
  <c r="AU72" i="16"/>
  <c r="AT72" i="16"/>
  <c r="AS72" i="16"/>
  <c r="AR72" i="16"/>
  <c r="AQ72" i="16"/>
  <c r="AP72" i="16"/>
  <c r="AO72" i="16"/>
  <c r="AN72" i="16"/>
  <c r="AM72" i="16"/>
  <c r="J56" i="40"/>
  <c r="J54" i="40"/>
  <c r="P47" i="40"/>
  <c r="P52" i="40" s="1"/>
  <c r="N52" i="40"/>
  <c r="L52" i="40"/>
  <c r="J52" i="40"/>
  <c r="P49" i="40"/>
  <c r="N41" i="40"/>
  <c r="L41" i="40"/>
  <c r="J41" i="40"/>
  <c r="P37" i="40"/>
  <c r="N29" i="40"/>
  <c r="L29" i="40"/>
  <c r="J29" i="40"/>
  <c r="P25" i="40"/>
  <c r="P24" i="40"/>
  <c r="O57" i="41"/>
  <c r="N57" i="41"/>
  <c r="J57" i="41"/>
  <c r="J24" i="41"/>
  <c r="J41" i="41"/>
  <c r="J23" i="41"/>
  <c r="H23" i="33" l="1"/>
  <c r="N26" i="42"/>
  <c r="N28" i="42"/>
  <c r="M40" i="42"/>
  <c r="K40" i="42"/>
  <c r="I40" i="42"/>
  <c r="I49" i="30"/>
  <c r="F49" i="30"/>
  <c r="H49" i="30"/>
  <c r="J49" i="30"/>
  <c r="K49" i="30"/>
  <c r="L49" i="30"/>
  <c r="E46" i="30"/>
  <c r="L46" i="30"/>
  <c r="K46" i="30"/>
  <c r="J46" i="30"/>
  <c r="I46" i="30"/>
  <c r="H46" i="30"/>
  <c r="G46" i="30"/>
  <c r="F46" i="30"/>
  <c r="A343" i="26"/>
  <c r="A342" i="26"/>
  <c r="A341" i="26"/>
  <c r="A340" i="26"/>
  <c r="A339" i="26"/>
  <c r="A338" i="26"/>
  <c r="A350" i="26"/>
  <c r="A349" i="26"/>
  <c r="A348" i="26"/>
  <c r="A347" i="26"/>
  <c r="A346" i="26"/>
  <c r="A345" i="26"/>
  <c r="A337" i="26"/>
  <c r="A336" i="26"/>
  <c r="A335" i="26"/>
  <c r="A164" i="26"/>
  <c r="L34" i="37" l="1"/>
  <c r="L20" i="37"/>
  <c r="L32" i="37"/>
  <c r="L16" i="37"/>
  <c r="L17" i="37"/>
  <c r="L24" i="37"/>
  <c r="L30" i="37"/>
  <c r="L28" i="37"/>
  <c r="D21" i="11" s="1"/>
  <c r="L18" i="37"/>
  <c r="L22" i="37"/>
  <c r="L26" i="37"/>
  <c r="W139" i="25"/>
  <c r="D139" i="25"/>
  <c r="L36" i="37" l="1"/>
  <c r="L38" i="37"/>
  <c r="D19" i="11" s="1"/>
  <c r="J51" i="27" l="1"/>
  <c r="D24" i="8" s="1"/>
  <c r="Q53" i="6"/>
  <c r="R53" i="6"/>
  <c r="B54" i="6"/>
  <c r="S39" i="6"/>
  <c r="H38" i="4"/>
  <c r="T53" i="6" l="1"/>
  <c r="H61" i="10" l="1"/>
  <c r="H63" i="10" s="1"/>
  <c r="L48" i="12"/>
  <c r="F48" i="12"/>
  <c r="M52" i="42"/>
  <c r="K52" i="42"/>
  <c r="J52" i="42"/>
  <c r="I52" i="42"/>
  <c r="G52" i="42"/>
  <c r="O52" i="42" s="1"/>
  <c r="N52" i="42"/>
  <c r="O50" i="42"/>
  <c r="N50" i="42"/>
  <c r="L50" i="42"/>
  <c r="H50" i="42"/>
  <c r="P50" i="42" s="1"/>
  <c r="O49" i="42"/>
  <c r="N49" i="42"/>
  <c r="L49" i="42"/>
  <c r="H49" i="42"/>
  <c r="P49" i="42" s="1"/>
  <c r="O48" i="42"/>
  <c r="N48" i="42"/>
  <c r="L48" i="42"/>
  <c r="H48" i="42"/>
  <c r="P48" i="42" s="1"/>
  <c r="O47" i="42"/>
  <c r="N47" i="42"/>
  <c r="L47" i="42"/>
  <c r="H47" i="42"/>
  <c r="P47" i="42" s="1"/>
  <c r="P46" i="42"/>
  <c r="O46" i="42"/>
  <c r="N46" i="42"/>
  <c r="L46" i="42"/>
  <c r="H46" i="42"/>
  <c r="P45" i="42"/>
  <c r="O45" i="42"/>
  <c r="N45" i="42"/>
  <c r="L45" i="42"/>
  <c r="H45" i="42"/>
  <c r="O44" i="42"/>
  <c r="N44" i="42"/>
  <c r="L44" i="42"/>
  <c r="P44" i="42" s="1"/>
  <c r="H44" i="42"/>
  <c r="P43" i="42"/>
  <c r="O43" i="42"/>
  <c r="N43" i="42"/>
  <c r="L43" i="42"/>
  <c r="L52" i="42" s="1"/>
  <c r="H43" i="42"/>
  <c r="P42" i="42"/>
  <c r="O42" i="42"/>
  <c r="N42" i="42"/>
  <c r="L42" i="42"/>
  <c r="H42" i="42"/>
  <c r="H52" i="42" s="1"/>
  <c r="P52" i="42" s="1"/>
  <c r="J40" i="42"/>
  <c r="L49" i="12"/>
  <c r="G40" i="42"/>
  <c r="O40" i="42" s="1"/>
  <c r="F49" i="12" s="1"/>
  <c r="N40" i="42"/>
  <c r="E49" i="12" s="1"/>
  <c r="P38" i="42"/>
  <c r="O38" i="42"/>
  <c r="N38" i="42"/>
  <c r="L38" i="42"/>
  <c r="H38" i="42"/>
  <c r="O37" i="42"/>
  <c r="N37" i="42"/>
  <c r="L37" i="42"/>
  <c r="H37" i="42"/>
  <c r="P37" i="42" s="1"/>
  <c r="O36" i="42"/>
  <c r="N36" i="42"/>
  <c r="L36" i="42"/>
  <c r="H36" i="42"/>
  <c r="P36" i="42" s="1"/>
  <c r="O35" i="42"/>
  <c r="N35" i="42"/>
  <c r="L35" i="42"/>
  <c r="H35" i="42"/>
  <c r="P35" i="42" s="1"/>
  <c r="O34" i="42"/>
  <c r="N34" i="42"/>
  <c r="L34" i="42"/>
  <c r="H34" i="42"/>
  <c r="P34" i="42" s="1"/>
  <c r="O33" i="42"/>
  <c r="N33" i="42"/>
  <c r="L33" i="42"/>
  <c r="P33" i="42" s="1"/>
  <c r="H33" i="42"/>
  <c r="O32" i="42"/>
  <c r="N32" i="42"/>
  <c r="L32" i="42"/>
  <c r="H32" i="42"/>
  <c r="P32" i="42" s="1"/>
  <c r="O31" i="42"/>
  <c r="N31" i="42"/>
  <c r="L31" i="42"/>
  <c r="H31" i="42"/>
  <c r="P31" i="42" s="1"/>
  <c r="O30" i="42"/>
  <c r="N30" i="42"/>
  <c r="L30" i="42"/>
  <c r="L40" i="42" s="1"/>
  <c r="H30" i="42"/>
  <c r="H40" i="42" s="1"/>
  <c r="P40" i="42" s="1"/>
  <c r="I49" i="12" s="1"/>
  <c r="H45" i="10" s="1"/>
  <c r="M28" i="42"/>
  <c r="K28" i="42"/>
  <c r="J28" i="42"/>
  <c r="I28" i="42"/>
  <c r="G28" i="42"/>
  <c r="O28" i="42" s="1"/>
  <c r="O26" i="42"/>
  <c r="L26" i="42"/>
  <c r="H26" i="42"/>
  <c r="P26" i="42" s="1"/>
  <c r="O25" i="42"/>
  <c r="N25" i="42"/>
  <c r="L25" i="42"/>
  <c r="H25" i="42"/>
  <c r="P25" i="42" s="1"/>
  <c r="P24" i="42"/>
  <c r="O24" i="42"/>
  <c r="N24" i="42"/>
  <c r="L24" i="42"/>
  <c r="H24" i="42"/>
  <c r="O23" i="42"/>
  <c r="N23" i="42"/>
  <c r="L23" i="42"/>
  <c r="H23" i="42"/>
  <c r="P23" i="42" s="1"/>
  <c r="P22" i="42"/>
  <c r="O22" i="42"/>
  <c r="N22" i="42"/>
  <c r="L22" i="42"/>
  <c r="H22" i="42"/>
  <c r="P21" i="42"/>
  <c r="O21" i="42"/>
  <c r="N21" i="42"/>
  <c r="L21" i="42"/>
  <c r="H21" i="42"/>
  <c r="O20" i="42"/>
  <c r="N20" i="42"/>
  <c r="L20" i="42"/>
  <c r="L28" i="42" s="1"/>
  <c r="H20" i="42"/>
  <c r="P20" i="42" s="1"/>
  <c r="P19" i="42"/>
  <c r="O19" i="42"/>
  <c r="N19" i="42"/>
  <c r="L19" i="42"/>
  <c r="H19" i="42"/>
  <c r="P18" i="42"/>
  <c r="O18" i="42"/>
  <c r="N18" i="42"/>
  <c r="L18" i="42"/>
  <c r="H18" i="42"/>
  <c r="F57" i="10"/>
  <c r="H57" i="10" s="1"/>
  <c r="D59" i="10"/>
  <c r="F55" i="10"/>
  <c r="H55" i="10" s="1"/>
  <c r="D43" i="10"/>
  <c r="F41" i="10"/>
  <c r="H41" i="10" s="1"/>
  <c r="E48" i="12" l="1"/>
  <c r="H28" i="42"/>
  <c r="P28" i="42" s="1"/>
  <c r="I48" i="12" s="1"/>
  <c r="H29" i="10" s="1"/>
  <c r="P30" i="42"/>
  <c r="H59" i="10"/>
  <c r="H65" i="10" s="1"/>
  <c r="H67" i="10" s="1"/>
  <c r="Q50" i="12" s="1"/>
  <c r="F39" i="10"/>
  <c r="H39" i="10" s="1"/>
  <c r="H43" i="10" s="1"/>
  <c r="H49" i="10" l="1"/>
  <c r="H17" i="20" l="1"/>
  <c r="E31" i="36" l="1"/>
  <c r="E39" i="36" l="1"/>
  <c r="F31" i="36"/>
  <c r="F39" i="36" s="1"/>
  <c r="F23" i="36"/>
  <c r="E23" i="36"/>
  <c r="M18" i="35" l="1"/>
  <c r="F25" i="10" s="1"/>
  <c r="Q44" i="12" l="1"/>
  <c r="A8" i="10" l="1"/>
  <c r="P24" i="6" l="1"/>
  <c r="O24" i="6"/>
  <c r="N24" i="6"/>
  <c r="M24" i="6"/>
  <c r="L24" i="6"/>
  <c r="K24" i="6"/>
  <c r="J24" i="6"/>
  <c r="I24" i="6"/>
  <c r="W140" i="25" l="1"/>
  <c r="D140" i="25"/>
  <c r="R73" i="25"/>
  <c r="Q73" i="25"/>
  <c r="P73" i="25"/>
  <c r="O73" i="25"/>
  <c r="N73" i="25"/>
  <c r="M73" i="25"/>
  <c r="L73" i="25"/>
  <c r="W71" i="25"/>
  <c r="D71" i="25"/>
  <c r="D70" i="25"/>
  <c r="E128" i="39" l="1"/>
  <c r="D128" i="39"/>
  <c r="E120" i="39"/>
  <c r="E108" i="39"/>
  <c r="D108" i="39"/>
  <c r="E97" i="39"/>
  <c r="D97" i="39"/>
  <c r="E85" i="39"/>
  <c r="D85" i="39"/>
  <c r="E67" i="39"/>
  <c r="D67" i="39"/>
  <c r="E58" i="39"/>
  <c r="D58" i="39"/>
  <c r="E36" i="39"/>
  <c r="D36" i="39"/>
  <c r="E43" i="39"/>
  <c r="D43" i="39"/>
  <c r="E50" i="39"/>
  <c r="D50" i="39"/>
  <c r="E28" i="39"/>
  <c r="D28" i="39"/>
  <c r="H57" i="38"/>
  <c r="G57" i="38"/>
  <c r="H51" i="38"/>
  <c r="G51" i="38"/>
  <c r="H41" i="38"/>
  <c r="G41" i="38"/>
  <c r="H33" i="38"/>
  <c r="G33" i="38"/>
  <c r="H22" i="38"/>
  <c r="L39" i="30"/>
  <c r="K39" i="30"/>
  <c r="J39" i="30"/>
  <c r="I39" i="30"/>
  <c r="H39" i="30"/>
  <c r="G39" i="30"/>
  <c r="F39" i="30"/>
  <c r="E39" i="30"/>
  <c r="T54" i="29"/>
  <c r="R54" i="29"/>
  <c r="P54" i="29"/>
  <c r="N54" i="29"/>
  <c r="L54" i="29"/>
  <c r="J54" i="29"/>
  <c r="H54" i="29"/>
  <c r="H30" i="19"/>
  <c r="AL72" i="16"/>
  <c r="AK72" i="16"/>
  <c r="AJ72" i="16"/>
  <c r="AI72" i="16"/>
  <c r="AH72" i="16"/>
  <c r="AG72" i="16"/>
  <c r="AF72" i="16"/>
  <c r="AE72" i="16"/>
  <c r="AD72" i="16"/>
  <c r="AC72" i="16"/>
  <c r="AB72" i="16"/>
  <c r="AA72" i="16"/>
  <c r="Z72" i="16"/>
  <c r="Y72" i="16"/>
  <c r="X72" i="16"/>
  <c r="W72" i="16"/>
  <c r="V72" i="16"/>
  <c r="U72" i="16"/>
  <c r="T72" i="16"/>
  <c r="S72" i="16"/>
  <c r="R72" i="16"/>
  <c r="Q72" i="16"/>
  <c r="P72" i="16"/>
  <c r="O72" i="16"/>
  <c r="N72" i="16"/>
  <c r="M72" i="16"/>
  <c r="L72" i="16"/>
  <c r="K72" i="16"/>
  <c r="J72" i="16"/>
  <c r="I72" i="16"/>
  <c r="H72" i="16"/>
  <c r="G72" i="16"/>
  <c r="F72" i="16"/>
  <c r="E72" i="16"/>
  <c r="D72" i="16"/>
  <c r="I28" i="33" l="1"/>
  <c r="H28" i="33"/>
  <c r="C48" i="15"/>
  <c r="E48" i="15"/>
  <c r="I23" i="33" l="1"/>
  <c r="H24" i="31"/>
  <c r="K32" i="30"/>
  <c r="J32" i="30"/>
  <c r="I32" i="30"/>
  <c r="H32" i="30"/>
  <c r="G32" i="30"/>
  <c r="F32" i="30"/>
  <c r="E32" i="30"/>
  <c r="K21" i="30"/>
  <c r="J21" i="30"/>
  <c r="I21" i="30"/>
  <c r="H21" i="30"/>
  <c r="G21" i="30"/>
  <c r="F21" i="30"/>
  <c r="E21" i="30"/>
  <c r="T49" i="29"/>
  <c r="P49" i="29"/>
  <c r="N49" i="29"/>
  <c r="L49" i="29"/>
  <c r="J49" i="29"/>
  <c r="H49" i="29"/>
  <c r="T42" i="29"/>
  <c r="N42" i="29"/>
  <c r="L42" i="29"/>
  <c r="J42" i="29"/>
  <c r="H42" i="29"/>
  <c r="F42" i="29"/>
  <c r="T37" i="29"/>
  <c r="S37" i="29"/>
  <c r="Q37" i="29"/>
  <c r="O37" i="29"/>
  <c r="N37" i="29"/>
  <c r="L37" i="29"/>
  <c r="K37" i="29"/>
  <c r="J37" i="29"/>
  <c r="I37" i="29"/>
  <c r="H37" i="29"/>
  <c r="T32" i="29"/>
  <c r="N32" i="29"/>
  <c r="L32" i="29"/>
  <c r="J32" i="29"/>
  <c r="H32" i="29"/>
  <c r="F32" i="29"/>
  <c r="T20" i="29"/>
  <c r="N20" i="29"/>
  <c r="L20" i="29"/>
  <c r="J20" i="29"/>
  <c r="H20" i="29"/>
  <c r="F20" i="29"/>
  <c r="M41" i="28"/>
  <c r="K41" i="28"/>
  <c r="J41" i="28"/>
  <c r="I41" i="28"/>
  <c r="H41" i="28"/>
  <c r="G41" i="28"/>
  <c r="T57" i="29" l="1"/>
  <c r="J57" i="29"/>
  <c r="L57" i="29"/>
  <c r="H57" i="29"/>
  <c r="N57" i="29"/>
  <c r="D48" i="15"/>
  <c r="F48" i="15" l="1"/>
  <c r="H29" i="4" s="1"/>
  <c r="A352" i="26"/>
  <c r="A351" i="26"/>
  <c r="A241" i="26"/>
  <c r="A240" i="26"/>
  <c r="A165" i="26"/>
  <c r="A163" i="26"/>
  <c r="A103" i="26"/>
  <c r="A102" i="26"/>
  <c r="I55" i="26"/>
  <c r="H55" i="26"/>
  <c r="G55" i="26"/>
  <c r="N55" i="26" l="1"/>
  <c r="M55" i="26"/>
  <c r="L55" i="26"/>
  <c r="K55" i="26"/>
  <c r="J55" i="26"/>
  <c r="D21" i="25" l="1"/>
  <c r="A177" i="24"/>
  <c r="O33" i="25" l="1"/>
  <c r="P33" i="25"/>
  <c r="R33" i="25"/>
  <c r="D24" i="25"/>
  <c r="D25" i="25"/>
  <c r="D26" i="25"/>
  <c r="D27" i="25"/>
  <c r="D28" i="25"/>
  <c r="D29" i="25"/>
  <c r="D30" i="25"/>
  <c r="D31" i="25"/>
  <c r="D32" i="25"/>
  <c r="D33" i="25"/>
  <c r="D36" i="25"/>
  <c r="D37" i="25"/>
  <c r="D38" i="25"/>
  <c r="D39" i="25"/>
  <c r="D40" i="25"/>
  <c r="D43" i="25"/>
  <c r="D44" i="25"/>
  <c r="D45" i="25"/>
  <c r="D49" i="25"/>
  <c r="D50" i="25"/>
  <c r="D51" i="25"/>
  <c r="D52" i="25"/>
  <c r="D53" i="25"/>
  <c r="D54" i="25"/>
  <c r="D57" i="25"/>
  <c r="D58" i="25"/>
  <c r="D59" i="25"/>
  <c r="D60" i="25"/>
  <c r="D61" i="25"/>
  <c r="D62" i="25"/>
  <c r="D63" i="25"/>
  <c r="D64" i="25"/>
  <c r="D65" i="25"/>
  <c r="D68" i="25"/>
  <c r="D75" i="25"/>
  <c r="D76" i="25"/>
  <c r="D77" i="25"/>
  <c r="D78" i="25"/>
  <c r="D79" i="25"/>
  <c r="D80" i="25"/>
  <c r="D81" i="25"/>
  <c r="D82" i="25"/>
  <c r="D83" i="25"/>
  <c r="D86" i="25"/>
  <c r="D87" i="25"/>
  <c r="D88" i="25"/>
  <c r="D89" i="25"/>
  <c r="D92" i="25"/>
  <c r="D93" i="25"/>
  <c r="D94" i="25"/>
  <c r="D95" i="25"/>
  <c r="D96" i="25"/>
  <c r="D97" i="25"/>
  <c r="D98" i="25"/>
  <c r="D99" i="25"/>
  <c r="D100" i="25"/>
  <c r="D101" i="25"/>
  <c r="D104" i="25"/>
  <c r="D105" i="25"/>
  <c r="D106" i="25"/>
  <c r="D107" i="25"/>
  <c r="D108" i="25"/>
  <c r="D109" i="25"/>
  <c r="D110" i="25"/>
  <c r="D111" i="25"/>
  <c r="D112" i="25"/>
  <c r="D113" i="25"/>
  <c r="D114" i="25"/>
  <c r="D115" i="25"/>
  <c r="D116" i="25"/>
  <c r="D119" i="25"/>
  <c r="D120" i="25"/>
  <c r="D121" i="25"/>
  <c r="D122" i="25"/>
  <c r="D123" i="25"/>
  <c r="D124" i="25"/>
  <c r="D125" i="25"/>
  <c r="D126" i="25"/>
  <c r="D127" i="25"/>
  <c r="D128" i="25"/>
  <c r="D129" i="25"/>
  <c r="D130" i="25"/>
  <c r="D131" i="25"/>
  <c r="D132" i="25"/>
  <c r="D133" i="25"/>
  <c r="D136" i="25"/>
  <c r="D20" i="25"/>
  <c r="Q33" i="25" l="1"/>
  <c r="A184" i="24"/>
  <c r="A183" i="24"/>
  <c r="A174" i="24"/>
  <c r="A173" i="24"/>
  <c r="A167" i="24"/>
  <c r="A166" i="24"/>
  <c r="A160" i="24"/>
  <c r="A159" i="24"/>
  <c r="A150" i="24"/>
  <c r="A149"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51" i="24"/>
  <c r="A152" i="24"/>
  <c r="A153" i="24"/>
  <c r="A154" i="24"/>
  <c r="A155" i="24"/>
  <c r="A156" i="24"/>
  <c r="A157" i="24"/>
  <c r="A158" i="24"/>
  <c r="A161" i="24"/>
  <c r="A162" i="24"/>
  <c r="A163" i="24"/>
  <c r="A164" i="24"/>
  <c r="A165" i="24"/>
  <c r="A168" i="24"/>
  <c r="A169" i="24"/>
  <c r="A170" i="24"/>
  <c r="A171" i="24"/>
  <c r="A172" i="24"/>
  <c r="A175" i="24"/>
  <c r="A176" i="24"/>
  <c r="A178" i="24"/>
  <c r="A179" i="24"/>
  <c r="A180" i="24"/>
  <c r="A181" i="24"/>
  <c r="A182" i="24"/>
  <c r="A185" i="24"/>
  <c r="A187" i="24"/>
  <c r="A189"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6" i="24"/>
  <c r="A108" i="24"/>
  <c r="A109" i="24"/>
  <c r="A110" i="24"/>
  <c r="A111" i="24"/>
  <c r="A112" i="24"/>
  <c r="A113" i="24"/>
  <c r="A114" i="24"/>
  <c r="A115" i="24"/>
  <c r="A116" i="24"/>
  <c r="A117" i="24"/>
  <c r="A118" i="24"/>
  <c r="A119" i="24"/>
  <c r="A120" i="24"/>
  <c r="A121" i="24"/>
  <c r="A122" i="24"/>
  <c r="A123" i="24"/>
  <c r="A124" i="24"/>
  <c r="A125" i="24"/>
  <c r="A16" i="24"/>
  <c r="A19" i="26"/>
  <c r="A20" i="26"/>
  <c r="A21" i="26"/>
  <c r="A22" i="26"/>
  <c r="A23" i="26"/>
  <c r="A24" i="26"/>
  <c r="A25" i="26"/>
  <c r="A26" i="26"/>
  <c r="A27" i="26"/>
  <c r="A28" i="26"/>
  <c r="A29" i="26"/>
  <c r="A30" i="26"/>
  <c r="A31" i="26"/>
  <c r="A32" i="26"/>
  <c r="A33"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34"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2" i="26"/>
  <c r="A243"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18" i="26"/>
  <c r="L139" i="25" l="1"/>
  <c r="L142" i="25" s="1"/>
  <c r="K139" i="25"/>
  <c r="K110" i="25"/>
  <c r="O139" i="25"/>
  <c r="R139" i="25"/>
  <c r="R142" i="25" s="1"/>
  <c r="P139" i="25"/>
  <c r="P142" i="25" s="1"/>
  <c r="N139" i="25"/>
  <c r="N142" i="25" s="1"/>
  <c r="K60" i="25"/>
  <c r="O63" i="25"/>
  <c r="P39" i="25"/>
  <c r="P53" i="25"/>
  <c r="N32" i="25"/>
  <c r="K30" i="25"/>
  <c r="L20" i="25"/>
  <c r="L23" i="25" s="1"/>
  <c r="R51" i="25"/>
  <c r="N61" i="25"/>
  <c r="R60" i="25"/>
  <c r="R28" i="25"/>
  <c r="K38" i="25"/>
  <c r="K51" i="25"/>
  <c r="N59" i="25"/>
  <c r="O88" i="25"/>
  <c r="L31" i="25"/>
  <c r="R20" i="25"/>
  <c r="R23" i="25" s="1"/>
  <c r="R61" i="25"/>
  <c r="O38" i="25"/>
  <c r="O28" i="25"/>
  <c r="O60" i="25"/>
  <c r="R59" i="25"/>
  <c r="N40" i="25"/>
  <c r="O62" i="25"/>
  <c r="O45" i="25"/>
  <c r="O48" i="25" s="1"/>
  <c r="P29" i="25"/>
  <c r="P20" i="25"/>
  <c r="P23" i="25" s="1"/>
  <c r="O20" i="25"/>
  <c r="O23" i="25" s="1"/>
  <c r="N20" i="25"/>
  <c r="N23" i="25" s="1"/>
  <c r="L88" i="25"/>
  <c r="K45" i="25"/>
  <c r="K48" i="25" s="1"/>
  <c r="N65" i="25"/>
  <c r="P45" i="25"/>
  <c r="P48" i="25" s="1"/>
  <c r="K106" i="25"/>
  <c r="N31" i="25"/>
  <c r="K54" i="25"/>
  <c r="P30" i="25"/>
  <c r="R106" i="25"/>
  <c r="O64" i="25"/>
  <c r="R63" i="25"/>
  <c r="N39" i="25"/>
  <c r="O32" i="25"/>
  <c r="P26" i="25"/>
  <c r="N88" i="25"/>
  <c r="L45" i="25"/>
  <c r="L48" i="25" s="1"/>
  <c r="L32" i="25"/>
  <c r="P50" i="25"/>
  <c r="P54" i="25"/>
  <c r="N53" i="25"/>
  <c r="R31" i="25"/>
  <c r="O29" i="25"/>
  <c r="P64" i="25"/>
  <c r="K65" i="25"/>
  <c r="L65" i="25"/>
  <c r="L52" i="25"/>
  <c r="R54" i="25"/>
  <c r="N52" i="25"/>
  <c r="K52" i="25"/>
  <c r="L38" i="25"/>
  <c r="O39" i="25"/>
  <c r="P40" i="25"/>
  <c r="N38" i="25"/>
  <c r="K31" i="25"/>
  <c r="P31" i="25"/>
  <c r="O26" i="25"/>
  <c r="N26" i="25"/>
  <c r="O27" i="25"/>
  <c r="O59" i="25"/>
  <c r="L62" i="25"/>
  <c r="R64" i="25"/>
  <c r="K61" i="25"/>
  <c r="P63" i="25"/>
  <c r="L61" i="25"/>
  <c r="R65" i="25"/>
  <c r="N27" i="25"/>
  <c r="R53" i="25"/>
  <c r="P88" i="25"/>
  <c r="P25" i="25"/>
  <c r="N51" i="25"/>
  <c r="R32" i="25"/>
  <c r="K50" i="25"/>
  <c r="R30" i="25"/>
  <c r="P60" i="25"/>
  <c r="N25" i="25"/>
  <c r="O65" i="25"/>
  <c r="P65" i="25"/>
  <c r="L50" i="25"/>
  <c r="R52" i="25"/>
  <c r="N50" i="25"/>
  <c r="K53" i="25"/>
  <c r="P52" i="25"/>
  <c r="R38" i="25"/>
  <c r="K39" i="25"/>
  <c r="L40" i="25"/>
  <c r="R40" i="25"/>
  <c r="N29" i="25"/>
  <c r="O30" i="25"/>
  <c r="N30" i="25"/>
  <c r="O31" i="25"/>
  <c r="L30" i="25"/>
  <c r="L60" i="25"/>
  <c r="R62" i="25"/>
  <c r="K59" i="25"/>
  <c r="P61" i="25"/>
  <c r="N64" i="25"/>
  <c r="L63" i="25"/>
  <c r="P32" i="25"/>
  <c r="O52" i="25"/>
  <c r="K20" i="25"/>
  <c r="K23" i="25" s="1"/>
  <c r="K32" i="25"/>
  <c r="K26" i="25"/>
  <c r="O25" i="25"/>
  <c r="R88" i="25"/>
  <c r="O106" i="25"/>
  <c r="K64" i="25"/>
  <c r="O50" i="25"/>
  <c r="O54" i="25"/>
  <c r="L27" i="25"/>
  <c r="N106" i="25"/>
  <c r="N45" i="25"/>
  <c r="N48" i="25" s="1"/>
  <c r="L25" i="25"/>
  <c r="K88" i="25"/>
  <c r="K62" i="25"/>
  <c r="P62" i="25"/>
  <c r="N63" i="25"/>
  <c r="O51" i="25"/>
  <c r="L54" i="25"/>
  <c r="P51" i="25"/>
  <c r="N54" i="25"/>
  <c r="L53" i="25"/>
  <c r="K40" i="25"/>
  <c r="P38" i="25"/>
  <c r="L39" i="25"/>
  <c r="M39" i="25" s="1"/>
  <c r="N28" i="25"/>
  <c r="K27" i="25"/>
  <c r="P27" i="25"/>
  <c r="K28" i="25"/>
  <c r="P28" i="25"/>
  <c r="L26" i="25"/>
  <c r="O61" i="25"/>
  <c r="L64" i="25"/>
  <c r="N60" i="25"/>
  <c r="K63" i="25"/>
  <c r="L59" i="25"/>
  <c r="N62" i="25"/>
  <c r="K29" i="25"/>
  <c r="L28" i="25"/>
  <c r="O40" i="25"/>
  <c r="O53" i="25"/>
  <c r="R25" i="25"/>
  <c r="L106" i="25"/>
  <c r="P106" i="25"/>
  <c r="R26" i="25"/>
  <c r="L29" i="25"/>
  <c r="P59" i="25"/>
  <c r="R29" i="25"/>
  <c r="R39" i="25"/>
  <c r="L51" i="25"/>
  <c r="R50" i="25"/>
  <c r="R27" i="25"/>
  <c r="K25" i="25"/>
  <c r="R45" i="25"/>
  <c r="R48" i="25" s="1"/>
  <c r="Q139" i="25" l="1"/>
  <c r="Q142" i="25" s="1"/>
  <c r="O142" i="25"/>
  <c r="M139" i="25"/>
  <c r="M142" i="25" s="1"/>
  <c r="Q26" i="25"/>
  <c r="M51" i="25"/>
  <c r="Q50" i="25"/>
  <c r="M106" i="25"/>
  <c r="M60" i="25"/>
  <c r="Q40" i="25"/>
  <c r="Q54" i="25"/>
  <c r="Q31" i="25"/>
  <c r="Q38" i="25"/>
  <c r="Q62" i="25"/>
  <c r="M25" i="25"/>
  <c r="M28" i="25"/>
  <c r="M27" i="25"/>
  <c r="M32" i="25"/>
  <c r="M50" i="25"/>
  <c r="Q88" i="25"/>
  <c r="Q61" i="25"/>
  <c r="M53" i="25"/>
  <c r="M88" i="25"/>
  <c r="Q65" i="25"/>
  <c r="M52" i="25"/>
  <c r="M61" i="25"/>
  <c r="M65" i="25"/>
  <c r="Q53" i="25"/>
  <c r="Q20" i="25"/>
  <c r="Q23" i="25" s="1"/>
  <c r="Q106" i="25"/>
  <c r="M26" i="25"/>
  <c r="M54" i="25"/>
  <c r="M62" i="25"/>
  <c r="M31" i="25"/>
  <c r="N43" i="25"/>
  <c r="Q27" i="25"/>
  <c r="Q30" i="25"/>
  <c r="Q28" i="25"/>
  <c r="M38" i="25"/>
  <c r="M63" i="25"/>
  <c r="K43" i="25"/>
  <c r="O36" i="25"/>
  <c r="Q52" i="25"/>
  <c r="Q63" i="25"/>
  <c r="Q64" i="25"/>
  <c r="Q32" i="25"/>
  <c r="Q29" i="25"/>
  <c r="M30" i="25"/>
  <c r="L43" i="25"/>
  <c r="L68" i="25"/>
  <c r="N68" i="25"/>
  <c r="P43" i="25"/>
  <c r="M64" i="25"/>
  <c r="M40" i="25"/>
  <c r="R36" i="25"/>
  <c r="R43" i="25"/>
  <c r="N57" i="25"/>
  <c r="O68" i="25"/>
  <c r="P36" i="25"/>
  <c r="O43" i="25"/>
  <c r="R57" i="25"/>
  <c r="R68" i="25"/>
  <c r="K57" i="25"/>
  <c r="K68" i="25"/>
  <c r="P57" i="25"/>
  <c r="M45" i="25"/>
  <c r="M48" i="25" s="1"/>
  <c r="P68" i="25"/>
  <c r="O57" i="25"/>
  <c r="L57" i="25"/>
  <c r="Q59" i="25"/>
  <c r="Q39" i="25"/>
  <c r="Q25" i="25"/>
  <c r="M29" i="25"/>
  <c r="Q60" i="25"/>
  <c r="M59" i="25"/>
  <c r="Q45" i="25"/>
  <c r="Q48" i="25" s="1"/>
  <c r="Q51" i="25"/>
  <c r="F34" i="22"/>
  <c r="J34" i="22" s="1"/>
  <c r="F26" i="21" l="1"/>
  <c r="F35" i="21"/>
  <c r="P75" i="25"/>
  <c r="O75" i="25"/>
  <c r="R75" i="25"/>
  <c r="Q43" i="25"/>
  <c r="F28" i="22"/>
  <c r="M68" i="25"/>
  <c r="M43" i="25"/>
  <c r="M57" i="25"/>
  <c r="Q57" i="25"/>
  <c r="Q36" i="25"/>
  <c r="Q68" i="25"/>
  <c r="Q75" i="25" l="1"/>
  <c r="H150" i="41"/>
  <c r="H151" i="41" s="1"/>
  <c r="H30" i="33" l="1"/>
  <c r="I30" i="33" l="1"/>
  <c r="K16" i="35"/>
  <c r="I20" i="35"/>
  <c r="H91" i="41" l="1"/>
  <c r="J30" i="33"/>
  <c r="I112" i="41" l="1"/>
  <c r="H112" i="41"/>
  <c r="I110" i="41"/>
  <c r="I113" i="41" s="1"/>
  <c r="H110" i="41"/>
  <c r="J99" i="41"/>
  <c r="H99" i="41"/>
  <c r="I90" i="41"/>
  <c r="H90" i="41"/>
  <c r="H92" i="41" s="1"/>
  <c r="O53" i="41" l="1"/>
  <c r="L55" i="41"/>
  <c r="K53" i="41"/>
  <c r="I17" i="41"/>
  <c r="H30" i="41" l="1"/>
  <c r="H17" i="41"/>
  <c r="H133" i="41" l="1"/>
  <c r="K99" i="24" l="1"/>
  <c r="I116" i="41" l="1"/>
  <c r="I115" i="41"/>
  <c r="H116" i="41"/>
  <c r="H115" i="41"/>
  <c r="J27" i="41" l="1"/>
  <c r="I42" i="41"/>
  <c r="J42" i="41" s="1"/>
  <c r="J30" i="41"/>
  <c r="J17" i="41" l="1"/>
  <c r="D46" i="15"/>
  <c r="O54" i="41" l="1"/>
  <c r="N55" i="41"/>
  <c r="K54" i="41"/>
  <c r="K59" i="41" s="1"/>
  <c r="P34" i="6" l="1"/>
  <c r="O34" i="6"/>
  <c r="N34" i="6"/>
  <c r="M34" i="6"/>
  <c r="L34" i="6"/>
  <c r="H45" i="5" s="1"/>
  <c r="K34" i="6"/>
  <c r="J34" i="6"/>
  <c r="I34" i="6"/>
  <c r="N33" i="25" l="1"/>
  <c r="N36" i="25" s="1"/>
  <c r="N75" i="25" s="1"/>
  <c r="P30" i="6" l="1"/>
  <c r="O66" i="41" s="1"/>
  <c r="L30" i="6"/>
  <c r="K66" i="41" s="1"/>
  <c r="P52" i="6"/>
  <c r="O67" i="41" s="1"/>
  <c r="P50" i="6"/>
  <c r="P45" i="6"/>
  <c r="P36" i="6"/>
  <c r="P33" i="6"/>
  <c r="P28" i="6"/>
  <c r="O62" i="41" s="1"/>
  <c r="P18" i="6"/>
  <c r="S41" i="6"/>
  <c r="L52" i="6"/>
  <c r="L50" i="6"/>
  <c r="L33" i="6"/>
  <c r="L28" i="6"/>
  <c r="K62" i="41" s="1"/>
  <c r="L18" i="6"/>
  <c r="K63" i="41" l="1"/>
  <c r="O63" i="41"/>
  <c r="K67" i="41"/>
  <c r="K68" i="41" s="1"/>
  <c r="O68" i="41"/>
  <c r="K64" i="41"/>
  <c r="O64" i="41"/>
  <c r="O52" i="6"/>
  <c r="O45" i="6"/>
  <c r="O18" i="6"/>
  <c r="L45" i="6"/>
  <c r="K52" i="6"/>
  <c r="K45" i="6"/>
  <c r="K18" i="6"/>
  <c r="J242" i="26" l="1"/>
  <c r="L25" i="6" s="1"/>
  <c r="L26" i="6" s="1"/>
  <c r="M43" i="6"/>
  <c r="E31" i="15" l="1"/>
  <c r="K20" i="12" l="1"/>
  <c r="L32" i="30" l="1"/>
  <c r="L21" i="30"/>
  <c r="P51" i="6" l="1"/>
  <c r="P54" i="6" s="1"/>
  <c r="A8" i="14" l="1"/>
  <c r="A7" i="14"/>
  <c r="A8" i="9"/>
  <c r="F23" i="9" l="1"/>
  <c r="J37" i="3" l="1"/>
  <c r="I79" i="14"/>
  <c r="I78" i="14"/>
  <c r="I77" i="14"/>
  <c r="I76" i="14"/>
  <c r="I75" i="14"/>
  <c r="I74" i="14"/>
  <c r="E67" i="14"/>
  <c r="E68" i="14" s="1"/>
  <c r="H68" i="14" s="1"/>
  <c r="D66" i="14"/>
  <c r="A47" i="14"/>
  <c r="A48" i="14" s="1"/>
  <c r="A49" i="14" s="1"/>
  <c r="A50" i="14" s="1"/>
  <c r="A51" i="14" s="1"/>
  <c r="A52" i="14" s="1"/>
  <c r="A53" i="14" s="1"/>
  <c r="A54" i="14" s="1"/>
  <c r="A55" i="14" s="1"/>
  <c r="A56" i="14" s="1"/>
  <c r="A57" i="14" s="1"/>
  <c r="A58" i="14" s="1"/>
  <c r="A59" i="14" s="1"/>
  <c r="A60" i="14" s="1"/>
  <c r="A61" i="14" s="1"/>
  <c r="A62" i="14" s="1"/>
  <c r="A63" i="14" s="1"/>
  <c r="A64" i="14" s="1"/>
  <c r="A65" i="14" s="1"/>
  <c r="A66" i="14" s="1"/>
  <c r="A68" i="14" s="1"/>
  <c r="E39" i="14"/>
  <c r="F24" i="14"/>
  <c r="F23" i="14"/>
  <c r="E41" i="14"/>
  <c r="I39" i="41" l="1"/>
  <c r="J39" i="41" s="1"/>
  <c r="I80" i="14"/>
  <c r="H24" i="14"/>
  <c r="I24" i="14" s="1"/>
  <c r="J24" i="14" s="1"/>
  <c r="H23" i="14"/>
  <c r="I23" i="14" s="1"/>
  <c r="J23" i="14" s="1"/>
  <c r="H22" i="14"/>
  <c r="H21" i="14"/>
  <c r="H20" i="14"/>
  <c r="D17" i="15" l="1"/>
  <c r="F32" i="15" l="1"/>
  <c r="L33" i="25" l="1"/>
  <c r="L36" i="25" s="1"/>
  <c r="L75" i="25" s="1"/>
  <c r="K33" i="25"/>
  <c r="L53" i="41"/>
  <c r="P46" i="40"/>
  <c r="P36" i="40"/>
  <c r="P35" i="40"/>
  <c r="P34" i="40"/>
  <c r="P32" i="40"/>
  <c r="L52" i="41"/>
  <c r="P23" i="40"/>
  <c r="P22" i="40"/>
  <c r="P29" i="40" l="1"/>
  <c r="P41" i="40"/>
  <c r="P44" i="40"/>
  <c r="I53" i="41" s="1"/>
  <c r="I54" i="41" s="1"/>
  <c r="I59" i="41" s="1"/>
  <c r="L54" i="40"/>
  <c r="H55" i="41"/>
  <c r="J55" i="41" s="1"/>
  <c r="M53" i="41"/>
  <c r="N53" i="41" s="1"/>
  <c r="N52" i="41"/>
  <c r="L54" i="41"/>
  <c r="L59" i="41" s="1"/>
  <c r="H53" i="41"/>
  <c r="N54" i="40"/>
  <c r="N56" i="40" s="1"/>
  <c r="U136" i="25"/>
  <c r="S136" i="25"/>
  <c r="W133" i="25"/>
  <c r="W132" i="25"/>
  <c r="W131" i="25"/>
  <c r="W130" i="25"/>
  <c r="W129" i="25"/>
  <c r="W128" i="25"/>
  <c r="W127" i="25"/>
  <c r="W126" i="25"/>
  <c r="W125" i="25"/>
  <c r="W124" i="25"/>
  <c r="W123" i="25"/>
  <c r="W122" i="25"/>
  <c r="W121" i="25"/>
  <c r="U119" i="25"/>
  <c r="S119" i="25"/>
  <c r="W116" i="25"/>
  <c r="W115" i="25"/>
  <c r="W114" i="25"/>
  <c r="W113" i="25"/>
  <c r="W112" i="25"/>
  <c r="W111" i="25"/>
  <c r="W110" i="25"/>
  <c r="W109" i="25"/>
  <c r="W108" i="25"/>
  <c r="W107" i="25"/>
  <c r="W106" i="25"/>
  <c r="U104" i="25"/>
  <c r="S104" i="25"/>
  <c r="W101" i="25"/>
  <c r="W100" i="25"/>
  <c r="W99" i="25"/>
  <c r="W98" i="25"/>
  <c r="W97" i="25"/>
  <c r="W96" i="25"/>
  <c r="W95" i="25"/>
  <c r="W94" i="25"/>
  <c r="U92" i="25"/>
  <c r="S92" i="25"/>
  <c r="W89" i="25"/>
  <c r="W88" i="25"/>
  <c r="U86" i="25"/>
  <c r="S86" i="25"/>
  <c r="W83" i="25"/>
  <c r="W82" i="25"/>
  <c r="W81" i="25"/>
  <c r="W80" i="25"/>
  <c r="W79" i="25"/>
  <c r="W78" i="25"/>
  <c r="U68" i="25"/>
  <c r="S68" i="25"/>
  <c r="W65" i="25"/>
  <c r="W64" i="25"/>
  <c r="W63" i="25"/>
  <c r="W62" i="25"/>
  <c r="W61" i="25"/>
  <c r="W60" i="25"/>
  <c r="W59" i="25"/>
  <c r="U57" i="25"/>
  <c r="S57" i="25"/>
  <c r="W54" i="25"/>
  <c r="W53" i="25"/>
  <c r="W52" i="25"/>
  <c r="W51" i="25"/>
  <c r="W50" i="25"/>
  <c r="W45" i="25"/>
  <c r="U43" i="25"/>
  <c r="S43" i="25"/>
  <c r="W40" i="25"/>
  <c r="W39" i="25"/>
  <c r="W38" i="25"/>
  <c r="W20" i="25"/>
  <c r="N30" i="6" l="1"/>
  <c r="M66" i="41" s="1"/>
  <c r="M30" i="6"/>
  <c r="L66" i="41" s="1"/>
  <c r="J30" i="6"/>
  <c r="I66" i="41" s="1"/>
  <c r="M54" i="41"/>
  <c r="M59" i="41" s="1"/>
  <c r="N54" i="41"/>
  <c r="N59" i="41" s="1"/>
  <c r="J53" i="41"/>
  <c r="H54" i="41"/>
  <c r="H59" i="41" s="1"/>
  <c r="J52" i="41"/>
  <c r="W57" i="25"/>
  <c r="W92" i="25"/>
  <c r="S75" i="25"/>
  <c r="S144" i="25"/>
  <c r="L56" i="40"/>
  <c r="P54" i="40"/>
  <c r="P56" i="40" s="1"/>
  <c r="W43" i="25"/>
  <c r="W104" i="25"/>
  <c r="W136" i="25"/>
  <c r="U75" i="25"/>
  <c r="W68" i="25"/>
  <c r="W86" i="25"/>
  <c r="U144" i="25"/>
  <c r="W119" i="25"/>
  <c r="M33" i="25"/>
  <c r="M36" i="25" s="1"/>
  <c r="M20" i="25"/>
  <c r="M23" i="25" s="1"/>
  <c r="K36" i="25"/>
  <c r="E68" i="15"/>
  <c r="D68" i="15"/>
  <c r="C68" i="15"/>
  <c r="E19" i="15"/>
  <c r="E51" i="15"/>
  <c r="E52" i="15"/>
  <c r="E20" i="15"/>
  <c r="E21" i="15"/>
  <c r="E22" i="15"/>
  <c r="E23" i="15"/>
  <c r="E53" i="15"/>
  <c r="E54" i="15"/>
  <c r="E55" i="15"/>
  <c r="E56" i="15"/>
  <c r="E50" i="15"/>
  <c r="E24" i="15"/>
  <c r="E25" i="15"/>
  <c r="E26" i="15"/>
  <c r="E57" i="15"/>
  <c r="E58" i="15"/>
  <c r="E59" i="15"/>
  <c r="E60" i="15"/>
  <c r="E15" i="15"/>
  <c r="E27" i="15"/>
  <c r="E28" i="15"/>
  <c r="E29" i="15"/>
  <c r="E17" i="15"/>
  <c r="E30" i="15"/>
  <c r="E61" i="15"/>
  <c r="E62" i="15"/>
  <c r="E63" i="15"/>
  <c r="E64" i="15"/>
  <c r="E65" i="15"/>
  <c r="E66" i="15"/>
  <c r="E33" i="15"/>
  <c r="E34" i="15"/>
  <c r="E35" i="15"/>
  <c r="E36" i="15"/>
  <c r="E37" i="15"/>
  <c r="E38" i="15"/>
  <c r="E39" i="15"/>
  <c r="E41" i="15"/>
  <c r="E40" i="15"/>
  <c r="E42" i="15"/>
  <c r="E43" i="15"/>
  <c r="E47" i="15"/>
  <c r="E46" i="15"/>
  <c r="E44" i="15"/>
  <c r="E45" i="15"/>
  <c r="E16" i="15"/>
  <c r="M75" i="25" l="1"/>
  <c r="I30" i="6"/>
  <c r="H20" i="41"/>
  <c r="J20" i="41" s="1"/>
  <c r="E71" i="15"/>
  <c r="J54" i="41"/>
  <c r="J59" i="41" s="1"/>
  <c r="N66" i="41"/>
  <c r="W75" i="25"/>
  <c r="F68" i="15"/>
  <c r="G69" i="15" s="1"/>
  <c r="W144" i="25"/>
  <c r="K30" i="6" l="1"/>
  <c r="O30" i="6"/>
  <c r="H66" i="41"/>
  <c r="J66" i="41" s="1"/>
  <c r="M50" i="6"/>
  <c r="I50" i="6"/>
  <c r="H63" i="41" l="1"/>
  <c r="L63" i="41"/>
  <c r="N33" i="6"/>
  <c r="M28" i="6"/>
  <c r="L62" i="41" s="1"/>
  <c r="M33" i="6"/>
  <c r="J33" i="6"/>
  <c r="I28" i="6"/>
  <c r="H62" i="41" s="1"/>
  <c r="H64" i="41" l="1"/>
  <c r="B19" i="6"/>
  <c r="B20" i="6" s="1"/>
  <c r="B21" i="6" s="1"/>
  <c r="B24" i="6" s="1"/>
  <c r="L64" i="41" l="1"/>
  <c r="B25" i="6"/>
  <c r="B26" i="6" s="1"/>
  <c r="B28" i="6" s="1"/>
  <c r="B30" i="6" s="1"/>
  <c r="B33" i="6" s="1"/>
  <c r="B34" i="6" s="1"/>
  <c r="B35" i="6" s="1"/>
  <c r="B36" i="6" s="1"/>
  <c r="B37" i="6" s="1"/>
  <c r="B38" i="6" l="1"/>
  <c r="B39" i="6" s="1"/>
  <c r="B40" i="6" s="1"/>
  <c r="B41" i="6" s="1"/>
  <c r="B45" i="6" s="1"/>
  <c r="B46" i="6" s="1"/>
  <c r="B47" i="6" s="1"/>
  <c r="B49" i="6" s="1"/>
  <c r="B50" i="6" s="1"/>
  <c r="B51" i="6" s="1"/>
  <c r="C16" i="15"/>
  <c r="D16" i="15"/>
  <c r="C19" i="15"/>
  <c r="D19" i="15"/>
  <c r="C51" i="15"/>
  <c r="D51" i="15"/>
  <c r="C52" i="15"/>
  <c r="D52" i="15"/>
  <c r="C20" i="15"/>
  <c r="D20" i="15"/>
  <c r="C21" i="15"/>
  <c r="D21" i="15"/>
  <c r="C22" i="15"/>
  <c r="D22" i="15"/>
  <c r="C23" i="15"/>
  <c r="D23" i="15"/>
  <c r="C53" i="15"/>
  <c r="D53" i="15"/>
  <c r="C54" i="15"/>
  <c r="D54" i="15"/>
  <c r="C55" i="15"/>
  <c r="D55" i="15"/>
  <c r="C56" i="15"/>
  <c r="D56" i="15"/>
  <c r="C50" i="15"/>
  <c r="D50" i="15"/>
  <c r="C24" i="15"/>
  <c r="D24" i="15"/>
  <c r="C25" i="15"/>
  <c r="D25" i="15"/>
  <c r="C26" i="15"/>
  <c r="D26" i="15"/>
  <c r="C57" i="15"/>
  <c r="D57" i="15"/>
  <c r="C58" i="15"/>
  <c r="D58" i="15"/>
  <c r="C59" i="15"/>
  <c r="D59" i="15"/>
  <c r="C60" i="15"/>
  <c r="D60" i="15"/>
  <c r="C15" i="15"/>
  <c r="D15" i="15"/>
  <c r="C27" i="15"/>
  <c r="D27" i="15"/>
  <c r="C28" i="15"/>
  <c r="D28" i="15"/>
  <c r="C29" i="15"/>
  <c r="D29" i="15"/>
  <c r="C30" i="15"/>
  <c r="D30" i="15"/>
  <c r="C61" i="15"/>
  <c r="D61" i="15"/>
  <c r="C62" i="15"/>
  <c r="D62" i="15"/>
  <c r="C63" i="15"/>
  <c r="D63" i="15"/>
  <c r="C64" i="15"/>
  <c r="D64" i="15"/>
  <c r="C65" i="15"/>
  <c r="D65" i="15"/>
  <c r="C66" i="15"/>
  <c r="D66" i="15"/>
  <c r="D31" i="15"/>
  <c r="C33" i="15"/>
  <c r="D33" i="15"/>
  <c r="C34" i="15"/>
  <c r="D34" i="15"/>
  <c r="C35" i="15"/>
  <c r="D35" i="15"/>
  <c r="C36" i="15"/>
  <c r="D36" i="15"/>
  <c r="C37" i="15"/>
  <c r="D37" i="15"/>
  <c r="C38" i="15"/>
  <c r="D38" i="15"/>
  <c r="C39" i="15"/>
  <c r="D39" i="15"/>
  <c r="C41" i="15"/>
  <c r="D41" i="15"/>
  <c r="C40" i="15"/>
  <c r="D40" i="15"/>
  <c r="C42" i="15"/>
  <c r="D42" i="15"/>
  <c r="C43" i="15"/>
  <c r="D43" i="15"/>
  <c r="C47" i="15"/>
  <c r="D47" i="15"/>
  <c r="C46" i="15"/>
  <c r="C44" i="15"/>
  <c r="D44" i="15"/>
  <c r="C45" i="15"/>
  <c r="D45" i="15"/>
  <c r="B52" i="6" l="1"/>
  <c r="B53" i="6" s="1"/>
  <c r="I19" i="41"/>
  <c r="H19" i="41"/>
  <c r="D71" i="15"/>
  <c r="F15" i="15"/>
  <c r="G15" i="15" s="1"/>
  <c r="J23" i="4"/>
  <c r="F42" i="15"/>
  <c r="H31" i="41" s="1"/>
  <c r="F44" i="15"/>
  <c r="H25" i="4" s="1"/>
  <c r="F43" i="15"/>
  <c r="H24" i="4" s="1"/>
  <c r="F40" i="15"/>
  <c r="F41" i="15"/>
  <c r="F39" i="15"/>
  <c r="H29" i="41" s="1"/>
  <c r="F38" i="15"/>
  <c r="H28" i="41" s="1"/>
  <c r="F37" i="15"/>
  <c r="H19" i="4" s="1"/>
  <c r="F36" i="15"/>
  <c r="H18" i="4" s="1"/>
  <c r="F35" i="15"/>
  <c r="H17" i="4" s="1"/>
  <c r="F34" i="15"/>
  <c r="H16" i="4" s="1"/>
  <c r="F33" i="15"/>
  <c r="F66" i="15"/>
  <c r="H29" i="3" s="1"/>
  <c r="F65" i="15"/>
  <c r="H28" i="3" s="1"/>
  <c r="F64" i="15"/>
  <c r="H27" i="3" s="1"/>
  <c r="F63" i="15"/>
  <c r="H26" i="3" s="1"/>
  <c r="F62" i="15"/>
  <c r="H25" i="3" s="1"/>
  <c r="F61" i="15"/>
  <c r="H24" i="3" s="1"/>
  <c r="F30" i="15"/>
  <c r="H19" i="3" s="1"/>
  <c r="F46" i="15"/>
  <c r="H27" i="4" s="1"/>
  <c r="F25" i="15"/>
  <c r="F24" i="15"/>
  <c r="F50" i="15"/>
  <c r="F55" i="15"/>
  <c r="F54" i="15"/>
  <c r="F53" i="15"/>
  <c r="F22" i="15"/>
  <c r="F21" i="15"/>
  <c r="F20" i="15"/>
  <c r="F51" i="15"/>
  <c r="F19" i="15"/>
  <c r="F16" i="15"/>
  <c r="G16" i="15" s="1"/>
  <c r="F45" i="15"/>
  <c r="H26" i="4" s="1"/>
  <c r="F47" i="15"/>
  <c r="H28" i="4" s="1"/>
  <c r="F17" i="15"/>
  <c r="F29" i="15"/>
  <c r="H18" i="3" s="1"/>
  <c r="F28" i="15"/>
  <c r="H17" i="3" s="1"/>
  <c r="F27" i="15"/>
  <c r="H16" i="3" s="1"/>
  <c r="H21" i="3" s="1"/>
  <c r="F60" i="15"/>
  <c r="F59" i="15"/>
  <c r="F58" i="15"/>
  <c r="F57" i="15"/>
  <c r="F26" i="15"/>
  <c r="F56" i="15"/>
  <c r="F23" i="15"/>
  <c r="F52" i="15"/>
  <c r="C31" i="15"/>
  <c r="F31" i="15" s="1"/>
  <c r="H21" i="41" s="1"/>
  <c r="G49" i="15" l="1"/>
  <c r="G67" i="15"/>
  <c r="J21" i="41"/>
  <c r="H22" i="41"/>
  <c r="J22" i="41" s="1"/>
  <c r="J19" i="41"/>
  <c r="H23" i="4"/>
  <c r="J31" i="41"/>
  <c r="H20" i="4"/>
  <c r="H21" i="4"/>
  <c r="J29" i="41"/>
  <c r="C71" i="15"/>
  <c r="F71" i="15"/>
  <c r="H22" i="4"/>
  <c r="G17" i="15"/>
  <c r="G71" i="15" l="1"/>
  <c r="J28" i="41"/>
  <c r="H34" i="4"/>
  <c r="H36" i="4"/>
  <c r="R49" i="6" l="1"/>
  <c r="Q49" i="6"/>
  <c r="T49" i="6" l="1"/>
  <c r="D24" i="23"/>
  <c r="E24" i="23"/>
  <c r="A7" i="12"/>
  <c r="A7" i="13"/>
  <c r="N52" i="6"/>
  <c r="M67" i="41" s="1"/>
  <c r="M52" i="6"/>
  <c r="L67" i="41" s="1"/>
  <c r="J52" i="6"/>
  <c r="I67" i="41" s="1"/>
  <c r="I68" i="41" s="1"/>
  <c r="I52" i="6"/>
  <c r="H67" i="41" s="1"/>
  <c r="N45" i="6"/>
  <c r="M45" i="6"/>
  <c r="J45" i="6"/>
  <c r="I45" i="6"/>
  <c r="Q50" i="6"/>
  <c r="N18" i="6"/>
  <c r="M18" i="6"/>
  <c r="J18" i="6"/>
  <c r="I18" i="6"/>
  <c r="M68" i="41" l="1"/>
  <c r="H68" i="41"/>
  <c r="J68" i="41" s="1"/>
  <c r="J67" i="41"/>
  <c r="Q45" i="6"/>
  <c r="R45" i="6"/>
  <c r="R24" i="6"/>
  <c r="R33" i="6"/>
  <c r="Q24" i="6"/>
  <c r="Q28" i="6"/>
  <c r="R18" i="6"/>
  <c r="Q18" i="6"/>
  <c r="N67" i="41" l="1"/>
  <c r="L68" i="41"/>
  <c r="N68" i="41" s="1"/>
  <c r="T45" i="6"/>
  <c r="T24" i="6"/>
  <c r="T18" i="6"/>
  <c r="A132" i="39" l="1"/>
  <c r="B132" i="39"/>
  <c r="E74" i="39"/>
  <c r="D74" i="39"/>
  <c r="K101" i="41" l="1"/>
  <c r="I101" i="41"/>
  <c r="H98" i="41"/>
  <c r="H101" i="41" s="1"/>
  <c r="J98" i="41"/>
  <c r="J101" i="41" s="1"/>
  <c r="E110" i="39"/>
  <c r="E112" i="39" s="1"/>
  <c r="E129" i="39" s="1"/>
  <c r="E60" i="39"/>
  <c r="E62" i="39" s="1"/>
  <c r="E69" i="39" s="1"/>
  <c r="D110" i="39"/>
  <c r="D112" i="39" s="1"/>
  <c r="D129" i="39" s="1"/>
  <c r="D60" i="39"/>
  <c r="D62" i="39" s="1"/>
  <c r="D69" i="39" s="1"/>
  <c r="G35" i="38"/>
  <c r="H35" i="38"/>
  <c r="H53" i="38" l="1"/>
  <c r="H59" i="38" s="1"/>
  <c r="G53" i="38"/>
  <c r="G59" i="38" s="1"/>
  <c r="H63" i="38" l="1"/>
  <c r="F41" i="36" s="1"/>
  <c r="G63" i="38" l="1"/>
  <c r="K102" i="41"/>
  <c r="K103" i="41" s="1"/>
  <c r="K242" i="26"/>
  <c r="M25" i="6" s="1"/>
  <c r="N242" i="26"/>
  <c r="P25" i="6" s="1"/>
  <c r="K104" i="26"/>
  <c r="N104" i="26"/>
  <c r="P19" i="6" s="1"/>
  <c r="G104" i="26"/>
  <c r="J104" i="26"/>
  <c r="L166" i="26"/>
  <c r="K166" i="26"/>
  <c r="N166" i="26"/>
  <c r="P20" i="6" s="1"/>
  <c r="H166" i="26"/>
  <c r="J166" i="26"/>
  <c r="L20" i="6" s="1"/>
  <c r="K353" i="26"/>
  <c r="N353" i="26"/>
  <c r="P46" i="6" s="1"/>
  <c r="P47" i="6" s="1"/>
  <c r="G353" i="26"/>
  <c r="J353" i="26"/>
  <c r="L46" i="6" s="1"/>
  <c r="L60" i="26"/>
  <c r="K60" i="26"/>
  <c r="N60" i="26"/>
  <c r="O55" i="41" s="1"/>
  <c r="O59" i="41" s="1"/>
  <c r="H60" i="26"/>
  <c r="G60" i="26"/>
  <c r="J60" i="26"/>
  <c r="N28" i="6"/>
  <c r="M62" i="41" s="1"/>
  <c r="N62" i="41" s="1"/>
  <c r="J28" i="6"/>
  <c r="N50" i="6"/>
  <c r="J50" i="6"/>
  <c r="O33" i="6"/>
  <c r="M63" i="41" l="1"/>
  <c r="N63" i="41" s="1"/>
  <c r="E41" i="36"/>
  <c r="I102" i="41" s="1"/>
  <c r="I103" i="41" s="1"/>
  <c r="I62" i="41"/>
  <c r="I63" i="41"/>
  <c r="J63" i="41" s="1"/>
  <c r="L19" i="6"/>
  <c r="L21" i="6" s="1"/>
  <c r="K76" i="41" s="1"/>
  <c r="P21" i="6"/>
  <c r="O76" i="41" s="1"/>
  <c r="L47" i="6"/>
  <c r="N243" i="26"/>
  <c r="P26" i="6"/>
  <c r="E22" i="23"/>
  <c r="M26" i="6"/>
  <c r="M46" i="6"/>
  <c r="R50" i="6"/>
  <c r="I46" i="6"/>
  <c r="I104" i="26"/>
  <c r="K28" i="6"/>
  <c r="R28" i="6"/>
  <c r="M20" i="6"/>
  <c r="N20" i="6"/>
  <c r="M19" i="6"/>
  <c r="J20" i="6"/>
  <c r="I19" i="6"/>
  <c r="K355" i="26"/>
  <c r="N355" i="26"/>
  <c r="J355" i="26"/>
  <c r="G62" i="26"/>
  <c r="K62" i="26"/>
  <c r="H62" i="26"/>
  <c r="L62" i="26"/>
  <c r="J62" i="26"/>
  <c r="N62" i="26"/>
  <c r="M166" i="26"/>
  <c r="I60" i="26"/>
  <c r="M60" i="26"/>
  <c r="H242" i="26"/>
  <c r="J25" i="6" s="1"/>
  <c r="L242" i="26"/>
  <c r="N25" i="6" s="1"/>
  <c r="H104" i="26"/>
  <c r="L104" i="26"/>
  <c r="H353" i="26"/>
  <c r="L353" i="26"/>
  <c r="M104" i="26"/>
  <c r="M64" i="41" l="1"/>
  <c r="N64" i="41" s="1"/>
  <c r="I64" i="41"/>
  <c r="J62" i="41"/>
  <c r="M242" i="26"/>
  <c r="O28" i="6"/>
  <c r="K19" i="6"/>
  <c r="O19" i="6"/>
  <c r="O20" i="6"/>
  <c r="M353" i="26"/>
  <c r="O50" i="6"/>
  <c r="I353" i="26"/>
  <c r="K50" i="6"/>
  <c r="R20" i="6"/>
  <c r="I47" i="6"/>
  <c r="T50" i="6"/>
  <c r="M47" i="6"/>
  <c r="J26" i="6"/>
  <c r="T28" i="6"/>
  <c r="N26" i="6"/>
  <c r="M21" i="6"/>
  <c r="L76" i="41" s="1"/>
  <c r="Q46" i="6"/>
  <c r="N46" i="6"/>
  <c r="J46" i="6"/>
  <c r="Q19" i="6"/>
  <c r="R25" i="6"/>
  <c r="K358" i="26"/>
  <c r="N19" i="6"/>
  <c r="J19" i="6"/>
  <c r="M62" i="26"/>
  <c r="I62" i="26"/>
  <c r="N358" i="26"/>
  <c r="J358" i="26"/>
  <c r="L355" i="26"/>
  <c r="L358" i="26" s="1"/>
  <c r="H355" i="26"/>
  <c r="H358" i="26" s="1"/>
  <c r="J64" i="41" l="1"/>
  <c r="E30" i="35"/>
  <c r="H118" i="41"/>
  <c r="O21" i="6"/>
  <c r="N76" i="41" s="1"/>
  <c r="K46" i="6"/>
  <c r="K47" i="6" s="1"/>
  <c r="O46" i="6"/>
  <c r="O47" i="6" s="1"/>
  <c r="M355" i="26"/>
  <c r="M358" i="26" s="1"/>
  <c r="O25" i="6"/>
  <c r="O26" i="6" s="1"/>
  <c r="J47" i="6"/>
  <c r="Q47" i="6"/>
  <c r="N47" i="6"/>
  <c r="R26" i="6"/>
  <c r="J21" i="6"/>
  <c r="I76" i="41" s="1"/>
  <c r="N21" i="6"/>
  <c r="M76" i="41" s="1"/>
  <c r="R46" i="6"/>
  <c r="T46" i="6" s="1"/>
  <c r="R19" i="6"/>
  <c r="T19" i="6" s="1"/>
  <c r="R47" i="6" l="1"/>
  <c r="T47" i="6" s="1"/>
  <c r="R21" i="6"/>
  <c r="F21" i="32" l="1"/>
  <c r="H102" i="41" l="1"/>
  <c r="H103" i="41" s="1"/>
  <c r="E14" i="35"/>
  <c r="J102" i="41"/>
  <c r="J103" i="41" s="1"/>
  <c r="L41" i="28"/>
  <c r="R32" i="29"/>
  <c r="P32" i="29"/>
  <c r="R49" i="29"/>
  <c r="R37" i="29"/>
  <c r="P37" i="29"/>
  <c r="R20" i="29"/>
  <c r="P20" i="29"/>
  <c r="R42" i="29"/>
  <c r="P42" i="29"/>
  <c r="R57" i="29" l="1"/>
  <c r="E31" i="35"/>
  <c r="M14" i="35" s="1"/>
  <c r="P57" i="29"/>
  <c r="G44" i="12" l="1"/>
  <c r="A6" i="12"/>
  <c r="A13" i="13"/>
  <c r="A16" i="13" s="1"/>
  <c r="A17" i="13" s="1"/>
  <c r="A18" i="13" s="1"/>
  <c r="A19" i="13" s="1"/>
  <c r="A22" i="13" s="1"/>
  <c r="A23" i="13" s="1"/>
  <c r="A24" i="13" s="1"/>
  <c r="A25" i="13" s="1"/>
  <c r="T66" i="12"/>
  <c r="A39" i="12"/>
  <c r="A38" i="12"/>
  <c r="A40" i="12" l="1"/>
  <c r="A6" i="13"/>
  <c r="A43" i="28" l="1"/>
  <c r="D21" i="32" l="1"/>
  <c r="R34" i="6" l="1"/>
  <c r="Q34" i="6" l="1"/>
  <c r="T34" i="6" l="1"/>
  <c r="R30" i="6"/>
  <c r="Q30" i="6"/>
  <c r="F21" i="34"/>
  <c r="D26" i="8" l="1"/>
  <c r="T30" i="6"/>
  <c r="N59" i="29" l="1"/>
  <c r="M35" i="6" s="1"/>
  <c r="T59" i="29"/>
  <c r="P35" i="6" s="1"/>
  <c r="P59" i="29"/>
  <c r="N35" i="6" s="1"/>
  <c r="I91" i="41"/>
  <c r="I92" i="41" s="1"/>
  <c r="O35" i="6" l="1"/>
  <c r="I117" i="41" l="1"/>
  <c r="I118" i="41" s="1"/>
  <c r="H31" i="3" l="1"/>
  <c r="D22" i="17" l="1"/>
  <c r="D22" i="18"/>
  <c r="G24" i="23" l="1"/>
  <c r="D25" i="8" l="1"/>
  <c r="J35" i="21" l="1"/>
  <c r="J25" i="41" l="1"/>
  <c r="H28" i="31" l="1"/>
  <c r="H24" i="27"/>
  <c r="G242" i="26" l="1"/>
  <c r="A244" i="26" s="1"/>
  <c r="I33" i="6"/>
  <c r="H27" i="31"/>
  <c r="K177" i="24" l="1"/>
  <c r="K171" i="24"/>
  <c r="K154" i="24"/>
  <c r="K124" i="24"/>
  <c r="K172" i="24"/>
  <c r="K134" i="24"/>
  <c r="K165" i="24"/>
  <c r="K122" i="24"/>
  <c r="K148" i="24"/>
  <c r="K180" i="24"/>
  <c r="K147" i="24"/>
  <c r="K123" i="24"/>
  <c r="K155" i="24"/>
  <c r="K144" i="24"/>
  <c r="K116" i="24"/>
  <c r="K156" i="24"/>
  <c r="K126" i="24"/>
  <c r="K145" i="24"/>
  <c r="K114" i="24"/>
  <c r="K125" i="24"/>
  <c r="K163" i="24"/>
  <c r="K139" i="24"/>
  <c r="K115" i="24"/>
  <c r="K181" i="24"/>
  <c r="K136" i="24"/>
  <c r="K112" i="24"/>
  <c r="K146" i="24"/>
  <c r="K111" i="24"/>
  <c r="K137" i="24"/>
  <c r="K170" i="24"/>
  <c r="K117" i="24"/>
  <c r="K157" i="24"/>
  <c r="K135" i="24"/>
  <c r="K182" i="24"/>
  <c r="K164" i="24"/>
  <c r="K128" i="24"/>
  <c r="K179" i="24"/>
  <c r="K138" i="24"/>
  <c r="K178" i="24"/>
  <c r="K129" i="24"/>
  <c r="K158" i="24"/>
  <c r="K113" i="24"/>
  <c r="K153" i="24"/>
  <c r="K127" i="24"/>
  <c r="K61" i="24"/>
  <c r="K21" i="24"/>
  <c r="K141" i="24"/>
  <c r="K118" i="24"/>
  <c r="K64" i="24"/>
  <c r="K28" i="24"/>
  <c r="K94" i="24"/>
  <c r="K74" i="24"/>
  <c r="K58" i="24"/>
  <c r="K30" i="24"/>
  <c r="K160" i="24"/>
  <c r="K93" i="24"/>
  <c r="K53" i="24"/>
  <c r="K17" i="24"/>
  <c r="K76" i="24"/>
  <c r="K32" i="24"/>
  <c r="K95" i="24"/>
  <c r="K79" i="24"/>
  <c r="K63" i="24"/>
  <c r="K35" i="24"/>
  <c r="K19" i="24"/>
  <c r="K131" i="24"/>
  <c r="L78" i="25"/>
  <c r="R128" i="25"/>
  <c r="L127" i="25"/>
  <c r="N109" i="25"/>
  <c r="R126" i="25"/>
  <c r="K114" i="25"/>
  <c r="P128" i="25"/>
  <c r="N112" i="25"/>
  <c r="O112" i="25"/>
  <c r="O124" i="25"/>
  <c r="N81" i="25"/>
  <c r="P94" i="25"/>
  <c r="L112" i="25"/>
  <c r="K112" i="25"/>
  <c r="P126" i="25"/>
  <c r="L116" i="25"/>
  <c r="P112" i="25"/>
  <c r="N127" i="25"/>
  <c r="K111" i="25"/>
  <c r="P125" i="25"/>
  <c r="L113" i="25"/>
  <c r="L98" i="25"/>
  <c r="K107" i="25"/>
  <c r="L110" i="25"/>
  <c r="R99" i="25"/>
  <c r="O116" i="25"/>
  <c r="O133" i="25"/>
  <c r="K57" i="24"/>
  <c r="K149" i="24"/>
  <c r="K96" i="24"/>
  <c r="K56" i="24"/>
  <c r="K90" i="24"/>
  <c r="K70" i="24"/>
  <c r="K54" i="24"/>
  <c r="K26" i="24"/>
  <c r="K174" i="24"/>
  <c r="K85" i="24"/>
  <c r="K45" i="24"/>
  <c r="K100" i="24"/>
  <c r="K52" i="24"/>
  <c r="K20" i="24"/>
  <c r="K140" i="24"/>
  <c r="K91" i="24"/>
  <c r="K75" i="24"/>
  <c r="K55" i="24"/>
  <c r="K31" i="24"/>
  <c r="R113" i="25"/>
  <c r="L97" i="25"/>
  <c r="P80" i="25"/>
  <c r="K125" i="25"/>
  <c r="O123" i="25"/>
  <c r="P116" i="25"/>
  <c r="N131" i="25"/>
  <c r="O128" i="25"/>
  <c r="R129" i="25"/>
  <c r="R123" i="25"/>
  <c r="K99" i="25"/>
  <c r="P82" i="25"/>
  <c r="R130" i="25"/>
  <c r="P114" i="25"/>
  <c r="N129" i="25"/>
  <c r="R112" i="25"/>
  <c r="N115" i="25"/>
  <c r="K130" i="25"/>
  <c r="P113" i="25"/>
  <c r="N128" i="25"/>
  <c r="L125" i="25"/>
  <c r="L94" i="25"/>
  <c r="R108" i="25"/>
  <c r="O96" i="25"/>
  <c r="L95" i="25"/>
  <c r="R80" i="25"/>
  <c r="O132" i="25"/>
  <c r="P98" i="25"/>
  <c r="N125" i="25"/>
  <c r="P123" i="25"/>
  <c r="L121" i="25"/>
  <c r="O97" i="25"/>
  <c r="P96" i="25"/>
  <c r="L79" i="25"/>
  <c r="O98" i="25"/>
  <c r="R122" i="25"/>
  <c r="K101" i="24"/>
  <c r="K49" i="24"/>
  <c r="K183" i="24"/>
  <c r="K80" i="24"/>
  <c r="K48" i="24"/>
  <c r="K86" i="24"/>
  <c r="K66" i="24"/>
  <c r="K46" i="24"/>
  <c r="K22" i="24"/>
  <c r="K130" i="24"/>
  <c r="K119" i="24"/>
  <c r="K73" i="24"/>
  <c r="K37" i="24"/>
  <c r="K166" i="24"/>
  <c r="K92" i="24"/>
  <c r="K44" i="24"/>
  <c r="K150" i="24"/>
  <c r="K87" i="24"/>
  <c r="K71" i="24"/>
  <c r="K47" i="24"/>
  <c r="K27" i="24"/>
  <c r="K159" i="24"/>
  <c r="P79" i="25"/>
  <c r="R97" i="25"/>
  <c r="O100" i="25"/>
  <c r="L101" i="25"/>
  <c r="P130" i="25"/>
  <c r="O115" i="25"/>
  <c r="O121" i="25"/>
  <c r="N123" i="25"/>
  <c r="L124" i="25"/>
  <c r="O130" i="25"/>
  <c r="R121" i="25"/>
  <c r="R127" i="25"/>
  <c r="K89" i="25"/>
  <c r="R110" i="25"/>
  <c r="O127" i="25"/>
  <c r="N121" i="25"/>
  <c r="O131" i="25"/>
  <c r="K122" i="25"/>
  <c r="P132" i="25"/>
  <c r="N116" i="25"/>
  <c r="K131" i="25"/>
  <c r="L133" i="25"/>
  <c r="K81" i="24"/>
  <c r="K41" i="24"/>
  <c r="K16" i="24"/>
  <c r="K72" i="24"/>
  <c r="K40" i="24"/>
  <c r="K184" i="24"/>
  <c r="K102" i="24"/>
  <c r="K82" i="24"/>
  <c r="K62" i="24"/>
  <c r="K38" i="24"/>
  <c r="K18" i="24"/>
  <c r="K65" i="24"/>
  <c r="K29" i="24"/>
  <c r="K84" i="24"/>
  <c r="K36" i="24"/>
  <c r="K167" i="24"/>
  <c r="K103" i="24"/>
  <c r="K83" i="24"/>
  <c r="K67" i="24"/>
  <c r="K39" i="24"/>
  <c r="K23" i="24"/>
  <c r="K173" i="24"/>
  <c r="K129" i="25"/>
  <c r="L83" i="25"/>
  <c r="R78" i="25"/>
  <c r="P78" i="25"/>
  <c r="L130" i="25"/>
  <c r="N111" i="25"/>
  <c r="K126" i="25"/>
  <c r="L132" i="25"/>
  <c r="O122" i="25"/>
  <c r="R111" i="25"/>
  <c r="N101" i="25"/>
  <c r="K79" i="25"/>
  <c r="M79" i="25" s="1"/>
  <c r="P108" i="25"/>
  <c r="L122" i="25"/>
  <c r="O125" i="25"/>
  <c r="K124" i="25"/>
  <c r="L126" i="25"/>
  <c r="O129" i="25"/>
  <c r="P124" i="25"/>
  <c r="L128" i="25"/>
  <c r="K123" i="25"/>
  <c r="P133" i="25"/>
  <c r="L81" i="25"/>
  <c r="N82" i="25"/>
  <c r="R94" i="25"/>
  <c r="O101" i="25"/>
  <c r="L80" i="25"/>
  <c r="L109" i="25"/>
  <c r="R79" i="25"/>
  <c r="N110" i="25"/>
  <c r="O111" i="25"/>
  <c r="P111" i="25"/>
  <c r="N130" i="25"/>
  <c r="K97" i="25"/>
  <c r="M97" i="25" s="1"/>
  <c r="R101" i="25"/>
  <c r="R81" i="25"/>
  <c r="R96" i="25"/>
  <c r="N95" i="25"/>
  <c r="O99" i="25"/>
  <c r="O109" i="25"/>
  <c r="K94" i="25"/>
  <c r="R131" i="25"/>
  <c r="K128" i="25"/>
  <c r="N124" i="25"/>
  <c r="L123" i="25"/>
  <c r="P83" i="25"/>
  <c r="N97" i="25"/>
  <c r="N133" i="25"/>
  <c r="L131" i="25"/>
  <c r="O78" i="25"/>
  <c r="R133" i="25"/>
  <c r="K113" i="25"/>
  <c r="R114" i="25"/>
  <c r="N98" i="25"/>
  <c r="K96" i="25"/>
  <c r="K109" i="25"/>
  <c r="O79" i="25"/>
  <c r="K95" i="25"/>
  <c r="M95" i="25" s="1"/>
  <c r="K78" i="25"/>
  <c r="O126" i="25"/>
  <c r="O83" i="25"/>
  <c r="O113" i="25"/>
  <c r="K115" i="25"/>
  <c r="K133" i="25"/>
  <c r="R98" i="25"/>
  <c r="R89" i="25"/>
  <c r="R92" i="25" s="1"/>
  <c r="O110" i="25"/>
  <c r="P121" i="25"/>
  <c r="N83" i="25"/>
  <c r="P115" i="25"/>
  <c r="P100" i="25"/>
  <c r="K121" i="25"/>
  <c r="L82" i="25"/>
  <c r="N94" i="25"/>
  <c r="L100" i="25"/>
  <c r="R95" i="25"/>
  <c r="P110" i="25"/>
  <c r="K98" i="25"/>
  <c r="R115" i="25"/>
  <c r="R100" i="25"/>
  <c r="P122" i="25"/>
  <c r="N122" i="25"/>
  <c r="L115" i="25"/>
  <c r="N79" i="25"/>
  <c r="O94" i="25"/>
  <c r="M110" i="25"/>
  <c r="R82" i="25"/>
  <c r="K116" i="25"/>
  <c r="M116" i="25" s="1"/>
  <c r="N99" i="25"/>
  <c r="O95" i="25"/>
  <c r="K82" i="25"/>
  <c r="N132" i="25"/>
  <c r="N100" i="25"/>
  <c r="K127" i="25"/>
  <c r="L107" i="25"/>
  <c r="P109" i="25"/>
  <c r="N113" i="25"/>
  <c r="P127" i="25"/>
  <c r="O107" i="25"/>
  <c r="P107" i="25"/>
  <c r="P95" i="25"/>
  <c r="R83" i="25"/>
  <c r="K100" i="25"/>
  <c r="O82" i="25"/>
  <c r="N107" i="25"/>
  <c r="K132" i="25"/>
  <c r="N126" i="25"/>
  <c r="L129" i="25"/>
  <c r="O81" i="25"/>
  <c r="R107" i="25"/>
  <c r="K80" i="25"/>
  <c r="R109" i="25"/>
  <c r="K83" i="25"/>
  <c r="N89" i="25"/>
  <c r="N92" i="25" s="1"/>
  <c r="P101" i="25"/>
  <c r="O114" i="25"/>
  <c r="R116" i="25"/>
  <c r="L114" i="25"/>
  <c r="O80" i="25"/>
  <c r="L89" i="25"/>
  <c r="L92" i="25" s="1"/>
  <c r="P89" i="25"/>
  <c r="P92" i="25" s="1"/>
  <c r="R124" i="25"/>
  <c r="P131" i="25"/>
  <c r="N78" i="25"/>
  <c r="P81" i="25"/>
  <c r="L108" i="25"/>
  <c r="N80" i="25"/>
  <c r="O108" i="25"/>
  <c r="R132" i="25"/>
  <c r="P129" i="25"/>
  <c r="N108" i="25"/>
  <c r="K101" i="25"/>
  <c r="K81" i="25"/>
  <c r="L99" i="25"/>
  <c r="L96" i="25"/>
  <c r="P99" i="25"/>
  <c r="K108" i="25"/>
  <c r="L111" i="25"/>
  <c r="R125" i="25"/>
  <c r="N96" i="25"/>
  <c r="P97" i="25"/>
  <c r="N114" i="25"/>
  <c r="O89" i="25"/>
  <c r="Q33" i="6"/>
  <c r="I242" i="26"/>
  <c r="K25" i="6" s="1"/>
  <c r="K26" i="6" s="1"/>
  <c r="K33" i="6"/>
  <c r="I25" i="6"/>
  <c r="I26" i="6" s="1"/>
  <c r="I166" i="26"/>
  <c r="G166" i="26"/>
  <c r="G355" i="26" s="1"/>
  <c r="G358" i="26" s="1"/>
  <c r="D21" i="34"/>
  <c r="Q79" i="25" l="1"/>
  <c r="K175" i="24"/>
  <c r="M127" i="25"/>
  <c r="M80" i="25"/>
  <c r="M100" i="25"/>
  <c r="Q125" i="25"/>
  <c r="T33" i="6"/>
  <c r="M133" i="25"/>
  <c r="K132" i="24"/>
  <c r="H19" i="5" s="1"/>
  <c r="Q113" i="25"/>
  <c r="K142" i="24"/>
  <c r="H20" i="5" s="1"/>
  <c r="M113" i="25"/>
  <c r="Q80" i="25"/>
  <c r="M124" i="25"/>
  <c r="M132" i="25"/>
  <c r="Q114" i="25"/>
  <c r="M109" i="25"/>
  <c r="M98" i="25"/>
  <c r="Q108" i="25"/>
  <c r="Q82" i="25"/>
  <c r="K161" i="24"/>
  <c r="M81" i="25"/>
  <c r="Q130" i="25"/>
  <c r="M108" i="25"/>
  <c r="M83" i="25"/>
  <c r="Q83" i="25"/>
  <c r="Q128" i="25"/>
  <c r="M112" i="25"/>
  <c r="Q126" i="25"/>
  <c r="M101" i="25"/>
  <c r="M128" i="25"/>
  <c r="P119" i="25"/>
  <c r="M82" i="25"/>
  <c r="N86" i="25"/>
  <c r="P136" i="25"/>
  <c r="Q111" i="25"/>
  <c r="K136" i="25"/>
  <c r="M121" i="25"/>
  <c r="R119" i="25"/>
  <c r="Q95" i="25"/>
  <c r="N104" i="25"/>
  <c r="Q78" i="25"/>
  <c r="O86" i="25"/>
  <c r="Q101" i="25"/>
  <c r="Q129" i="25"/>
  <c r="N136" i="25"/>
  <c r="Q123" i="25"/>
  <c r="K104" i="24"/>
  <c r="K33" i="24"/>
  <c r="Q133" i="25"/>
  <c r="M107" i="25"/>
  <c r="K119" i="25"/>
  <c r="M111" i="25"/>
  <c r="K42" i="24"/>
  <c r="K120" i="24"/>
  <c r="Q81" i="25"/>
  <c r="N119" i="25"/>
  <c r="Q94" i="25"/>
  <c r="O104" i="25"/>
  <c r="M94" i="25"/>
  <c r="K104" i="25"/>
  <c r="R104" i="25"/>
  <c r="M123" i="25"/>
  <c r="Q122" i="25"/>
  <c r="M129" i="25"/>
  <c r="Q127" i="25"/>
  <c r="R136" i="25"/>
  <c r="O136" i="25"/>
  <c r="Q121" i="25"/>
  <c r="Q100" i="25"/>
  <c r="K50" i="24"/>
  <c r="Q97" i="25"/>
  <c r="Q96" i="25"/>
  <c r="M125" i="25"/>
  <c r="Q116" i="25"/>
  <c r="Q124" i="25"/>
  <c r="M114" i="25"/>
  <c r="Q109" i="25"/>
  <c r="P86" i="25"/>
  <c r="M122" i="25"/>
  <c r="Q115" i="25"/>
  <c r="K185" i="24"/>
  <c r="Q98" i="25"/>
  <c r="L136" i="25"/>
  <c r="Q132" i="25"/>
  <c r="M99" i="25"/>
  <c r="K77" i="24"/>
  <c r="K151" i="24"/>
  <c r="Q112" i="25"/>
  <c r="L86" i="25"/>
  <c r="K88" i="24"/>
  <c r="O92" i="25"/>
  <c r="Q89" i="25"/>
  <c r="Q92" i="25" s="1"/>
  <c r="O119" i="25"/>
  <c r="Q107" i="25"/>
  <c r="L119" i="25"/>
  <c r="Q110" i="25"/>
  <c r="M115" i="25"/>
  <c r="K86" i="25"/>
  <c r="M78" i="25"/>
  <c r="M96" i="25"/>
  <c r="Q99" i="25"/>
  <c r="M126" i="25"/>
  <c r="R86" i="25"/>
  <c r="K24" i="24"/>
  <c r="M131" i="25"/>
  <c r="Q131" i="25"/>
  <c r="K92" i="25"/>
  <c r="M89" i="25"/>
  <c r="M92" i="25" s="1"/>
  <c r="K168" i="24"/>
  <c r="L104" i="25"/>
  <c r="M130" i="25"/>
  <c r="K59" i="24"/>
  <c r="K97" i="24"/>
  <c r="P104" i="25"/>
  <c r="K68" i="24"/>
  <c r="K20" i="6"/>
  <c r="K21" i="6" s="1"/>
  <c r="J76" i="41" s="1"/>
  <c r="I355" i="26"/>
  <c r="I358" i="26" s="1"/>
  <c r="D22" i="23"/>
  <c r="I20" i="6"/>
  <c r="Q25" i="6"/>
  <c r="H27" i="5" l="1"/>
  <c r="M86" i="25"/>
  <c r="N144" i="25"/>
  <c r="L144" i="25"/>
  <c r="Q119" i="25"/>
  <c r="P144" i="25"/>
  <c r="H25" i="5"/>
  <c r="M119" i="25"/>
  <c r="O144" i="25"/>
  <c r="Q136" i="25"/>
  <c r="Q86" i="25"/>
  <c r="M136" i="25"/>
  <c r="Q104" i="25"/>
  <c r="R144" i="25"/>
  <c r="M104" i="25"/>
  <c r="D16" i="18"/>
  <c r="D16" i="17"/>
  <c r="T25" i="6"/>
  <c r="Q26" i="6"/>
  <c r="T26" i="6" s="1"/>
  <c r="I21" i="6"/>
  <c r="H76" i="41" s="1"/>
  <c r="Q20" i="6"/>
  <c r="T20" i="6" s="1"/>
  <c r="M144" i="25" l="1"/>
  <c r="Q144" i="25"/>
  <c r="Q21" i="6"/>
  <c r="T21" i="6" s="1"/>
  <c r="J29" i="5"/>
  <c r="J30" i="5"/>
  <c r="J31" i="5"/>
  <c r="J32" i="5"/>
  <c r="J33" i="5"/>
  <c r="J35" i="5"/>
  <c r="H18" i="5"/>
  <c r="H21" i="5"/>
  <c r="H22" i="5"/>
  <c r="H23" i="5"/>
  <c r="H24" i="5"/>
  <c r="B56" i="6" l="1"/>
  <c r="M36" i="6"/>
  <c r="M39" i="6" l="1"/>
  <c r="L70" i="41" s="1"/>
  <c r="N36" i="6"/>
  <c r="N39" i="6" s="1"/>
  <c r="M41" i="6" l="1"/>
  <c r="L77" i="41" s="1"/>
  <c r="O36" i="6"/>
  <c r="O39" i="6" s="1"/>
  <c r="G43" i="28"/>
  <c r="I36" i="6"/>
  <c r="J51" i="6"/>
  <c r="J54" i="6" s="1"/>
  <c r="I35" i="6" l="1"/>
  <c r="J36" i="6"/>
  <c r="H59" i="29"/>
  <c r="I51" i="6"/>
  <c r="I54" i="6" s="1"/>
  <c r="I56" i="6" s="1"/>
  <c r="O71" i="41"/>
  <c r="I39" i="6" l="1"/>
  <c r="I41" i="6" s="1"/>
  <c r="L51" i="6"/>
  <c r="K51" i="6"/>
  <c r="L36" i="6"/>
  <c r="H44" i="5" s="1"/>
  <c r="K36" i="6"/>
  <c r="P56" i="6"/>
  <c r="O78" i="41" s="1"/>
  <c r="N51" i="6"/>
  <c r="N54" i="6" s="1"/>
  <c r="J35" i="6"/>
  <c r="J39" i="6" s="1"/>
  <c r="M51" i="6"/>
  <c r="H71" i="41"/>
  <c r="O51" i="6"/>
  <c r="L59" i="29"/>
  <c r="R52" i="6"/>
  <c r="O54" i="6" l="1"/>
  <c r="O56" i="6" s="1"/>
  <c r="N78" i="41" s="1"/>
  <c r="K54" i="6"/>
  <c r="K56" i="6" s="1"/>
  <c r="J78" i="41" s="1"/>
  <c r="L54" i="6"/>
  <c r="L56" i="6" s="1"/>
  <c r="K78" i="41" s="1"/>
  <c r="M54" i="6"/>
  <c r="M56" i="6" s="1"/>
  <c r="H70" i="41"/>
  <c r="H72" i="41" s="1"/>
  <c r="L35" i="6"/>
  <c r="H78" i="41"/>
  <c r="K35" i="6"/>
  <c r="K39" i="6" s="1"/>
  <c r="H77" i="41"/>
  <c r="M71" i="41"/>
  <c r="J47" i="5"/>
  <c r="L71" i="41" l="1"/>
  <c r="L72" i="41" s="1"/>
  <c r="K71" i="41"/>
  <c r="H46" i="5"/>
  <c r="H50" i="5" s="1"/>
  <c r="L78" i="41"/>
  <c r="L79" i="41" s="1"/>
  <c r="H79" i="41"/>
  <c r="H74" i="41"/>
  <c r="N71" i="41"/>
  <c r="L74" i="41"/>
  <c r="N56" i="6"/>
  <c r="M78" i="41" s="1"/>
  <c r="D26" i="23"/>
  <c r="Q52" i="6"/>
  <c r="L80" i="41" l="1"/>
  <c r="H80" i="41"/>
  <c r="T52" i="6"/>
  <c r="G22" i="23"/>
  <c r="G26" i="23" l="1"/>
  <c r="H26" i="21" l="1"/>
  <c r="F23" i="10" l="1"/>
  <c r="I71" i="41" l="1"/>
  <c r="J71" i="41" l="1"/>
  <c r="J56" i="6"/>
  <c r="I78" i="41" s="1"/>
  <c r="H67" i="27" l="1"/>
  <c r="H66" i="27"/>
  <c r="H65" i="27"/>
  <c r="H64" i="27"/>
  <c r="H63" i="27"/>
  <c r="H62" i="27"/>
  <c r="H61" i="27"/>
  <c r="H60" i="27"/>
  <c r="H59" i="27"/>
  <c r="H58" i="27"/>
  <c r="H57" i="27"/>
  <c r="H56" i="27"/>
  <c r="H55" i="27"/>
  <c r="H54" i="27"/>
  <c r="H53" i="27"/>
  <c r="H52" i="27"/>
  <c r="H51" i="27"/>
  <c r="H50" i="27"/>
  <c r="H49" i="27"/>
  <c r="H48" i="27"/>
  <c r="H47" i="27"/>
  <c r="H46" i="27"/>
  <c r="H45" i="27"/>
  <c r="H44" i="27"/>
  <c r="H43" i="27"/>
  <c r="P37" i="6" s="1"/>
  <c r="H42" i="27"/>
  <c r="H41" i="27"/>
  <c r="H40" i="27"/>
  <c r="H39" i="27"/>
  <c r="H38" i="27"/>
  <c r="H37" i="27"/>
  <c r="H36" i="27"/>
  <c r="H35" i="27"/>
  <c r="H34" i="27"/>
  <c r="H33" i="27"/>
  <c r="H32" i="27"/>
  <c r="H31" i="27"/>
  <c r="H30" i="27"/>
  <c r="H29" i="27"/>
  <c r="H28" i="27"/>
  <c r="H27" i="27"/>
  <c r="H26" i="27"/>
  <c r="H25" i="27"/>
  <c r="H23" i="27"/>
  <c r="H22" i="27"/>
  <c r="H21" i="27"/>
  <c r="H20" i="27"/>
  <c r="H19" i="27"/>
  <c r="B19" i="27"/>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H18" i="27"/>
  <c r="H17" i="13"/>
  <c r="P39" i="6" l="1"/>
  <c r="O70" i="41" s="1"/>
  <c r="O72" i="41" s="1"/>
  <c r="O74" i="41" s="1"/>
  <c r="L37" i="6"/>
  <c r="L39" i="6" s="1"/>
  <c r="F18" i="27"/>
  <c r="D19" i="27"/>
  <c r="H69" i="27"/>
  <c r="P41" i="6" l="1"/>
  <c r="O77" i="41" s="1"/>
  <c r="O79" i="41" s="1"/>
  <c r="O80" i="41" s="1"/>
  <c r="K70" i="41"/>
  <c r="K72" i="41" s="1"/>
  <c r="K74" i="41" s="1"/>
  <c r="H43" i="5"/>
  <c r="D20" i="27"/>
  <c r="F19" i="27"/>
  <c r="L47" i="12" l="1"/>
  <c r="L67" i="12" s="1"/>
  <c r="L41" i="6"/>
  <c r="F20" i="27"/>
  <c r="D21" i="27"/>
  <c r="K77" i="41" l="1"/>
  <c r="K79" i="41" s="1"/>
  <c r="K80" i="41" s="1"/>
  <c r="D22" i="27"/>
  <c r="F21" i="27"/>
  <c r="F22" i="27" l="1"/>
  <c r="D23" i="27"/>
  <c r="D24" i="27" l="1"/>
  <c r="F23" i="27"/>
  <c r="F24" i="27" l="1"/>
  <c r="D25" i="27"/>
  <c r="D26" i="27" l="1"/>
  <c r="F25" i="27"/>
  <c r="F26" i="27" l="1"/>
  <c r="D27" i="27"/>
  <c r="D28" i="27" l="1"/>
  <c r="F27" i="27"/>
  <c r="D29" i="27" l="1"/>
  <c r="F28" i="27"/>
  <c r="F29" i="27" l="1"/>
  <c r="D30" i="27"/>
  <c r="D31" i="27" l="1"/>
  <c r="F30" i="27"/>
  <c r="F31" i="27" l="1"/>
  <c r="D32" i="27"/>
  <c r="D33" i="27" l="1"/>
  <c r="F32" i="27"/>
  <c r="F33" i="27" l="1"/>
  <c r="D34" i="27"/>
  <c r="D35" i="27" l="1"/>
  <c r="F34" i="27"/>
  <c r="F35" i="27" l="1"/>
  <c r="D36" i="27"/>
  <c r="D37" i="27" l="1"/>
  <c r="F36" i="27"/>
  <c r="F37" i="27" l="1"/>
  <c r="D38" i="27"/>
  <c r="D39" i="27" l="1"/>
  <c r="F38" i="27"/>
  <c r="F39" i="27" l="1"/>
  <c r="D40" i="27"/>
  <c r="D41" i="27" l="1"/>
  <c r="F40" i="27"/>
  <c r="D42" i="27" l="1"/>
  <c r="F41" i="27"/>
  <c r="D43" i="27" l="1"/>
  <c r="F42" i="27"/>
  <c r="D44" i="27" l="1"/>
  <c r="F43" i="27"/>
  <c r="O41" i="6" l="1"/>
  <c r="M70" i="41"/>
  <c r="D45" i="27"/>
  <c r="F44" i="27"/>
  <c r="N77" i="41" l="1"/>
  <c r="N79" i="41" s="1"/>
  <c r="K41" i="6"/>
  <c r="I70" i="41"/>
  <c r="I72" i="41" s="1"/>
  <c r="I74" i="41" s="1"/>
  <c r="N41" i="6"/>
  <c r="F45" i="27"/>
  <c r="D46" i="27"/>
  <c r="J77" i="41" l="1"/>
  <c r="J79" i="41" s="1"/>
  <c r="M77" i="41"/>
  <c r="M79" i="41" s="1"/>
  <c r="J41" i="6"/>
  <c r="I77" i="41" s="1"/>
  <c r="I79" i="41" s="1"/>
  <c r="N70" i="41"/>
  <c r="M72" i="41"/>
  <c r="D47" i="27"/>
  <c r="F46" i="27"/>
  <c r="M74" i="41" l="1"/>
  <c r="N72" i="41"/>
  <c r="J70" i="41"/>
  <c r="F47" i="27"/>
  <c r="D48" i="27"/>
  <c r="J72" i="41" l="1"/>
  <c r="N74" i="41"/>
  <c r="N80" i="41" s="1"/>
  <c r="M80" i="41"/>
  <c r="D49" i="27"/>
  <c r="F48" i="27"/>
  <c r="J74" i="41" l="1"/>
  <c r="J80" i="41" s="1"/>
  <c r="I80" i="41"/>
  <c r="F49" i="27"/>
  <c r="D50" i="27"/>
  <c r="D51" i="27" l="1"/>
  <c r="F50" i="27"/>
  <c r="F51" i="27" l="1"/>
  <c r="D52" i="27"/>
  <c r="D53" i="27" l="1"/>
  <c r="F52" i="27"/>
  <c r="F53" i="27" l="1"/>
  <c r="D54" i="27"/>
  <c r="D55" i="27" l="1"/>
  <c r="F54" i="27"/>
  <c r="F55" i="27" l="1"/>
  <c r="D56" i="27"/>
  <c r="D57" i="27" l="1"/>
  <c r="F56" i="27"/>
  <c r="F57" i="27" l="1"/>
  <c r="D58" i="27"/>
  <c r="D59" i="27" l="1"/>
  <c r="F58" i="27"/>
  <c r="F59" i="27" l="1"/>
  <c r="D60" i="27"/>
  <c r="D61" i="27" l="1"/>
  <c r="F60" i="27"/>
  <c r="F61" i="27" l="1"/>
  <c r="D62" i="27"/>
  <c r="D63" i="27" l="1"/>
  <c r="F62" i="27"/>
  <c r="F63" i="27" l="1"/>
  <c r="D64" i="27"/>
  <c r="D65" i="27" l="1"/>
  <c r="F64" i="27"/>
  <c r="F65" i="27" l="1"/>
  <c r="D66" i="27"/>
  <c r="D67" i="27" l="1"/>
  <c r="F67" i="27" s="1"/>
  <c r="F66" i="27"/>
  <c r="E36" i="35" l="1"/>
  <c r="M16" i="35"/>
  <c r="F21" i="9" l="1"/>
  <c r="H16" i="13" s="1"/>
  <c r="E24" i="35" l="1"/>
  <c r="E18" i="35" s="1"/>
  <c r="E27" i="35" l="1"/>
  <c r="E20" i="35" l="1"/>
  <c r="G14" i="35" l="1"/>
  <c r="G18" i="35"/>
  <c r="G16" i="35"/>
  <c r="O16" i="35"/>
  <c r="E26" i="23"/>
  <c r="K18" i="35" l="1"/>
  <c r="D25" i="10"/>
  <c r="G20" i="35"/>
  <c r="O18" i="35" l="1"/>
  <c r="D23" i="9"/>
  <c r="F17" i="13" s="1"/>
  <c r="J17" i="13" s="1"/>
  <c r="H25" i="10"/>
  <c r="O14" i="35"/>
  <c r="D21" i="9"/>
  <c r="F16" i="13" s="1"/>
  <c r="J16" i="13" s="1"/>
  <c r="K20" i="35"/>
  <c r="H23" i="9" l="1"/>
  <c r="O20" i="35"/>
  <c r="H23" i="10"/>
  <c r="H27" i="10" s="1"/>
  <c r="H33" i="10" s="1"/>
  <c r="D27" i="10"/>
  <c r="J18" i="13"/>
  <c r="H21" i="9"/>
  <c r="H25" i="9" s="1"/>
  <c r="N31" i="8" s="1"/>
  <c r="D25" i="9"/>
  <c r="J26" i="21"/>
  <c r="J37" i="21" s="1"/>
  <c r="J20" i="4" s="1"/>
  <c r="H31" i="10" l="1"/>
  <c r="H47" i="10"/>
  <c r="H51" i="10" s="1"/>
  <c r="Q49" i="12" s="1"/>
  <c r="H35" i="10"/>
  <c r="H33" i="4"/>
  <c r="H72" i="10" l="1"/>
  <c r="D30" i="2"/>
  <c r="Q48" i="12"/>
  <c r="H34" i="41"/>
  <c r="J34" i="41" l="1"/>
  <c r="L24" i="8" l="1"/>
  <c r="Q36" i="6" l="1"/>
  <c r="D18" i="18" s="1"/>
  <c r="D24" i="18" s="1"/>
  <c r="J36" i="3" s="1"/>
  <c r="I38" i="41" s="1"/>
  <c r="J38" i="41" s="1"/>
  <c r="R36" i="6"/>
  <c r="T36" i="6" l="1"/>
  <c r="R35" i="6"/>
  <c r="R39" i="6" s="1"/>
  <c r="Q35" i="6"/>
  <c r="D18" i="17" s="1"/>
  <c r="D24" i="17" l="1"/>
  <c r="J35" i="3" s="1"/>
  <c r="D18" i="2" s="1"/>
  <c r="Q39" i="6"/>
  <c r="Q41" i="6" s="1"/>
  <c r="R41" i="6"/>
  <c r="F47" i="12" s="1"/>
  <c r="Q51" i="6"/>
  <c r="R51" i="6"/>
  <c r="T35" i="6"/>
  <c r="T39" i="6" s="1"/>
  <c r="I37" i="41" l="1"/>
  <c r="I43" i="41" s="1"/>
  <c r="R54" i="6"/>
  <c r="R56" i="6" s="1"/>
  <c r="Q54" i="6"/>
  <c r="Q56" i="6" s="1"/>
  <c r="T41" i="6"/>
  <c r="I47" i="12" s="1"/>
  <c r="T51" i="6"/>
  <c r="J37" i="41" l="1"/>
  <c r="T54" i="6"/>
  <c r="T56" i="6" s="1"/>
  <c r="F19" i="8" s="1"/>
  <c r="I44" i="41"/>
  <c r="F31" i="8" l="1"/>
  <c r="H31" i="4"/>
  <c r="H40" i="4" l="1"/>
  <c r="K19" i="12" l="1"/>
  <c r="D19" i="8"/>
  <c r="K24" i="13" l="1"/>
  <c r="K18" i="12"/>
  <c r="K21" i="12" l="1"/>
  <c r="F67" i="12"/>
  <c r="E67" i="12"/>
  <c r="I67" i="12" l="1"/>
  <c r="K34" i="12"/>
  <c r="M34" i="12" s="1"/>
  <c r="J47" i="12" s="1"/>
  <c r="J48" i="12" s="1"/>
  <c r="K47" i="12" l="1"/>
  <c r="J49" i="12"/>
  <c r="K48" i="12"/>
  <c r="J50" i="12" l="1"/>
  <c r="K50" i="12" l="1"/>
  <c r="J51" i="12"/>
  <c r="J52" i="12" l="1"/>
  <c r="K51" i="12"/>
  <c r="J53" i="12" l="1"/>
  <c r="K52" i="12"/>
  <c r="K53" i="12" l="1"/>
  <c r="J54" i="12"/>
  <c r="K54" i="12" l="1"/>
  <c r="J55" i="12"/>
  <c r="J56" i="12" l="1"/>
  <c r="K55" i="12"/>
  <c r="K56" i="12" l="1"/>
  <c r="J57" i="12"/>
  <c r="K57" i="12" l="1"/>
  <c r="J58" i="12"/>
  <c r="K58" i="12" l="1"/>
  <c r="J59" i="12"/>
  <c r="K59" i="12" l="1"/>
  <c r="J60" i="12"/>
  <c r="K60" i="12" l="1"/>
  <c r="J61" i="12"/>
  <c r="J62" i="12" l="1"/>
  <c r="K61" i="12"/>
  <c r="K62" i="12" l="1"/>
  <c r="J63" i="12"/>
  <c r="J64" i="12" l="1"/>
  <c r="K63" i="12"/>
  <c r="K64" i="12" l="1"/>
  <c r="J65" i="12"/>
  <c r="K65" i="12" s="1"/>
  <c r="B20" i="14" l="1"/>
  <c r="C47" i="12" s="1"/>
  <c r="J34" i="5" l="1"/>
  <c r="J36" i="5"/>
  <c r="J37" i="5"/>
  <c r="J38" i="5"/>
  <c r="J40" i="5" l="1"/>
  <c r="J50" i="5" s="1"/>
  <c r="G47" i="12"/>
  <c r="M29" i="12" l="1"/>
  <c r="H47" i="12"/>
  <c r="G48" i="12"/>
  <c r="H48" i="12" l="1"/>
  <c r="M48" i="12" s="1"/>
  <c r="G49" i="12"/>
  <c r="M47" i="12"/>
  <c r="G50" i="12" l="1"/>
  <c r="G51" i="12" l="1"/>
  <c r="H50" i="12"/>
  <c r="M50" i="12" s="1"/>
  <c r="M49" i="12"/>
  <c r="G52" i="12" l="1"/>
  <c r="H51" i="12"/>
  <c r="M51" i="12" l="1"/>
  <c r="H52" i="12"/>
  <c r="M52" i="12" s="1"/>
  <c r="G53" i="12"/>
  <c r="T52" i="12" l="1"/>
  <c r="H53" i="12"/>
  <c r="M53" i="12" s="1"/>
  <c r="G54" i="12"/>
  <c r="T53" i="12" l="1"/>
  <c r="H54" i="12"/>
  <c r="M54" i="12" s="1"/>
  <c r="G55" i="12"/>
  <c r="H55" i="12" l="1"/>
  <c r="M55" i="12" s="1"/>
  <c r="G56" i="12"/>
  <c r="T54" i="12"/>
  <c r="G57" i="12" l="1"/>
  <c r="H56" i="12"/>
  <c r="M56" i="12" s="1"/>
  <c r="T55" i="12"/>
  <c r="G58" i="12" l="1"/>
  <c r="H57" i="12"/>
  <c r="M57" i="12" s="1"/>
  <c r="T56" i="12"/>
  <c r="T57" i="12" l="1"/>
  <c r="H58" i="12"/>
  <c r="M58" i="12" s="1"/>
  <c r="G59" i="12"/>
  <c r="G60" i="12" l="1"/>
  <c r="H59" i="12"/>
  <c r="M59" i="12" s="1"/>
  <c r="T58" i="12"/>
  <c r="T59" i="12" l="1"/>
  <c r="H60" i="12"/>
  <c r="M60" i="12" s="1"/>
  <c r="G61" i="12"/>
  <c r="H61" i="12" l="1"/>
  <c r="M61" i="12" s="1"/>
  <c r="G62" i="12"/>
  <c r="T60" i="12"/>
  <c r="G63" i="12" l="1"/>
  <c r="H62" i="12"/>
  <c r="M62" i="12" s="1"/>
  <c r="T61" i="12"/>
  <c r="T62" i="12" l="1"/>
  <c r="G64" i="12"/>
  <c r="H63" i="12"/>
  <c r="M63" i="12" s="1"/>
  <c r="T63" i="12" l="1"/>
  <c r="H64" i="12"/>
  <c r="M64" i="12" s="1"/>
  <c r="G65" i="12"/>
  <c r="H65" i="12" s="1"/>
  <c r="M65" i="12" l="1"/>
  <c r="H67" i="12"/>
  <c r="T64" i="12"/>
  <c r="T65" i="12" l="1"/>
  <c r="M67" i="12"/>
  <c r="F21" i="11" l="1"/>
  <c r="L30" i="33" l="1"/>
  <c r="H33" i="41"/>
  <c r="H28" i="22"/>
  <c r="J28" i="22" s="1"/>
  <c r="J36" i="22" s="1"/>
  <c r="J21" i="4" s="1"/>
  <c r="H35" i="41" s="1"/>
  <c r="J35" i="41" s="1"/>
  <c r="H25" i="8"/>
  <c r="L25" i="8" s="1"/>
  <c r="H31" i="8"/>
  <c r="H26" i="8"/>
  <c r="L26" i="8" s="1"/>
  <c r="I40" i="4"/>
  <c r="J40" i="4" s="1"/>
  <c r="L50" i="5"/>
  <c r="N50" i="5" s="1"/>
  <c r="P50" i="5" s="1"/>
  <c r="D22" i="2" s="1"/>
  <c r="H19" i="8"/>
  <c r="J19" i="8" s="1"/>
  <c r="J42" i="4" l="1"/>
  <c r="D20" i="2" s="1"/>
  <c r="D24" i="2" s="1"/>
  <c r="J33" i="41"/>
  <c r="H43" i="41"/>
  <c r="J43" i="41" s="1"/>
  <c r="J31" i="8"/>
  <c r="L19" i="8"/>
  <c r="D23" i="8" l="1"/>
  <c r="L23" i="8" s="1"/>
  <c r="L31" i="8" s="1"/>
  <c r="H44" i="41"/>
  <c r="J44" i="41" s="1"/>
  <c r="D31" i="8" l="1"/>
  <c r="K11" i="13"/>
  <c r="K19" i="13" s="1"/>
  <c r="D26" i="2"/>
  <c r="P31" i="8"/>
  <c r="K22" i="13" l="1"/>
  <c r="K23" i="13" s="1"/>
  <c r="K25" i="13" s="1"/>
  <c r="D28" i="2"/>
  <c r="D32" i="2" s="1"/>
  <c r="O48" i="12" l="1"/>
  <c r="R48" i="12" s="1"/>
  <c r="O47" i="12"/>
  <c r="O55" i="12"/>
  <c r="R55" i="12" s="1"/>
  <c r="O62" i="12"/>
  <c r="R62" i="12" s="1"/>
  <c r="O54" i="12"/>
  <c r="R54" i="12" s="1"/>
  <c r="O58" i="12"/>
  <c r="R58" i="12" s="1"/>
  <c r="O56" i="12"/>
  <c r="R56" i="12" s="1"/>
  <c r="O51" i="12"/>
  <c r="R51" i="12" s="1"/>
  <c r="T51" i="12" s="1"/>
  <c r="O63" i="12"/>
  <c r="R63" i="12" s="1"/>
  <c r="O59" i="12"/>
  <c r="R59" i="12" s="1"/>
  <c r="O52" i="12"/>
  <c r="R52" i="12" s="1"/>
  <c r="O64" i="12"/>
  <c r="R64" i="12" s="1"/>
  <c r="O60" i="12"/>
  <c r="R60" i="12" s="1"/>
  <c r="O65" i="12"/>
  <c r="R65" i="12" s="1"/>
  <c r="O61" i="12"/>
  <c r="R61" i="12" s="1"/>
  <c r="O50" i="12"/>
  <c r="R50" i="12" s="1"/>
  <c r="T50" i="12" s="1"/>
  <c r="O53" i="12"/>
  <c r="R53" i="12" s="1"/>
  <c r="O49" i="12"/>
  <c r="R49" i="12" s="1"/>
  <c r="O57" i="12"/>
  <c r="R57" i="12" s="1"/>
  <c r="E22" i="14" l="1"/>
  <c r="F22" i="14" s="1"/>
  <c r="I22" i="14" s="1"/>
  <c r="J22" i="14" s="1"/>
  <c r="T49" i="12"/>
  <c r="D44" i="2" s="1"/>
  <c r="O67" i="12"/>
  <c r="D34" i="2" s="1"/>
  <c r="R47" i="12"/>
  <c r="T48" i="12"/>
  <c r="D43" i="2" s="1"/>
  <c r="E21" i="14"/>
  <c r="F21" i="14" s="1"/>
  <c r="I21" i="14" s="1"/>
  <c r="J21" i="14" s="1"/>
  <c r="E20" i="14" l="1"/>
  <c r="F20" i="14" s="1"/>
  <c r="R67" i="12"/>
  <c r="F28" i="14" l="1"/>
  <c r="I20" i="14"/>
  <c r="J20" i="14" l="1"/>
  <c r="I28" i="14"/>
  <c r="J28" i="14" l="1"/>
  <c r="J30" i="14" s="1"/>
  <c r="D36" i="2" s="1"/>
  <c r="D38" i="2" s="1"/>
  <c r="S47" i="12"/>
  <c r="S67" i="12" l="1"/>
  <c r="T47" i="12"/>
  <c r="D42" i="2" l="1"/>
  <c r="D48" i="2" s="1"/>
  <c r="T67" i="12"/>
</calcChain>
</file>

<file path=xl/sharedStrings.xml><?xml version="1.0" encoding="utf-8"?>
<sst xmlns="http://schemas.openxmlformats.org/spreadsheetml/2006/main" count="4036" uniqueCount="1893">
  <si>
    <t>INDEX</t>
  </si>
  <si>
    <t>NEW YORK POWER AUTHORITY</t>
  </si>
  <si>
    <t>TRANSMISSION REVENUE REQUIREMENT</t>
  </si>
  <si>
    <t>Name</t>
  </si>
  <si>
    <t>Description</t>
  </si>
  <si>
    <t>Cost-of-Service Summary</t>
  </si>
  <si>
    <t>TRANSMISSION REVENUE REQUIREMENT SUMMARY</t>
  </si>
  <si>
    <t>Schedule A1</t>
  </si>
  <si>
    <t>OPERATION &amp; MAINTENANCE EXPENSE SUMMARY</t>
  </si>
  <si>
    <t>Schedule A2</t>
  </si>
  <si>
    <t>ADMINISTRATIVE AND GENERAL EXPENSES</t>
  </si>
  <si>
    <t>Schedule B1</t>
  </si>
  <si>
    <t>ANNUAL DEPRECIATION AND AMORTIZATION EXPENSES</t>
  </si>
  <si>
    <t>Schedule B2</t>
  </si>
  <si>
    <t>ADJUSTED PLANT IN SERVICE</t>
  </si>
  <si>
    <t>Schedule B3</t>
  </si>
  <si>
    <t xml:space="preserve">DEPRECIATION AND AMORTIZATION RATES </t>
  </si>
  <si>
    <t>Schedule C1</t>
  </si>
  <si>
    <t>TRANSMISSION - RATE BASE CALCULATION</t>
  </si>
  <si>
    <t>Schedule D1</t>
  </si>
  <si>
    <t xml:space="preserve">CAPITAL STRUCTURE AND COST OF CAPITAL </t>
  </si>
  <si>
    <t>Schedule D2</t>
  </si>
  <si>
    <t xml:space="preserve">PROJECT SPECIFIC CAPITAL STRUCTURE AND COST OF CAPITAL </t>
  </si>
  <si>
    <t>Schedule E1</t>
  </si>
  <si>
    <t>A&amp;G AND GENERAL PLANT ALLOCATOR</t>
  </si>
  <si>
    <t>Schedule F1</t>
  </si>
  <si>
    <t>PROJECT REVENUE REQUIREMENT WORKSHEET</t>
  </si>
  <si>
    <t>Schedule F2</t>
  </si>
  <si>
    <t>INCENTIVES</t>
  </si>
  <si>
    <t>Schedule F3</t>
  </si>
  <si>
    <t>PROJECT TRUE-UP</t>
  </si>
  <si>
    <t>Work Paper-AA</t>
  </si>
  <si>
    <t>O&amp;M AND A&amp;G SUMMARY</t>
  </si>
  <si>
    <t>Work Paper-AB</t>
  </si>
  <si>
    <t>O&amp;M AND A&amp;G DETAIL</t>
  </si>
  <si>
    <t>Work Paper-AC</t>
  </si>
  <si>
    <t>STEP-UP TRANSFORMERS O&amp;M ALLOCATOR</t>
  </si>
  <si>
    <t>Work Paper-AD</t>
  </si>
  <si>
    <t>FACTS O&amp;M ALLOCATOR</t>
  </si>
  <si>
    <t>Work Paper-AE</t>
  </si>
  <si>
    <t>MICROWAVE TOWER RENTAL INCOME</t>
  </si>
  <si>
    <t>Work Paper-AF</t>
  </si>
  <si>
    <t>POSTRETIREMENT BENEFITS OTHER THAN PENSIONS (PBOP)</t>
  </si>
  <si>
    <t>Work Paper-AG</t>
  </si>
  <si>
    <t>PROPERTY INSURANCE ALLOCATION</t>
  </si>
  <si>
    <t>Work Paper-AH</t>
  </si>
  <si>
    <t>INJURIES &amp; DAMAGES INSURANCE EXPENSE ALLOCATION</t>
  </si>
  <si>
    <t>Work Paper-AI</t>
  </si>
  <si>
    <t>PROPERTY INSURANCE ALLOCATOR</t>
  </si>
  <si>
    <t>Work Paper-BA</t>
  </si>
  <si>
    <t>DEPRECIATION AND AMORTIZATION EXPENSES (BY FERC ACCOUNT)</t>
  </si>
  <si>
    <t>Work Paper-BB</t>
  </si>
  <si>
    <t>EXCLUDED PLANT IN SERVICE</t>
  </si>
  <si>
    <t>Work Paper-BC</t>
  </si>
  <si>
    <t>PLANT IN SERVICE DETAIL</t>
  </si>
  <si>
    <t>Work Paper-BD</t>
  </si>
  <si>
    <t>MARCY-SOUTH CAPITALIZED LEASE AMORTIZATION AND UNAMORTIZED BALANCE</t>
  </si>
  <si>
    <t>Work Paper-BE</t>
  </si>
  <si>
    <t>FACTS PROJECT PLANT IN SERVICE AND ACCUMULATED DEPRECIATION</t>
  </si>
  <si>
    <t>Work Paper-BF</t>
  </si>
  <si>
    <t>GENERATOR STEP-UP TRANSFORMERS BREAKOUT</t>
  </si>
  <si>
    <t>Work Paper-BG</t>
  </si>
  <si>
    <t>RELICENSING/RECLASSIFICATION EXPENSES</t>
  </si>
  <si>
    <t>Work Paper-BH</t>
  </si>
  <si>
    <t>ASSET IMPAIRMENT</t>
  </si>
  <si>
    <t>Work Paper-BI</t>
  </si>
  <si>
    <t>COST OF REMOVAL</t>
  </si>
  <si>
    <t>Work Paper-BJ</t>
  </si>
  <si>
    <t>INDIVIDUAL PROJECTS - PLANT IN SERVICE AND DEPRECIATION</t>
  </si>
  <si>
    <t>Work Paper-CA</t>
  </si>
  <si>
    <t>MATERIALS AND SUPPLIES</t>
  </si>
  <si>
    <t>Work Paper-CB</t>
  </si>
  <si>
    <t>ESTIMATED PREPAYMENTS AND INSURANCE</t>
  </si>
  <si>
    <t>Work Paper-DA</t>
  </si>
  <si>
    <t>WEIGHTED COST OF CAPITAL</t>
  </si>
  <si>
    <t>Work Paper-DB</t>
  </si>
  <si>
    <t>LONG-TERM DEBT AND RELATED INTEREST</t>
  </si>
  <si>
    <t>Work Paper-EA</t>
  </si>
  <si>
    <t>CALCULATION OF A&amp;G AND GENERAL PLANT ALLOCATOR</t>
  </si>
  <si>
    <t>Work Paper-AR-IS</t>
  </si>
  <si>
    <t>STATEMENT OF REVENUES , EXPENSES, AND CHANGES IN NET POSITION</t>
  </si>
  <si>
    <t>Work Paper-AR-BS</t>
  </si>
  <si>
    <t>STATEMENT OF NET POSITION</t>
  </si>
  <si>
    <t>Work Paper-AR-Cap Assets</t>
  </si>
  <si>
    <t>CAPITAL ASSETS</t>
  </si>
  <si>
    <t xml:space="preserve">Work Paper-Reconciliations </t>
  </si>
  <si>
    <t>RECONCILIATIONS BETWEEN ANNUAL REPORT &amp; ATRR</t>
  </si>
  <si>
    <t>YEAR ENDING DECEMBER 31, ____</t>
  </si>
  <si>
    <t xml:space="preserve">                </t>
  </si>
  <si>
    <t>Line No.</t>
  </si>
  <si>
    <t>A. OPERATING EXPENSES</t>
  </si>
  <si>
    <t>TOTAL $</t>
  </si>
  <si>
    <t>SOURCE/COMMENTS</t>
  </si>
  <si>
    <t xml:space="preserve"> (1)</t>
  </si>
  <si>
    <t xml:space="preserve"> (2)</t>
  </si>
  <si>
    <t>Operation &amp; Maintenance Expense</t>
  </si>
  <si>
    <t>Schedule A1, Col 5, Ln 7</t>
  </si>
  <si>
    <t>Schedule A2, Col 5, Ln 5</t>
  </si>
  <si>
    <t>Depreciation &amp; Amortization Expense</t>
  </si>
  <si>
    <t>Schedule B1, Col 6, Ln 6</t>
  </si>
  <si>
    <t>TOTAL OPERATING EXPENSE</t>
  </si>
  <si>
    <t xml:space="preserve">Sum lines 1, 2, &amp; 3 </t>
  </si>
  <si>
    <t>B. RATE BASE</t>
  </si>
  <si>
    <t>Schedule C1, Col 5, Ln 10</t>
  </si>
  <si>
    <t>Return on Rate Base</t>
  </si>
  <si>
    <t>Schedule C1, Col 7, Ln 10</t>
  </si>
  <si>
    <t>6a</t>
  </si>
  <si>
    <t>Total Project Specific Return Adjustment</t>
  </si>
  <si>
    <t>Schedule D2, Col 3, Ln A</t>
  </si>
  <si>
    <t>TOTAL REVENUE REQUIREMENT</t>
  </si>
  <si>
    <t>Line 4 + Line 6 + Line 6a</t>
  </si>
  <si>
    <t>Incentive Return</t>
  </si>
  <si>
    <t>Schedule F1, page 2, line 2, col. 13</t>
  </si>
  <si>
    <t>True-up Adjustment</t>
  </si>
  <si>
    <t>Schedule F3, page 1, line 3, col. 10</t>
  </si>
  <si>
    <t>NET ADJUSTED REVENUE REQUIREMENT</t>
  </si>
  <si>
    <t>Line 7 + line 8 + line 9</t>
  </si>
  <si>
    <t>Breakout by Project</t>
  </si>
  <si>
    <t>NTAC Facilities</t>
  </si>
  <si>
    <t>Schedule F1, page 2, line 1a + line 1d, col. 17</t>
  </si>
  <si>
    <t>11a</t>
  </si>
  <si>
    <t>Project 1 - Marcy South Series Compensation</t>
  </si>
  <si>
    <t>Schedule F1, page 2, line 1b, col. 17</t>
  </si>
  <si>
    <t>11b</t>
  </si>
  <si>
    <t>Project 2 - AC Project Segment A
                  (Central East Energy Connect)</t>
  </si>
  <si>
    <t>Schedule F1, page 2, line 1c, col. 17</t>
  </si>
  <si>
    <t>11c</t>
  </si>
  <si>
    <t>11d</t>
  </si>
  <si>
    <t>…</t>
  </si>
  <si>
    <t>Total Break out</t>
  </si>
  <si>
    <t xml:space="preserve">Sum lines 11 </t>
  </si>
  <si>
    <t>Note 1</t>
  </si>
  <si>
    <t xml:space="preserve">The revenue requirements shown on lines 11 and 11a et seq. are annual revenue requirements.  If the first year is a partial year, 1/12 of the amounts should be recovered for every month of the Rate Year. </t>
  </si>
  <si>
    <t>SCHEDULE  A1</t>
  </si>
  <si>
    <t>OPERATION &amp; MAINTENANCE EXPENSE SUMMARY ($)</t>
  </si>
  <si>
    <t xml:space="preserve">FERC   </t>
  </si>
  <si>
    <t>Account</t>
  </si>
  <si>
    <t>FERC Account Description</t>
  </si>
  <si>
    <t>Source</t>
  </si>
  <si>
    <t>Total</t>
  </si>
  <si>
    <t>Grand Total</t>
  </si>
  <si>
    <t>NYPA Form 1 Equivalent</t>
  </si>
  <si>
    <t xml:space="preserve"> (3)</t>
  </si>
  <si>
    <t xml:space="preserve"> (4)</t>
  </si>
  <si>
    <t>(5)</t>
  </si>
  <si>
    <t>(6)</t>
  </si>
  <si>
    <t>Transmission:</t>
  </si>
  <si>
    <t/>
  </si>
  <si>
    <t>OPERATION:</t>
  </si>
  <si>
    <t>1a</t>
  </si>
  <si>
    <t>Supervision &amp; Engineering</t>
  </si>
  <si>
    <t>WP-AA, Col (5)</t>
  </si>
  <si>
    <t>Page 321 line 83</t>
  </si>
  <si>
    <t>1b</t>
  </si>
  <si>
    <t>Load Dispatching</t>
  </si>
  <si>
    <t>Page 321 lines 85-92</t>
  </si>
  <si>
    <t>1c</t>
  </si>
  <si>
    <t>Station Expenses</t>
  </si>
  <si>
    <t>Page 321 line 93</t>
  </si>
  <si>
    <t>1d</t>
  </si>
  <si>
    <t>Misc. Trans. Expenses</t>
  </si>
  <si>
    <t>Page 321 line 97</t>
  </si>
  <si>
    <t xml:space="preserve">       Total Operation</t>
  </si>
  <si>
    <t>(sum lines 1)</t>
  </si>
  <si>
    <t>MAINTENANCE:</t>
  </si>
  <si>
    <t>3a</t>
  </si>
  <si>
    <t>Page 321 line 101</t>
  </si>
  <si>
    <t>3b</t>
  </si>
  <si>
    <t>Structures</t>
  </si>
  <si>
    <t>Page 321 line 102-106</t>
  </si>
  <si>
    <t>3c</t>
  </si>
  <si>
    <t>Station Equipment</t>
  </si>
  <si>
    <t>Page 321 line 107</t>
  </si>
  <si>
    <t>3d</t>
  </si>
  <si>
    <t>Overhead Lines</t>
  </si>
  <si>
    <t>Page 321 line 108</t>
  </si>
  <si>
    <t>3e</t>
  </si>
  <si>
    <t>Underground Lines</t>
  </si>
  <si>
    <t>Page 321 line 109</t>
  </si>
  <si>
    <t>3f</t>
  </si>
  <si>
    <t>Misc. Transm. Plant</t>
  </si>
  <si>
    <t>Page 321 line 110</t>
  </si>
  <si>
    <t xml:space="preserve">       Total  Maintenance</t>
  </si>
  <si>
    <t>(sum lines 3)</t>
  </si>
  <si>
    <t>TOTAL O&amp;M TRANSMISSION</t>
  </si>
  <si>
    <t>(sum lines 2 &amp; 4)</t>
  </si>
  <si>
    <t>Adjustments   (Note 2)</t>
  </si>
  <si>
    <t>Step-up Transformers</t>
  </si>
  <si>
    <t>WP-AC, Col (1) line 5</t>
  </si>
  <si>
    <t>6b</t>
  </si>
  <si>
    <t>FACTS (Note 1)</t>
  </si>
  <si>
    <t>WP-AD,Col (1) line 5</t>
  </si>
  <si>
    <t>6c</t>
  </si>
  <si>
    <t>Microwave Tower Rental Income</t>
  </si>
  <si>
    <t>WP-AE, Col (3) line 2</t>
  </si>
  <si>
    <t>TOTAL ADJUSTED O&amp;M TRANSMISSION</t>
  </si>
  <si>
    <t>(sum lines 5-6)</t>
  </si>
  <si>
    <t>Flexible Alternating Current Transmission System device</t>
  </si>
  <si>
    <t>Note 2</t>
  </si>
  <si>
    <t>Revenues that are credited in the NTAC are not revenue credited here.</t>
  </si>
  <si>
    <t>NEW  YORK POWER AUTHORITY</t>
  </si>
  <si>
    <t>SCHEDULE   A2</t>
  </si>
  <si>
    <t>Unallocated</t>
  </si>
  <si>
    <t>Transmission</t>
  </si>
  <si>
    <t>Allocated to</t>
  </si>
  <si>
    <t>A&amp;G ($)</t>
  </si>
  <si>
    <t>Allocator (%)</t>
  </si>
  <si>
    <t>Transmission ($)</t>
  </si>
  <si>
    <t>Source/Comments</t>
  </si>
  <si>
    <t xml:space="preserve"> (5)</t>
  </si>
  <si>
    <t xml:space="preserve"> (6)</t>
  </si>
  <si>
    <t>(7)</t>
  </si>
  <si>
    <t>Administrative &amp; General Expenses</t>
  </si>
  <si>
    <t>A&amp;G Salaries</t>
  </si>
  <si>
    <t>Page 323 line 181</t>
  </si>
  <si>
    <t>Office Supplies &amp; Expenses</t>
  </si>
  <si>
    <t>Page 323 line 182</t>
  </si>
  <si>
    <t>Admin. Exp. Transferred-Cr</t>
  </si>
  <si>
    <t>Page 323 line 183</t>
  </si>
  <si>
    <t>Outside Services Employed</t>
  </si>
  <si>
    <t>Page 323 line 184</t>
  </si>
  <si>
    <t>1e</t>
  </si>
  <si>
    <t>Property Insurance</t>
  </si>
  <si>
    <t>See WP-AG; Col (3) ,Ln 5</t>
  </si>
  <si>
    <t>Page 323 line 185</t>
  </si>
  <si>
    <t>1f</t>
  </si>
  <si>
    <t>925</t>
  </si>
  <si>
    <t>Injuries &amp; Damages Insurance</t>
  </si>
  <si>
    <t>See WP-AH; Col (3) ,Ln 4</t>
  </si>
  <si>
    <t>Page 323 line 186</t>
  </si>
  <si>
    <t>1g</t>
  </si>
  <si>
    <t>Employee Pensions &amp; Benefits</t>
  </si>
  <si>
    <t>Page 323 line 187</t>
  </si>
  <si>
    <t>1h</t>
  </si>
  <si>
    <t>Reg. Commission Expenses</t>
  </si>
  <si>
    <t>See WP-AA; Col (3), Ln 2x</t>
  </si>
  <si>
    <t>Page 323 line 189</t>
  </si>
  <si>
    <t>1i</t>
  </si>
  <si>
    <t>930</t>
  </si>
  <si>
    <t>Obsolete/Excess Inv</t>
  </si>
  <si>
    <t>Page 323 line 190.5</t>
  </si>
  <si>
    <t>1j</t>
  </si>
  <si>
    <t>930.1</t>
  </si>
  <si>
    <t>General Advertising Expense</t>
  </si>
  <si>
    <t>Page 323 line 191</t>
  </si>
  <si>
    <t>1k</t>
  </si>
  <si>
    <t>930.2</t>
  </si>
  <si>
    <t>Misc. General Expenses</t>
  </si>
  <si>
    <t>Page 323 line 192</t>
  </si>
  <si>
    <t>1l</t>
  </si>
  <si>
    <t>930.5</t>
  </si>
  <si>
    <t>Research &amp; Development</t>
  </si>
  <si>
    <t>2/</t>
  </si>
  <si>
    <t>Page 323 line 192.5</t>
  </si>
  <si>
    <t>1m</t>
  </si>
  <si>
    <t>Rents</t>
  </si>
  <si>
    <t>Page 323 line 193</t>
  </si>
  <si>
    <t>1n</t>
  </si>
  <si>
    <t>Maint of General Plant A/C 932</t>
  </si>
  <si>
    <t>Page 323 line 196</t>
  </si>
  <si>
    <t>TOTAL</t>
  </si>
  <si>
    <t>Less A/C 924</t>
  </si>
  <si>
    <t>Less line 1e</t>
  </si>
  <si>
    <t>Less A/C 925</t>
  </si>
  <si>
    <t>Less line 1f</t>
  </si>
  <si>
    <t>Less EPRI Dues</t>
  </si>
  <si>
    <t>1/</t>
  </si>
  <si>
    <t>Less A/C 928</t>
  </si>
  <si>
    <t>Less line 1h</t>
  </si>
  <si>
    <t>Less A/C 930.5</t>
  </si>
  <si>
    <t>Less line 1l</t>
  </si>
  <si>
    <t>3/</t>
  </si>
  <si>
    <t>PBOP Adjustment</t>
  </si>
  <si>
    <t>WP-AF</t>
  </si>
  <si>
    <t>TOTAL A&amp;G Expense</t>
  </si>
  <si>
    <t>(sum lines 2 to 4)</t>
  </si>
  <si>
    <t>- Allocated based on</t>
  </si>
  <si>
    <t xml:space="preserve">  transmission allocator</t>
  </si>
  <si>
    <t>NET A&amp;G TRANSMISSION EXPENSE</t>
  </si>
  <si>
    <t>(sum lines 1 to 4)</t>
  </si>
  <si>
    <t xml:space="preserve">  (Schedule E1)</t>
  </si>
  <si>
    <t>1/  NYPA does not pay EPRI dues</t>
  </si>
  <si>
    <t xml:space="preserve">2/  Column 5 is populated as 0 (zero) for data pertaining to calendar years ____ and 2015. It is populated as a sum of Transmission R&amp;D Expense [Workpaper WP-AA Col (3) ln(2ab)] plus the portion of </t>
  </si>
  <si>
    <t>3/  Populated as 0 (zero) for data pertaining to calendar years ____ and 2015.  Populated as WP-AA Col (3) for data pertaining to calendar years 2016 and later.</t>
  </si>
  <si>
    <t>SCHEDULE   B1</t>
  </si>
  <si>
    <t>ANNUAL DEPRECIATION AND AMORTIZATION EXPENSES ($)</t>
  </si>
  <si>
    <t>General Plant</t>
  </si>
  <si>
    <t xml:space="preserve"> Annual</t>
  </si>
  <si>
    <t>Depreciation</t>
  </si>
  <si>
    <t>Transm. Col (3)*(4)</t>
  </si>
  <si>
    <t>Col (2)+(5)</t>
  </si>
  <si>
    <t>Structures &amp; Improvements</t>
  </si>
  <si>
    <t>WP-BA, Col (4)</t>
  </si>
  <si>
    <t>Towers &amp; Fixtures</t>
  </si>
  <si>
    <t>Poles &amp; Fixtures</t>
  </si>
  <si>
    <t>Overhead Conductors &amp; Devices</t>
  </si>
  <si>
    <t>Underground Conduit</t>
  </si>
  <si>
    <t>Underground Conductors &amp; Devices</t>
  </si>
  <si>
    <t>Roads &amp; Trails</t>
  </si>
  <si>
    <t>Unadjusted Depreciation</t>
  </si>
  <si>
    <t>Office Furniture &amp; Equipment</t>
  </si>
  <si>
    <t>Transportation Equipment</t>
  </si>
  <si>
    <t>Stores Equipment</t>
  </si>
  <si>
    <t>Tools, Shop &amp; Garage Equipment</t>
  </si>
  <si>
    <t>Laboratory Equipment</t>
  </si>
  <si>
    <t>3g</t>
  </si>
  <si>
    <t>Power Operated Equipment</t>
  </si>
  <si>
    <t>3h</t>
  </si>
  <si>
    <t>Communication Equipment</t>
  </si>
  <si>
    <t>3i</t>
  </si>
  <si>
    <t>Miscellaneous Equipment</t>
  </si>
  <si>
    <t>3j</t>
  </si>
  <si>
    <t>Other Tangible Property</t>
  </si>
  <si>
    <t>Unadjusted General Plant Depreciation</t>
  </si>
  <si>
    <t>Adjustments</t>
  </si>
  <si>
    <t>5a</t>
  </si>
  <si>
    <t>Capitalized Lease Amortization</t>
  </si>
  <si>
    <t>Schedule B2, Col 4, line 14</t>
  </si>
  <si>
    <t>5b</t>
  </si>
  <si>
    <t>FACTS</t>
  </si>
  <si>
    <t>Schedule B2, Col 4, line 13</t>
  </si>
  <si>
    <t>5c</t>
  </si>
  <si>
    <t>Windfarm</t>
  </si>
  <si>
    <t>Schedule B2, Col 4, line 11</t>
  </si>
  <si>
    <t>5d</t>
  </si>
  <si>
    <t>Schedule B2, Col 4, line 12</t>
  </si>
  <si>
    <t>5e</t>
  </si>
  <si>
    <t>Relicensing Reclassification</t>
  </si>
  <si>
    <t>WP-BG, Col 4</t>
  </si>
  <si>
    <t>(Sum lines 2-5)</t>
  </si>
  <si>
    <t>1/  See Schedule-E1, Col (3), Ln 2</t>
  </si>
  <si>
    <t>SCHEDULE B2</t>
  </si>
  <si>
    <t>____</t>
  </si>
  <si>
    <t>____ - ____ Average</t>
  </si>
  <si>
    <t>Net</t>
  </si>
  <si>
    <t xml:space="preserve">Line </t>
  </si>
  <si>
    <t>Plant in</t>
  </si>
  <si>
    <t>Accumulated</t>
  </si>
  <si>
    <t>No.</t>
  </si>
  <si>
    <t>Service ($)</t>
  </si>
  <si>
    <t>Depreciation ($)</t>
  </si>
  <si>
    <t>Service - Net ($)</t>
  </si>
  <si>
    <t>Expense ($)</t>
  </si>
  <si>
    <t>(1)</t>
  </si>
  <si>
    <t>(2)</t>
  </si>
  <si>
    <t>(3)</t>
  </si>
  <si>
    <t>(4)</t>
  </si>
  <si>
    <t>(8)</t>
  </si>
  <si>
    <t>(9)</t>
  </si>
  <si>
    <t>(10)</t>
  </si>
  <si>
    <t>(11)</t>
  </si>
  <si>
    <t>PRODUCTION</t>
  </si>
  <si>
    <t>Plant in Service
(p. 204-207 column (g))</t>
  </si>
  <si>
    <t>Depreciation (p.219)</t>
  </si>
  <si>
    <t>Production - Land</t>
  </si>
  <si>
    <t>WP-BC</t>
  </si>
  <si>
    <t>ln. 8 + ln. 27 + ln. 37</t>
  </si>
  <si>
    <t>Production - Hydro</t>
  </si>
  <si>
    <t>ln. 35 - ln. 27</t>
  </si>
  <si>
    <t>ln. 22 - Cost of Removal 5/</t>
  </si>
  <si>
    <t>Production - Gas Turbine / Combined Cycle</t>
  </si>
  <si>
    <t>ln. 16 + ln. 45 + ln. 100.5 - ln. 8 - ln. 37</t>
  </si>
  <si>
    <t>ln. 20 + ln. 23</t>
  </si>
  <si>
    <t>TRANSMISSION</t>
  </si>
  <si>
    <t>Transmission - Land</t>
  </si>
  <si>
    <t>ln. 48</t>
  </si>
  <si>
    <t>ln. 58 + ln. 100.6 - ln. 48</t>
  </si>
  <si>
    <t>ln. 24 - Cost of Removal 5/</t>
  </si>
  <si>
    <t>Transmission - Cost of Removal 1/</t>
  </si>
  <si>
    <t>Excluded Transmission   2/</t>
  </si>
  <si>
    <t>WP-BB</t>
  </si>
  <si>
    <t>Adjustments to Rate Base</t>
  </si>
  <si>
    <t>Transmission - Asset Impairment</t>
  </si>
  <si>
    <t>Generator Step-ups</t>
  </si>
  <si>
    <t>WP-BF</t>
  </si>
  <si>
    <t>WP-BE</t>
  </si>
  <si>
    <t>Marcy South Capitalized Lease 3/</t>
  </si>
  <si>
    <t>Total Adjustments</t>
  </si>
  <si>
    <t>Net Adjusted Transmission</t>
  </si>
  <si>
    <t>GENERAL</t>
  </si>
  <si>
    <t>General - Land</t>
  </si>
  <si>
    <t>ln. 86</t>
  </si>
  <si>
    <t>General</t>
  </si>
  <si>
    <t>ln. 99 - ln. 86</t>
  </si>
  <si>
    <t>ln. 27 - Cost of Removal 5/</t>
  </si>
  <si>
    <t>ln. 99</t>
  </si>
  <si>
    <t>General - Asset Impairment</t>
  </si>
  <si>
    <t>General - Cost of Removal</t>
  </si>
  <si>
    <t>Relicensing</t>
  </si>
  <si>
    <t>WP-BG</t>
  </si>
  <si>
    <t>Excluded General   4/</t>
  </si>
  <si>
    <t>Net Adjusted General Plant</t>
  </si>
  <si>
    <t>Notes</t>
  </si>
  <si>
    <t>1/   Cost of Removal: Bringing back to accumulated depreciation cost of removal which was reclassified to regulatory liabilities in annual report.</t>
  </si>
  <si>
    <t>2/   Excluded Transmission: Assets not recoverable under ATRR, FERC Accounts 350 and 352-359 for 500 MW, AEII, Poletti, SCPPs, Small Hydro, and Flynn.</t>
  </si>
  <si>
    <t>3/   Marcy South Capitalized Lease amount is added separately to the Rate Base.</t>
  </si>
  <si>
    <t>4/   Excluded General: Assets not recoverable under ATRR, FERC Accounts 389-399 for 500 MW, AEII, Poletti, SCPPs, Small Hydro, and Flynn.</t>
  </si>
  <si>
    <t xml:space="preserve">        SCPPs include Brentwood, Gowanus, Harlem River, Hell Gate, Kent, Pouch and Vernon. Small Hydro includes Ashokan, Crescent, Jarvis and Vischer Ferry. </t>
  </si>
  <si>
    <t>5/   The difference between the Accumulated Depreciation contained in the NYPA Form 1 Equivalent and the amount contained here is equal to the Cost of Removal.</t>
  </si>
  <si>
    <t xml:space="preserve">Schedule B3 - Depreciation and Amortization Rates </t>
  </si>
  <si>
    <t>Based on Plant Data Year Ending December 31, 2019 for General and Intangible Plant and December 31, 2020 for Transmission Plant (as filed with FERC in 2022 in Docket ER22-2581)</t>
  </si>
  <si>
    <t xml:space="preserve">FERC Account  </t>
  </si>
  <si>
    <t xml:space="preserve"> FERC Account  Description</t>
  </si>
  <si>
    <t xml:space="preserve"> Rate (Annual) Percent 1/</t>
  </si>
  <si>
    <t xml:space="preserve">TRANSMISSION PLANT </t>
  </si>
  <si>
    <t>Headquarters</t>
  </si>
  <si>
    <t>St. Lawrence/FDR</t>
  </si>
  <si>
    <t>Niagara</t>
  </si>
  <si>
    <t>Blenheim-Gilboa</t>
  </si>
  <si>
    <t>J. A. FitzPatrick</t>
  </si>
  <si>
    <t>Massena-Marcy</t>
  </si>
  <si>
    <t>Marcy-South</t>
  </si>
  <si>
    <t>Long Island Sound Cable</t>
  </si>
  <si>
    <t>New Project 2/</t>
  </si>
  <si>
    <t xml:space="preserve"> Land Rights </t>
  </si>
  <si>
    <t>352</t>
  </si>
  <si>
    <t xml:space="preserve"> Structures and Improvements </t>
  </si>
  <si>
    <t>353</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</si>
  <si>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</si>
  <si>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</si>
  <si>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</si>
  <si>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</si>
  <si>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</si>
  <si>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</si>
  <si>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</si>
  <si>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r>
      <t xml:space="preserve"> </t>
    </r>
    <r>
      <rPr>
        <b/>
        <sz val="10"/>
        <color theme="1"/>
        <rFont val="Arial"/>
        <family val="2"/>
      </rPr>
      <t>GENERAL PLANT</t>
    </r>
    <r>
      <rPr>
        <sz val="10"/>
        <color theme="1"/>
        <rFont val="Arial"/>
        <family val="2"/>
      </rPr>
      <t xml:space="preserve"> </t>
    </r>
  </si>
  <si>
    <t xml:space="preserve"> Structures &amp; Improvements </t>
  </si>
  <si>
    <t xml:space="preserve"> Office Furniture &amp; Equipment </t>
  </si>
  <si>
    <t>391.2</t>
  </si>
  <si>
    <t>Computer Equipment 5 yr</t>
  </si>
  <si>
    <t>391.3</t>
  </si>
  <si>
    <t>Computer Equipment 10 yr</t>
  </si>
  <si>
    <t xml:space="preserve"> Transportation Equipment </t>
  </si>
  <si>
    <t>4/</t>
  </si>
  <si>
    <t xml:space="preserve"> Stores Equipment </t>
  </si>
  <si>
    <t xml:space="preserve"> Tools, Shop &amp; Garage Equipment </t>
  </si>
  <si>
    <t xml:space="preserve"> Laboratory Equipment </t>
  </si>
  <si>
    <t xml:space="preserve"> Power Operated Equipment </t>
  </si>
  <si>
    <t xml:space="preserve"> Communication Equipment </t>
  </si>
  <si>
    <t xml:space="preserve"> Miscellaneous Equipment 4/</t>
  </si>
  <si>
    <t>399</t>
  </si>
  <si>
    <r>
      <t xml:space="preserve"> </t>
    </r>
    <r>
      <rPr>
        <b/>
        <sz val="10"/>
        <color theme="1"/>
        <rFont val="Arial"/>
        <family val="2"/>
      </rPr>
      <t>INTANGIBLE PLANT</t>
    </r>
    <r>
      <rPr>
        <sz val="10"/>
        <color theme="1"/>
        <rFont val="Arial"/>
        <family val="2"/>
      </rPr>
      <t xml:space="preserve"> </t>
    </r>
  </si>
  <si>
    <t xml:space="preserve"> Miscellaneous Intangible Plant </t>
  </si>
  <si>
    <t xml:space="preserve">     5 Year Property</t>
  </si>
  <si>
    <t xml:space="preserve">     7 Year Property</t>
  </si>
  <si>
    <t xml:space="preserve">     10 Year Property</t>
  </si>
  <si>
    <t xml:space="preserve"> Transmission facility Contributions in Aid of Construction </t>
  </si>
  <si>
    <t>Notes:</t>
  </si>
  <si>
    <t>Where no depreciation rate is listed for a transmission or general plant account for a particular project,</t>
  </si>
  <si>
    <t>NYPA lacks depreciable plant as of 12/31/2019 or 2020 (or all plant has been fully depreciated). If new plant corresponding to these</t>
  </si>
  <si>
    <t>accounts is subsequently added for the relevant projects, the "New Project" depreciation rate for the relevant account will apply.</t>
  </si>
  <si>
    <t>New Project transmission and general depreciation rates are equal to the life of the asset adjusted for salvage.</t>
  </si>
  <si>
    <t>In the event a Contribution in Aid of Construction (CIAC) is made for a transmission facility, the transmission</t>
  </si>
  <si>
    <t>depreciation rates above will be weighted based on the relative amount of underlying plant booked to the accounts</t>
  </si>
  <si>
    <t>shown in lines 1-9 above and the weighted average depreciation rate will be used to amortize the CIAC. The life of a</t>
  </si>
  <si>
    <t>facility subject to a CIAC will be equivalent to the depreciation rate calculated above, i.e., 100% deprecation rate = life</t>
  </si>
  <si>
    <t>in years. The estimated life of the facility or rights associated with the facility will not change over the life of a CIAC</t>
  </si>
  <si>
    <t>without prior FERC approval.</t>
  </si>
  <si>
    <t>NYPA has replaced the anomalous rates for these assets with New Project rates.</t>
  </si>
  <si>
    <t>SCHEDULE C1</t>
  </si>
  <si>
    <t>GENERAL PLANT</t>
  </si>
  <si>
    <t>ALLOCATED TO</t>
  </si>
  <si>
    <t>RATE OF</t>
  </si>
  <si>
    <t>RETURN ON</t>
  </si>
  <si>
    <t>RATE BASE</t>
  </si>
  <si>
    <t>ALLOCATOR</t>
  </si>
  <si>
    <t>TRANSMISSION ($)</t>
  </si>
  <si>
    <t>RETURN</t>
  </si>
  <si>
    <t>PLANT ($)</t>
  </si>
  <si>
    <t>GENERAL PLANT ($)</t>
  </si>
  <si>
    <t>[Schedule E1]</t>
  </si>
  <si>
    <t xml:space="preserve"> (2) * (3)</t>
  </si>
  <si>
    <t xml:space="preserve"> (1) + (4)</t>
  </si>
  <si>
    <t>[Schedule D1]</t>
  </si>
  <si>
    <t xml:space="preserve"> (5) * (6)</t>
  </si>
  <si>
    <t xml:space="preserve"> (7)</t>
  </si>
  <si>
    <t>A)  Net Electric Plant in Service</t>
  </si>
  <si>
    <t>B)  Rate Base Adjustments</t>
  </si>
  <si>
    <t>* Cash Working Capital (1/8 O&amp;M)</t>
  </si>
  <si>
    <t>* Marcy South Capitalized Lease</t>
  </si>
  <si>
    <t>* Materials &amp; Supplies</t>
  </si>
  <si>
    <t>5/</t>
  </si>
  <si>
    <t>* Prepayments</t>
  </si>
  <si>
    <t>6/</t>
  </si>
  <si>
    <t>* CWIP</t>
  </si>
  <si>
    <t>7/</t>
  </si>
  <si>
    <t>* Regulatory Asset</t>
  </si>
  <si>
    <t>* Abandoned Plant</t>
  </si>
  <si>
    <t xml:space="preserve"> TOTAL         (sum lines 1-9)</t>
  </si>
  <si>
    <t>1/  Schedule B2; Net Electric Plant in Service; Ln 17</t>
  </si>
  <si>
    <t>2/  Schedule B2; Net Electric Plant in Service; Ln 25</t>
  </si>
  <si>
    <t>3/  1/8 of (Schedule A1; Col 5, Ln 17 + Schedule A2; Col 5, Ln 22)  [45 days]</t>
  </si>
  <si>
    <t>4/  WP-BD; Average of Year-end Unamortized Balances, Col 5</t>
  </si>
  <si>
    <t>5/  Average of year-end inventory Materials &amp; Supplies (WP-CA).  NYPA Form 1 Equivalent, page 227, Ln 12, average of columns b and c.</t>
  </si>
  <si>
    <t>6/  WP-CB; Col 3, Ln 3</t>
  </si>
  <si>
    <t>7/ CWIP, Regulatory Asset and Abandoned Plant are zero until an amount is authorized by FERC as shown below.  CWIP amount is shown in the NYPA Form 1 Equivalent, page 216, line 1</t>
  </si>
  <si>
    <t>Docket Number</t>
  </si>
  <si>
    <t>Authorized Amount</t>
  </si>
  <si>
    <t>SCHEDULE  D1</t>
  </si>
  <si>
    <t>CAPITALIZATION RATIO</t>
  </si>
  <si>
    <t xml:space="preserve">COST RATE </t>
  </si>
  <si>
    <t xml:space="preserve">WEIGHTED  </t>
  </si>
  <si>
    <t>TITLE</t>
  </si>
  <si>
    <t xml:space="preserve"> from WP-DA 1/</t>
  </si>
  <si>
    <t>from WP-DA 2/</t>
  </si>
  <si>
    <t>AVERAGE</t>
  </si>
  <si>
    <t>LONG-TERM DEBT</t>
  </si>
  <si>
    <t>Col (1) * Col (2)</t>
  </si>
  <si>
    <t>COMMON EQUITY</t>
  </si>
  <si>
    <t xml:space="preserve"> TOTAL CAPITALIZATION</t>
  </si>
  <si>
    <t>Col (3); Ln (1) + Ln (2)</t>
  </si>
  <si>
    <t>1/   The Common Equity share listed in Col (1) is capped at 50%.  The cap may only be changed pursuant to an FPA Section 205 or 206 filing to FERC.</t>
  </si>
  <si>
    <t xml:space="preserve">      The Long-Term Debt share is calculated as 1 minus the Common Equity share.</t>
  </si>
  <si>
    <t>2/   The ROE listed in Col (2) Ln (2) is the base ROE plus 50 basis-point incentive for RTO participation.  ROE may only be changed pursuant to an FPA</t>
  </si>
  <si>
    <t xml:space="preserve">      Section 205 or 206 filing to FERC.</t>
  </si>
  <si>
    <t>SCHEDULE  D2</t>
  </si>
  <si>
    <t>PROJECT SPECIFIC CAPITAL STRUCTURE AND COST OF CAPITAL 3/</t>
  </si>
  <si>
    <t xml:space="preserve"> from WP-DA</t>
  </si>
  <si>
    <t>from WP-DA</t>
  </si>
  <si>
    <t>Project 1 - Marcy South Series Compensation - Capital Structure</t>
  </si>
  <si>
    <t>PROJECT NET PLANT</t>
  </si>
  <si>
    <t>F1-Proj RR, Col (7), Ln (1b)</t>
  </si>
  <si>
    <t>PROJECT BASE RETURN</t>
  </si>
  <si>
    <t>Col (3) Ln (4) *  WP-DA Col (7) Ln (4)</t>
  </si>
  <si>
    <t>PROJECT ALLOWED RETURN</t>
  </si>
  <si>
    <t>Col (3); Ln (3) * Ln (4)</t>
  </si>
  <si>
    <t>1A</t>
  </si>
  <si>
    <t>PROJECT SPECIFIC RETURN ADJUSTMENT</t>
  </si>
  <si>
    <t>Col (3); Ln (6) - Ln (5)</t>
  </si>
  <si>
    <t>Project 2 - AC Project Segment A (Central East Energy Connect) - Capital Structure 4/</t>
  </si>
  <si>
    <t>F1-Proj RR, Col (7), Ln (1c)</t>
  </si>
  <si>
    <t>2B</t>
  </si>
  <si>
    <t>Project 3 - SPC Project -  Capital Structure 5/</t>
  </si>
  <si>
    <t>F1-Proj RR, Col (7), Ln (1d)</t>
  </si>
  <si>
    <t>3C</t>
  </si>
  <si>
    <t>Project X</t>
  </si>
  <si>
    <t>A</t>
  </si>
  <si>
    <t>Total Project Adjustments</t>
  </si>
  <si>
    <t>1/   The MSSC Common Equity share listed in Col (1) is capped at 53%.  The cap may only be changed pursuant to an FPA Section 205 or 206 filing to FERC.</t>
  </si>
  <si>
    <t xml:space="preserve">      The MSSC Long-Term Debt share is calculated as 1 minus the Common Equity share.</t>
  </si>
  <si>
    <t>2/   The MSSC  ROE listed in Col (2) Ln (2) is the base ROE plus 50 basis-point incentive Congestion Relief Adder.  ROE may only be changed pursuant to an FPA</t>
  </si>
  <si>
    <t xml:space="preserve">3/   Additional project-specific capital structures added to this Schedule D2 must be approved by FERC.  The cost of long-term debt and common equity </t>
  </si>
  <si>
    <t xml:space="preserve">      for any such project shall reflect the cost rates in Col (2), Lns (1) and (2) unless a different cost rate is approved by FERC.</t>
  </si>
  <si>
    <t xml:space="preserve">4/  The AC Project Segment A cost containment impacts, if any, will be computed on a workpaper and provided as supporting documentation for each applicable Annual Update </t>
  </si>
  <si>
    <t xml:space="preserve">      consistent with the NYPA Protocols. The ROE listed in Col (2) for AC Project Segment A consists of a 50 basis point ROE Risk Adder per the Commission's approval in Docket No. EL19-88,</t>
  </si>
  <si>
    <t xml:space="preserve">      added to the 9.45% ROE applicable to NYPA’s other transmission assets.  See Schedule D1 and Project 1, above.</t>
  </si>
  <si>
    <t>5/  The Smart Path Connect Project cost containment impacts, if any, will be computed on a workpaper and provided as supporting documentation for each applicable Annual Update,</t>
  </si>
  <si>
    <t xml:space="preserve">     consistent with the Commission's Order dated 07/05/22 in Docket No. ER22-1014.  The ROE listed in Col (2) for the Smart Path Connect Project consists of a 50 basis point ROE Risk Adder </t>
  </si>
  <si>
    <t xml:space="preserve">     per the Commission's approval in Docket No. ER 22-1014 added to the 9.45% ROE applicable to NYPA's other transmission assets.  See Schedule D1 and Project 1, above.</t>
  </si>
  <si>
    <t>...</t>
  </si>
  <si>
    <t>SCHEDULE E1</t>
  </si>
  <si>
    <t>RATIO</t>
  </si>
  <si>
    <t>SOURCE/</t>
  </si>
  <si>
    <t>DESCRIPTION</t>
  </si>
  <si>
    <t>From WP-EA</t>
  </si>
  <si>
    <t>COMMENTS</t>
  </si>
  <si>
    <t>INCLUDED TRANSMISSION</t>
  </si>
  <si>
    <t xml:space="preserve">Col (2); Ln (2) </t>
  </si>
  <si>
    <t>Project Revenue Requirement Worksheet</t>
  </si>
  <si>
    <t>Line</t>
  </si>
  <si>
    <t>Item</t>
  </si>
  <si>
    <t>Page, Line, Col.</t>
  </si>
  <si>
    <t>Allocator</t>
  </si>
  <si>
    <t>Gross Transmission Plant - Total</t>
  </si>
  <si>
    <t>Schedule B2, line 17, col 9 (Note A)</t>
  </si>
  <si>
    <t>Transmission Accumulated Depreciation</t>
  </si>
  <si>
    <t>Schedule B2, line 17, col 10</t>
  </si>
  <si>
    <t>Transmission CWIP, Regulatory Asset and Abandoned Plant</t>
  </si>
  <si>
    <t>Schedule C1, lines 7, 8, &amp; 9 (Note B)</t>
  </si>
  <si>
    <t>Net Transmission Plant - Total</t>
  </si>
  <si>
    <t>Line 1 minus Line 1a plus Line 1b</t>
  </si>
  <si>
    <t>O&amp;M TRANSMISSION EXPENSE</t>
  </si>
  <si>
    <t>Total O&amp;M Allocated to Transmission</t>
  </si>
  <si>
    <t>Schedule A1, line 17, col 5 and Schedule A2, line 22, Col 5</t>
  </si>
  <si>
    <t>GENERAL DEPRECIATION EXPENSE</t>
  </si>
  <si>
    <t>(Note G)</t>
  </si>
  <si>
    <t>5</t>
  </si>
  <si>
    <t>Total General Depreciation Expense</t>
  </si>
  <si>
    <t>Schedule B1 line 26, col 5</t>
  </si>
  <si>
    <t>6</t>
  </si>
  <si>
    <t>Annual Allocation Factor for Expenses</t>
  </si>
  <si>
    <t>([line 3 + line 5] divided by line 1, col 2)</t>
  </si>
  <si>
    <t xml:space="preserve"> </t>
  </si>
  <si>
    <t xml:space="preserve">RETURN </t>
  </si>
  <si>
    <t>7</t>
  </si>
  <si>
    <t>Schedule C1 line 10, col 7</t>
  </si>
  <si>
    <t>8</t>
  </si>
  <si>
    <t>Annual Allocation Factor for Return on Rate Base</t>
  </si>
  <si>
    <t>(line 7 divided by line 2 col 2)</t>
  </si>
  <si>
    <t>(14)</t>
  </si>
  <si>
    <t>(14a)</t>
  </si>
  <si>
    <t>(15)</t>
  </si>
  <si>
    <t>(16)</t>
  </si>
  <si>
    <t>Project Name and #</t>
  </si>
  <si>
    <t>Type</t>
  </si>
  <si>
    <t>Project Gross Plant ($)</t>
  </si>
  <si>
    <t>Project Accumulated Depreciation ($)</t>
  </si>
  <si>
    <t>Annual Allocation for Expenses ($)</t>
  </si>
  <si>
    <t>Project Net Plant ($)</t>
  </si>
  <si>
    <t>Annual Allocation Factor for Return</t>
  </si>
  <si>
    <t>Annual Return Charge ($)</t>
  </si>
  <si>
    <t>Annual Revenue Requirement ($)</t>
  </si>
  <si>
    <t>Incentive Return in basis Points</t>
  </si>
  <si>
    <t>Incentive Return ($)</t>
  </si>
  <si>
    <t>Discount</t>
  </si>
  <si>
    <t>Total Annual Revenue Requirement ($)</t>
  </si>
  <si>
    <t>True-Up Adjustment ($)</t>
  </si>
  <si>
    <t>Net Revenue Requirement ($)</t>
  </si>
  <si>
    <t>(Note C)</t>
  </si>
  <si>
    <t>Page 1 line 6</t>
  </si>
  <si>
    <t>Col. 3 * Col. 5</t>
  </si>
  <si>
    <t>(Note D)</t>
  </si>
  <si>
    <t>(Page 1, line 8)</t>
  </si>
  <si>
    <t>(Col. 7 * Col. 8)</t>
  </si>
  <si>
    <t>(Note E)</t>
  </si>
  <si>
    <t>(Sum Col. 6, 9 &amp; 10)</t>
  </si>
  <si>
    <t>Per FERC order (Note H)</t>
  </si>
  <si>
    <t>(Schedule F2, Line 10  * (Col. 12/100)* Col. 7)</t>
  </si>
  <si>
    <t>(Note I)</t>
  </si>
  <si>
    <t>(Sum Col. 11 + 13 + 14 +14a)</t>
  </si>
  <si>
    <t>(Note F)</t>
  </si>
  <si>
    <t xml:space="preserve">Sum Col. 15 + 16 </t>
  </si>
  <si>
    <t>MSSC</t>
  </si>
  <si>
    <t>AC Project Segment A (Central East Energy Connect)</t>
  </si>
  <si>
    <t>Smart Path Connect - NTAC - ROE Risk Adder</t>
  </si>
  <si>
    <t>1o</t>
  </si>
  <si>
    <t>2</t>
  </si>
  <si>
    <t>Note</t>
  </si>
  <si>
    <t>Letter</t>
  </si>
  <si>
    <t>Gross Transmission Plant that is included on Schedule B2, Ln 17, Col 5.</t>
  </si>
  <si>
    <t>B</t>
  </si>
  <si>
    <t>Inclusive of any CWIP, Unamortized Regulatory Asset or Unamortized Abandoned Plant balances included in rate base when authorized by FERC order.</t>
  </si>
  <si>
    <t>C</t>
  </si>
  <si>
    <t>Project Gross Plant is the total capital investment for the project calculated in the same method as the gross plant value in page 1, line 1 .  This value includes subsequent capital investments required to maintain the facilities to their original capabilities.  
Gross plant does not include CWIP, Unamortized Regulatory Asset or Unamortized Abandoned Plant.</t>
  </si>
  <si>
    <t>D</t>
  </si>
  <si>
    <t>Project Net Plant is the Project Gross Plant Identified in Column 3 less the associated Accumulated Depreciation in page 2, column 4.  Net Plant includes any FERC approved CWIP, Unamortized Abandoned Plant and Regulatory Asset.</t>
  </si>
  <si>
    <t>E</t>
  </si>
  <si>
    <t>Project Depreciation Expense is the amount in Schedule B1, Ln 26, Col. 2 that is associated with the specified project.  Project Depreciation Expense includes the amortization of Abandoned Plant and any FERC approved Regulatory Asset.  
However, if FERC grants accelerated depreciation for a project the depreciation rate authorized by FERC will be used instead of the rates shown on Schedule B3 for all other projects.</t>
  </si>
  <si>
    <t>F</t>
  </si>
  <si>
    <t>Reserved</t>
  </si>
  <si>
    <t>G</t>
  </si>
  <si>
    <t>The Total General and Common Depreciation Expense excludes any depreciation expense directly associated with a project and thereby included in page 2 column 8.</t>
  </si>
  <si>
    <t>H</t>
  </si>
  <si>
    <t>Requires approval by FERC of incentive return applicable to the specified project(s). A negative number of basis points may be entered to reduce the ROE applicable to a project if a FERC order specifies a lower return for that project.</t>
  </si>
  <si>
    <t>I</t>
  </si>
  <si>
    <t>The discount is the reduction in revenue, if any, that NYPA agreed to, for instance, to be selected to build facilities as the result of a competitive process and equals the amount by which the annual revenue requirement is reduced from the ceiling rate</t>
  </si>
  <si>
    <t>Incentives</t>
  </si>
  <si>
    <t>Reference</t>
  </si>
  <si>
    <t>$</t>
  </si>
  <si>
    <t>Rate Base</t>
  </si>
  <si>
    <t xml:space="preserve">Schedule C1, line 10, Col. 5 </t>
  </si>
  <si>
    <t>100 Basis Point Incentive Return</t>
  </si>
  <si>
    <t>Weighted</t>
  </si>
  <si>
    <t>%</t>
  </si>
  <si>
    <t>Cost</t>
  </si>
  <si>
    <t xml:space="preserve">  Long Term Debt </t>
  </si>
  <si>
    <t>(Schedule D1, line 1)</t>
  </si>
  <si>
    <t xml:space="preserve">  Common Stock</t>
  </si>
  <si>
    <t>(Schedule D1, line 2)</t>
  </si>
  <si>
    <t>Cost = Schedule E, line 2, Cost plus .01</t>
  </si>
  <si>
    <t>Total  (sum lines 3-4)</t>
  </si>
  <si>
    <t>100 Basis Point Incentive Return multiplied by Rate Base (line 1 * line 5)</t>
  </si>
  <si>
    <t>Return    (Schedule C1, line 10, Col. 7)</t>
  </si>
  <si>
    <t>Incremental Return for 100 basis point increase in ROE</t>
  </si>
  <si>
    <t>(Line 6 less line 7)</t>
  </si>
  <si>
    <t>Net Transmission Plant</t>
  </si>
  <si>
    <t>(Schedule C1, line 1, col. (1)</t>
  </si>
  <si>
    <t>Incremental Return for 100 basis point increase in ROE divided by Rate Base</t>
  </si>
  <si>
    <t>(Line 8 / line 9)</t>
  </si>
  <si>
    <t xml:space="preserve">Notes: </t>
  </si>
  <si>
    <t>Line 5 includes a 100 basis point increase in ROE that is used only to determine the increase in return and income taxes associated with</t>
  </si>
  <si>
    <t>a 100 basis point increase in ROE.  Any actual incentive is calculated on Schedule F1 and must be approved by FERC.</t>
  </si>
  <si>
    <t>For example, if FERC were to grant a 137 basis point ROE incentive, the increase in return and taxes for a 100 basis point</t>
  </si>
  <si>
    <t xml:space="preserve">increase in ROE would be multiplied by 137 on Schedule F1, Col. 13. </t>
  </si>
  <si>
    <t>Project True-Up</t>
  </si>
  <si>
    <t>($)</t>
  </si>
  <si>
    <t>Actual</t>
  </si>
  <si>
    <t>True-Up</t>
  </si>
  <si>
    <t>Applicable</t>
  </si>
  <si>
    <t>NTAC ATRR</t>
  </si>
  <si>
    <t>Adjustment</t>
  </si>
  <si>
    <t>Interest</t>
  </si>
  <si>
    <t>Project</t>
  </si>
  <si>
    <t>or Project</t>
  </si>
  <si>
    <t xml:space="preserve">Actual Revenues </t>
  </si>
  <si>
    <t>Revenue</t>
  </si>
  <si>
    <t>Principal</t>
  </si>
  <si>
    <t xml:space="preserve">Prior Period </t>
  </si>
  <si>
    <t>Rate on</t>
  </si>
  <si>
    <t>Number</t>
  </si>
  <si>
    <t>Received (Note 1)</t>
  </si>
  <si>
    <t>Requirement (Note 2)</t>
  </si>
  <si>
    <t>Under/(Over)</t>
  </si>
  <si>
    <t>(Note A)</t>
  </si>
  <si>
    <t>(Col. (6) + Col. (7)) x</t>
  </si>
  <si>
    <t>Col. (6) + Col. (7)</t>
  </si>
  <si>
    <t>Amount Actually Received for Transmission Service</t>
  </si>
  <si>
    <t>Schedule F2 Using Actual Cost Data</t>
  </si>
  <si>
    <t>Col. (5) - Col. (4)</t>
  </si>
  <si>
    <t>Line 25, Col. (e)</t>
  </si>
  <si>
    <t>Line 24</t>
  </si>
  <si>
    <t xml:space="preserve">Col. (8) x 24 months </t>
  </si>
  <si>
    <t xml:space="preserve"> + Col. (9)</t>
  </si>
  <si>
    <t>Subtotal</t>
  </si>
  <si>
    <t>Under/(Over) Recovery</t>
  </si>
  <si>
    <t xml:space="preserve">1)  For all projects and NTAC ATRR, the Actual Revenues Received are the actual revenues NYPA receives from the NYISO in that calendar year.  If NYISO does not break out the revenues per project, </t>
  </si>
  <si>
    <t>the Actual Revenues Received will be allocated pro rata to each project based on their Actual Net Revenue Requirement in col (5).</t>
  </si>
  <si>
    <t>2) Schedule F1, Page 2 of 2, col (15).</t>
  </si>
  <si>
    <t>FERC Refund Interest Rate</t>
  </si>
  <si>
    <t>Interest Rate (Note A):</t>
  </si>
  <si>
    <t>Year</t>
  </si>
  <si>
    <t>Interest Rates under Section 35.19(a)</t>
  </si>
  <si>
    <t>January</t>
  </si>
  <si>
    <t>February</t>
  </si>
  <si>
    <t>March</t>
  </si>
  <si>
    <t>April</t>
  </si>
  <si>
    <t>May</t>
  </si>
  <si>
    <t>June</t>
  </si>
  <si>
    <t>July</t>
  </si>
  <si>
    <t>August</t>
  </si>
  <si>
    <t>September</t>
  </si>
  <si>
    <t>October</t>
  </si>
  <si>
    <t>November</t>
  </si>
  <si>
    <t>December</t>
  </si>
  <si>
    <t>Avg. Monthly FERC Rate</t>
  </si>
  <si>
    <t>Prior Period Adjustments</t>
  </si>
  <si>
    <t>(a)</t>
  </si>
  <si>
    <t>(b)</t>
  </si>
  <si>
    <t>(c)</t>
  </si>
  <si>
    <t>(d)</t>
  </si>
  <si>
    <t>(e)</t>
  </si>
  <si>
    <t xml:space="preserve">Project or </t>
  </si>
  <si>
    <t>Amount</t>
  </si>
  <si>
    <t>Total Adjustment</t>
  </si>
  <si>
    <t>Schedule 1</t>
  </si>
  <si>
    <t xml:space="preserve">A Description of the Adjustment </t>
  </si>
  <si>
    <t>In Dollars</t>
  </si>
  <si>
    <t>(Note  A)</t>
  </si>
  <si>
    <t>Col. (c) + Col. (d)</t>
  </si>
  <si>
    <t>25a</t>
  </si>
  <si>
    <t>25b</t>
  </si>
  <si>
    <t>25c</t>
  </si>
  <si>
    <t>Prior Period Adjustments are when an error is discovered relating to a prior true-up or refunds/surcharges ordered by FERC.  The interest on the Prior Period Adjustment excludes interest for the current true up period, because the interest is included in Ln 25 Col (d).</t>
  </si>
  <si>
    <t>WORK PAPER AA</t>
  </si>
  <si>
    <t>Operation and Maintenance Summary</t>
  </si>
  <si>
    <t>OVERALL</t>
  </si>
  <si>
    <t>Major</t>
  </si>
  <si>
    <t>Amount ($)</t>
  </si>
  <si>
    <t>ADMIN &amp; GENERAL</t>
  </si>
  <si>
    <t>RESULT</t>
  </si>
  <si>
    <t>Category</t>
  </si>
  <si>
    <t>555 -    OPSE-Purchased Power</t>
  </si>
  <si>
    <t>501 -    Steam Product-Fuel</t>
  </si>
  <si>
    <t>565 -    Trans-Xmsn Elect Oth</t>
  </si>
  <si>
    <t>-</t>
  </si>
  <si>
    <t>2a</t>
  </si>
  <si>
    <t>506 -    SP-Misc Steam Power</t>
  </si>
  <si>
    <t>2b</t>
  </si>
  <si>
    <t>535 -    HP-Oper Supvr&amp;Engrg</t>
  </si>
  <si>
    <t>2c</t>
  </si>
  <si>
    <t>537 -    HP-Hydraulic Expense</t>
  </si>
  <si>
    <t>2d</t>
  </si>
  <si>
    <t>538 -    HP-Electric Expenses</t>
  </si>
  <si>
    <t>2e</t>
  </si>
  <si>
    <t>539 -    HP-Misc Hyd Pwr Gen</t>
  </si>
  <si>
    <t>2f</t>
  </si>
  <si>
    <t>546 -    OP-Oper Supvr&amp;Engrg</t>
  </si>
  <si>
    <t>2g</t>
  </si>
  <si>
    <t>548 -    OP-Generation Expens</t>
  </si>
  <si>
    <t>2h</t>
  </si>
  <si>
    <t>549 -    OP-Misc Oth Pwr Gen</t>
  </si>
  <si>
    <t>2i</t>
  </si>
  <si>
    <t>560 -    Trans-Oper Supvr&amp;Eng</t>
  </si>
  <si>
    <t>2j</t>
  </si>
  <si>
    <t>561 -    Trans-Load Dispatcng</t>
  </si>
  <si>
    <t>2k</t>
  </si>
  <si>
    <t>562 -    Trans-Station Expens</t>
  </si>
  <si>
    <t>2l</t>
  </si>
  <si>
    <t>566 -    Trans-Misc Xmsn Exp</t>
  </si>
  <si>
    <t>2m</t>
  </si>
  <si>
    <t>905 -   Misc. Customer Accts. Exps</t>
  </si>
  <si>
    <t>2n</t>
  </si>
  <si>
    <t>Contribution to New York State</t>
  </si>
  <si>
    <t>2o</t>
  </si>
  <si>
    <t>916 -   Misc. Sales Expense</t>
  </si>
  <si>
    <t>2p</t>
  </si>
  <si>
    <t>920 -    Misc. Admin &amp; Gen'l Salaries</t>
  </si>
  <si>
    <t>2q</t>
  </si>
  <si>
    <t>921 -    Misc. Office Supp &amp; Exps</t>
  </si>
  <si>
    <t>2r</t>
  </si>
  <si>
    <t>922 -   Administrative Expenses Transferred</t>
  </si>
  <si>
    <t>2s</t>
  </si>
  <si>
    <t>923 -   Outside Services Employed</t>
  </si>
  <si>
    <t>2t</t>
  </si>
  <si>
    <t>924 -    A&amp;G-Property Insurance</t>
  </si>
  <si>
    <t>2u</t>
  </si>
  <si>
    <t>925 -    A&amp;G-Injuries &amp; Damages Insurance</t>
  </si>
  <si>
    <t>2v</t>
  </si>
  <si>
    <t>926 -    A&amp;G-Employee Pension &amp; Benefits</t>
  </si>
  <si>
    <t>2w</t>
  </si>
  <si>
    <t>926 -    A&amp;G-Employee Pension &amp; Benefits(PBOP)</t>
  </si>
  <si>
    <t>2x</t>
  </si>
  <si>
    <t>928 -    A&amp;G-Regulatory Commission Expense</t>
  </si>
  <si>
    <t>2y</t>
  </si>
  <si>
    <t>930 -    Obsolete/Excess Inv</t>
  </si>
  <si>
    <t>2z</t>
  </si>
  <si>
    <t>930.1-A&amp;G-General Advertising Expense</t>
  </si>
  <si>
    <t>2aa</t>
  </si>
  <si>
    <t>930.2-A&amp;G-Miscellaneous &amp; General Expense</t>
  </si>
  <si>
    <t>2ab</t>
  </si>
  <si>
    <t>930.5-R &amp; D Expense</t>
  </si>
  <si>
    <t>2ac</t>
  </si>
  <si>
    <t>931 -    Rents</t>
  </si>
  <si>
    <t>2ad</t>
  </si>
  <si>
    <t>935 -    A&amp;G-Maintenance of General Plant</t>
  </si>
  <si>
    <t>Operations</t>
  </si>
  <si>
    <t>545 -    HP-Maint Misc Hyd Pl</t>
  </si>
  <si>
    <t>512 -    SP-Maint Boiler Plt</t>
  </si>
  <si>
    <t>514 -    SP-Maint Misc Stm Pl</t>
  </si>
  <si>
    <t>541 -    HP-Maint Supvn&amp;Engrg</t>
  </si>
  <si>
    <t>542 -    HP-Maint of Struct</t>
  </si>
  <si>
    <t>543 -    HP-Maint Res Dam&amp;Wtr</t>
  </si>
  <si>
    <t>544 -    HP-Maint Elect Plant</t>
  </si>
  <si>
    <t>551 -    OP-Maint Supvn &amp; Eng</t>
  </si>
  <si>
    <t>552 -    OP-Maint of Struct</t>
  </si>
  <si>
    <t>553 -    OP-Maint Gen &amp; Elect</t>
  </si>
  <si>
    <t>3k</t>
  </si>
  <si>
    <t>554 -    OP-Maint Oth Pwr Prd</t>
  </si>
  <si>
    <t>3l</t>
  </si>
  <si>
    <t>568 -    Trans-Maint Sup &amp; En</t>
  </si>
  <si>
    <t>3n</t>
  </si>
  <si>
    <t>569 -    Trans-Maint Struct</t>
  </si>
  <si>
    <t>3m</t>
  </si>
  <si>
    <t>570 -    Trans-Maint St Equip</t>
  </si>
  <si>
    <t>3o</t>
  </si>
  <si>
    <t>571 -    Trans-Maint Ovhd Lns</t>
  </si>
  <si>
    <t>3p</t>
  </si>
  <si>
    <t>572 -    Trans-Maint Ungrd Ln</t>
  </si>
  <si>
    <t>3q</t>
  </si>
  <si>
    <t>573 -    Trans-Maint Misc Xmn</t>
  </si>
  <si>
    <t>Maintenance</t>
  </si>
  <si>
    <t>4a</t>
  </si>
  <si>
    <t>403 -    Depreciation Expense</t>
  </si>
  <si>
    <t>TOTALS</t>
  </si>
  <si>
    <t>WORK PAPER AB</t>
  </si>
  <si>
    <t>Operation and Maintenance Detail</t>
  </si>
  <si>
    <t xml:space="preserve">              FERC by accounts and profit center</t>
  </si>
  <si>
    <t>(12)</t>
  </si>
  <si>
    <t>(13)</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</si>
  <si>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</si>
  <si>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</si>
  <si>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</si>
  <si>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</si>
  <si>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</si>
  <si>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</si>
  <si>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</si>
  <si>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</si>
  <si>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</si>
  <si>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</si>
  <si>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</si>
  <si>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</si>
  <si>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</si>
  <si>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</si>
  <si>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</si>
  <si>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</si>
  <si>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</si>
  <si>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</si>
  <si>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</si>
  <si>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</si>
  <si>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</si>
  <si>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</si>
  <si>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</si>
  <si>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</si>
  <si>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</si>
  <si>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</si>
  <si>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</si>
  <si>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</si>
  <si>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</si>
  <si>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</si>
  <si>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</si>
  <si>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</si>
  <si>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</si>
  <si>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0100/105</t>
  </si>
  <si>
    <t>0100/110</t>
  </si>
  <si>
    <t>0100/115</t>
  </si>
  <si>
    <t>0100/120</t>
  </si>
  <si>
    <t>0100/122</t>
  </si>
  <si>
    <t>0100/125</t>
  </si>
  <si>
    <t>0100/130</t>
  </si>
  <si>
    <t>0100/135</t>
  </si>
  <si>
    <t>0100/140</t>
  </si>
  <si>
    <t>0100/145</t>
  </si>
  <si>
    <t>0100/150</t>
  </si>
  <si>
    <t>0100/155</t>
  </si>
  <si>
    <t>0100/156</t>
  </si>
  <si>
    <t>0100/157</t>
  </si>
  <si>
    <t>0100/158</t>
  </si>
  <si>
    <t>0100/159</t>
  </si>
  <si>
    <t>0100/160</t>
  </si>
  <si>
    <t>0100/161</t>
  </si>
  <si>
    <t>0100/165</t>
  </si>
  <si>
    <t>0100/205</t>
  </si>
  <si>
    <t>0100/210</t>
  </si>
  <si>
    <t>0100/215</t>
  </si>
  <si>
    <t>0100/220</t>
  </si>
  <si>
    <t>0100/225</t>
  </si>
  <si>
    <t>0100/230</t>
  </si>
  <si>
    <t>0100/235</t>
  </si>
  <si>
    <t>0100/240</t>
  </si>
  <si>
    <t>0100/245</t>
  </si>
  <si>
    <t>0100/255</t>
  </si>
  <si>
    <t>0100/305</t>
  </si>
  <si>
    <t>0100/310</t>
  </si>
  <si>
    <t>0100/320</t>
  </si>
  <si>
    <t>0100/321</t>
  </si>
  <si>
    <t>0100/410</t>
  </si>
  <si>
    <t>0100/600</t>
  </si>
  <si>
    <t>0100/700</t>
  </si>
  <si>
    <t>0100/800</t>
  </si>
  <si>
    <t>0100/900</t>
  </si>
  <si>
    <t>0100/901</t>
  </si>
  <si>
    <t>0100/265</t>
  </si>
  <si>
    <t>0100/322</t>
  </si>
  <si>
    <t>0100/350</t>
  </si>
  <si>
    <t>0100/550</t>
  </si>
  <si>
    <t>0100/701</t>
  </si>
  <si>
    <t>0100/902</t>
  </si>
  <si>
    <t>Overall Result</t>
  </si>
  <si>
    <t>FERC G/L Accounts</t>
  </si>
  <si>
    <t>St. Lawrence</t>
  </si>
  <si>
    <t>Poletti</t>
  </si>
  <si>
    <t>Astoria Energy II</t>
  </si>
  <si>
    <t>Flynn</t>
  </si>
  <si>
    <t>Jarvis</t>
  </si>
  <si>
    <t>Crescent</t>
  </si>
  <si>
    <t>Vischer Ferry</t>
  </si>
  <si>
    <t>Ashokan</t>
  </si>
  <si>
    <t>Kensico</t>
  </si>
  <si>
    <t>Hell Gate</t>
  </si>
  <si>
    <t>Harlem River</t>
  </si>
  <si>
    <t>Vernon Blvd.</t>
  </si>
  <si>
    <t>23rd &amp; 3rd (Gowanus)</t>
  </si>
  <si>
    <t>N 1st &amp;Grand (Kent)</t>
  </si>
  <si>
    <t>Pouch Terminal</t>
  </si>
  <si>
    <t>Brentwood</t>
  </si>
  <si>
    <t>500MW Combined Cycle</t>
  </si>
  <si>
    <t>BG Trans</t>
  </si>
  <si>
    <t>JAF Trans</t>
  </si>
  <si>
    <t>IP3/Pol Trans</t>
  </si>
  <si>
    <t>Marcy/Clark Trans</t>
  </si>
  <si>
    <t>Marcy South Trans</t>
  </si>
  <si>
    <t>Niagara Trans</t>
  </si>
  <si>
    <t>Sound Cable</t>
  </si>
  <si>
    <t>ST Law Trans</t>
  </si>
  <si>
    <t>765 KV Trans</t>
  </si>
  <si>
    <t>HTP Trans</t>
  </si>
  <si>
    <t>DSM</t>
  </si>
  <si>
    <t>Power for Jobs</t>
  </si>
  <si>
    <t>Recharge NY</t>
  </si>
  <si>
    <t>JAF</t>
  </si>
  <si>
    <t>SENY</t>
  </si>
  <si>
    <t>CES</t>
  </si>
  <si>
    <t>Canal Corp</t>
  </si>
  <si>
    <t>EV Charging Stations</t>
  </si>
  <si>
    <t>Large Energy Storage</t>
  </si>
  <si>
    <t>AC Proceedings</t>
  </si>
  <si>
    <t>GPSP</t>
  </si>
  <si>
    <t>Canals Reimagined</t>
  </si>
  <si>
    <t>CANALS CAPITAL</t>
  </si>
  <si>
    <t>NYEM</t>
  </si>
  <si>
    <t>Lrg Scale Renewables</t>
  </si>
  <si>
    <t>1p</t>
  </si>
  <si>
    <t>1q</t>
  </si>
  <si>
    <t>1r</t>
  </si>
  <si>
    <t>1s</t>
  </si>
  <si>
    <t>1t</t>
  </si>
  <si>
    <t>1u</t>
  </si>
  <si>
    <t>1v</t>
  </si>
  <si>
    <t>1w</t>
  </si>
  <si>
    <t>1x</t>
  </si>
  <si>
    <t>1y</t>
  </si>
  <si>
    <t>1z</t>
  </si>
  <si>
    <t>1aa</t>
  </si>
  <si>
    <t>1ab</t>
  </si>
  <si>
    <t>1ac</t>
  </si>
  <si>
    <t>1ad</t>
  </si>
  <si>
    <t>1ae</t>
  </si>
  <si>
    <t>1af</t>
  </si>
  <si>
    <t>1ag</t>
  </si>
  <si>
    <t>1ah</t>
  </si>
  <si>
    <t>1ai</t>
  </si>
  <si>
    <t>1ak</t>
  </si>
  <si>
    <t>1al</t>
  </si>
  <si>
    <t>1am</t>
  </si>
  <si>
    <t>1an</t>
  </si>
  <si>
    <t>1ao</t>
  </si>
  <si>
    <t>1ap</t>
  </si>
  <si>
    <t>1aq</t>
  </si>
  <si>
    <t>1ar</t>
  </si>
  <si>
    <t>1as</t>
  </si>
  <si>
    <t>1at</t>
  </si>
  <si>
    <t>1au</t>
  </si>
  <si>
    <t>1av</t>
  </si>
  <si>
    <t>1aw</t>
  </si>
  <si>
    <t>1ax</t>
  </si>
  <si>
    <t>1ay</t>
  </si>
  <si>
    <t>1az</t>
  </si>
  <si>
    <t>WORK PAPER AC</t>
  </si>
  <si>
    <t>Ratio</t>
  </si>
  <si>
    <t>Avg. Transmission Plant in Service</t>
  </si>
  <si>
    <t>Sch B2; Col 9, Sum Ln 5, 6 and 10</t>
  </si>
  <si>
    <t>Generator Step-Up Transformer Plant-in-Service</t>
  </si>
  <si>
    <t>Sch B2, Line 12, Col 9</t>
  </si>
  <si>
    <t>Col 1, Ln 2 / Col 1, Ln 1</t>
  </si>
  <si>
    <t>Transmission Maintenance</t>
  </si>
  <si>
    <t>Sch A1; Col 4, Ln 4</t>
  </si>
  <si>
    <t>Removed Step-up Transmission O&amp;M</t>
  </si>
  <si>
    <t>Col 1, Ln 4 x Col 2, Ln 3</t>
  </si>
  <si>
    <t>WORK PAPER AD</t>
  </si>
  <si>
    <t>Sch B2; Col 5, Sum Ln 5, 6 and 10</t>
  </si>
  <si>
    <t>FACTS Plant-in-Service</t>
  </si>
  <si>
    <t>Sch B2, Line 13, Col 9</t>
  </si>
  <si>
    <t>Sch A1: Col 4, Ln 4</t>
  </si>
  <si>
    <t>Reclassified FACTS Transmission Plant</t>
  </si>
  <si>
    <t>Subtract Col 1, Ln 4 * Col 2, Ln 3</t>
  </si>
  <si>
    <t>WORK PAPER AE</t>
  </si>
  <si>
    <t>Posting</t>
  </si>
  <si>
    <t>Income</t>
  </si>
  <si>
    <t>Date</t>
  </si>
  <si>
    <t>       </t>
  </si>
  <si>
    <t>WORK PAPER AF</t>
  </si>
  <si>
    <t>Total NYPA PBOP</t>
  </si>
  <si>
    <t>PBOP Capitalized</t>
  </si>
  <si>
    <t>PBOP contained in Cost of Service</t>
  </si>
  <si>
    <t>Line 1 less line 2</t>
  </si>
  <si>
    <t>Base PBOP Amount</t>
  </si>
  <si>
    <t>Line 4 less line 3</t>
  </si>
  <si>
    <t>WORK PAPER AG</t>
  </si>
  <si>
    <t>Allocated</t>
  </si>
  <si>
    <t>Insurance</t>
  </si>
  <si>
    <t>Expense -</t>
  </si>
  <si>
    <t>Site</t>
  </si>
  <si>
    <t xml:space="preserve">    (4)</t>
  </si>
  <si>
    <t xml:space="preserve">     Subtotal (Gross Transmission Plant Ratio)</t>
  </si>
  <si>
    <t>Allocated based on transmission gross plant ratio from Work Paper AI</t>
  </si>
  <si>
    <t xml:space="preserve">     Subtotal (Full Transmission)</t>
  </si>
  <si>
    <t>WORK PAPER AH</t>
  </si>
  <si>
    <t>Injury/Damage</t>
  </si>
  <si>
    <t>Ratio (%)</t>
  </si>
  <si>
    <t xml:space="preserve">     Subtotal</t>
  </si>
  <si>
    <t>WORK PAPER AI</t>
  </si>
  <si>
    <t>Gross Plant in</t>
  </si>
  <si>
    <t>12/31/____ ($)</t>
  </si>
  <si>
    <t>Average</t>
  </si>
  <si>
    <t>Service Ratio</t>
  </si>
  <si>
    <t>TRANSMISSION (353 Station Equip.)</t>
  </si>
  <si>
    <t>WORK PAPER BA</t>
  </si>
  <si>
    <t>Included General &amp; Transmission Plant - Depreciation ____</t>
  </si>
  <si>
    <t>FERC</t>
  </si>
  <si>
    <t>Acct #</t>
  </si>
  <si>
    <t>Included General Plant</t>
  </si>
  <si>
    <t>Incl</t>
  </si>
  <si>
    <t>Subtotal General - Structures &amp; Improvements</t>
  </si>
  <si>
    <t>Subtotal General - Office Furniture &amp; Equipment</t>
  </si>
  <si>
    <t>Subtotal General - Transportation Equipment</t>
  </si>
  <si>
    <t>7a</t>
  </si>
  <si>
    <t>7b</t>
  </si>
  <si>
    <t>7c</t>
  </si>
  <si>
    <t>7d</t>
  </si>
  <si>
    <t>Subtotal General - Stores Equipment</t>
  </si>
  <si>
    <t>9a</t>
  </si>
  <si>
    <t>9b</t>
  </si>
  <si>
    <t>9c</t>
  </si>
  <si>
    <t>9d</t>
  </si>
  <si>
    <t>9e</t>
  </si>
  <si>
    <t>Subtotal General - Tools, Shop &amp; Garage Equipment</t>
  </si>
  <si>
    <t>11e</t>
  </si>
  <si>
    <t>Subtotal General - Laboratory Equipment</t>
  </si>
  <si>
    <t>13a</t>
  </si>
  <si>
    <t>13b</t>
  </si>
  <si>
    <t>13c</t>
  </si>
  <si>
    <t>13d</t>
  </si>
  <si>
    <t>13e</t>
  </si>
  <si>
    <t>Subtotal General - Power Operated Equipment</t>
  </si>
  <si>
    <t>15a</t>
  </si>
  <si>
    <t>15b</t>
  </si>
  <si>
    <t>15c</t>
  </si>
  <si>
    <t>15d</t>
  </si>
  <si>
    <t>15e</t>
  </si>
  <si>
    <t>15f</t>
  </si>
  <si>
    <t>15g</t>
  </si>
  <si>
    <t>Subtotal General - Communication Equipment</t>
  </si>
  <si>
    <t>17a</t>
  </si>
  <si>
    <t>17b</t>
  </si>
  <si>
    <t>17c</t>
  </si>
  <si>
    <t>17d</t>
  </si>
  <si>
    <t>17e</t>
  </si>
  <si>
    <t>Subtotal General - Miscellaneous Equipment</t>
  </si>
  <si>
    <t>19a</t>
  </si>
  <si>
    <t>Inch</t>
  </si>
  <si>
    <t>19b</t>
  </si>
  <si>
    <t>19c</t>
  </si>
  <si>
    <t>Subtotal General - Other Tangible Property</t>
  </si>
  <si>
    <t>Total Included General Plant</t>
  </si>
  <si>
    <t>Included Transmission Plant</t>
  </si>
  <si>
    <t>22a</t>
  </si>
  <si>
    <t>22b</t>
  </si>
  <si>
    <t>22c</t>
  </si>
  <si>
    <t>22d</t>
  </si>
  <si>
    <t>22e</t>
  </si>
  <si>
    <t>22f</t>
  </si>
  <si>
    <t>22g</t>
  </si>
  <si>
    <t>Subtotal Transmission -  Structures &amp; Improvements</t>
  </si>
  <si>
    <t>24a</t>
  </si>
  <si>
    <t>24b</t>
  </si>
  <si>
    <t>24c</t>
  </si>
  <si>
    <t>24d</t>
  </si>
  <si>
    <t>24e</t>
  </si>
  <si>
    <t>24f</t>
  </si>
  <si>
    <t>24g</t>
  </si>
  <si>
    <t>24h</t>
  </si>
  <si>
    <t>Subtotal Transmission -  Station Equipment</t>
  </si>
  <si>
    <t>26a</t>
  </si>
  <si>
    <t>26b</t>
  </si>
  <si>
    <t>26c</t>
  </si>
  <si>
    <t>26d</t>
  </si>
  <si>
    <t>26e</t>
  </si>
  <si>
    <t>26f</t>
  </si>
  <si>
    <t>Subtotal Transmission -  Towers &amp; Fixtures</t>
  </si>
  <si>
    <t>28a</t>
  </si>
  <si>
    <t>28b</t>
  </si>
  <si>
    <t>28c</t>
  </si>
  <si>
    <t>28d</t>
  </si>
  <si>
    <t>28e</t>
  </si>
  <si>
    <t>Subtotal Transmission -  Poles &amp; Fixtures</t>
  </si>
  <si>
    <t>30a</t>
  </si>
  <si>
    <t>30b</t>
  </si>
  <si>
    <t>30c</t>
  </si>
  <si>
    <t>30d</t>
  </si>
  <si>
    <t>30e</t>
  </si>
  <si>
    <t>30f</t>
  </si>
  <si>
    <t>Subtotal Transmission -  Overhead Conductors &amp; Devices</t>
  </si>
  <si>
    <t>32a</t>
  </si>
  <si>
    <t>32b</t>
  </si>
  <si>
    <t>32c</t>
  </si>
  <si>
    <t>Subtotal Transmission -  Underground Conduit</t>
  </si>
  <si>
    <t>34a</t>
  </si>
  <si>
    <t>34b</t>
  </si>
  <si>
    <t>34c</t>
  </si>
  <si>
    <t>Subtotal Transmission -  Underground Conductors &amp; Devices</t>
  </si>
  <si>
    <t>36a</t>
  </si>
  <si>
    <t>36b</t>
  </si>
  <si>
    <t>36c</t>
  </si>
  <si>
    <t>36d</t>
  </si>
  <si>
    <t>36e</t>
  </si>
  <si>
    <t>36f</t>
  </si>
  <si>
    <t>Subtotal Transmission -  Roads &amp; Trails</t>
  </si>
  <si>
    <t>Total Included Transmission Plant</t>
  </si>
  <si>
    <t>WORK PAPER BB</t>
  </si>
  <si>
    <t>____-____ EXCLUDED PLANT IN SERVICE</t>
  </si>
  <si>
    <t>Electric</t>
  </si>
  <si>
    <t>Plant   in</t>
  </si>
  <si>
    <t>Service  (Net $)</t>
  </si>
  <si>
    <t>Service</t>
  </si>
  <si>
    <t>Service  (Net)</t>
  </si>
  <si>
    <t>EXCLUDED TRANSMISSION</t>
  </si>
  <si>
    <t>EXCL</t>
  </si>
  <si>
    <t>T</t>
  </si>
  <si>
    <t>500mW C - C at Astoria</t>
  </si>
  <si>
    <t>SUBTOTAL 500mW C - C at Astoria</t>
  </si>
  <si>
    <t>Astoria 2 (AE-II) Substation</t>
  </si>
  <si>
    <t>SUBTOTAL Astoria 2 (AE-II) Substation</t>
  </si>
  <si>
    <t>SUBTOTAL Small Hydro</t>
  </si>
  <si>
    <t>FLYNN  (Holtsville)</t>
  </si>
  <si>
    <t>SUBTOTAL FLYNN  (Holtsville)</t>
  </si>
  <si>
    <t>POLETTI  (Astoria)</t>
  </si>
  <si>
    <t>8a</t>
  </si>
  <si>
    <t>8b</t>
  </si>
  <si>
    <t>8c</t>
  </si>
  <si>
    <t>8d</t>
  </si>
  <si>
    <t>8e</t>
  </si>
  <si>
    <t>SUBTOTAL Poletti</t>
  </si>
  <si>
    <t>BRENTWOOD  (Long Island)</t>
  </si>
  <si>
    <t>10a</t>
  </si>
  <si>
    <t>GOWANUS  (Brooklyn)</t>
  </si>
  <si>
    <t>10b</t>
  </si>
  <si>
    <t>HARLEM RIVER YARDS  (Bronx)</t>
  </si>
  <si>
    <t>10c</t>
  </si>
  <si>
    <t>HELLGATE  (Bronx)</t>
  </si>
  <si>
    <t>10d</t>
  </si>
  <si>
    <t>KENT  (Brooklyn)</t>
  </si>
  <si>
    <t>10e</t>
  </si>
  <si>
    <t>POUCH TERMINAL  (Richmond)</t>
  </si>
  <si>
    <t>10f</t>
  </si>
  <si>
    <t>VERNON BOULEVARD  (Queens)</t>
  </si>
  <si>
    <t>10g</t>
  </si>
  <si>
    <t>SUBTOTAL SCPP</t>
  </si>
  <si>
    <t>TOTAL EXCLUDED TRANSMISSION</t>
  </si>
  <si>
    <t>EXCLUDED GENERAL</t>
  </si>
  <si>
    <t>14a</t>
  </si>
  <si>
    <t>14b</t>
  </si>
  <si>
    <t>14c</t>
  </si>
  <si>
    <t>14d</t>
  </si>
  <si>
    <t>14e</t>
  </si>
  <si>
    <t>14f</t>
  </si>
  <si>
    <t>SUBTOTAL 500Mw CC</t>
  </si>
  <si>
    <t>16a</t>
  </si>
  <si>
    <t>16b</t>
  </si>
  <si>
    <t>18a</t>
  </si>
  <si>
    <t>18b</t>
  </si>
  <si>
    <t>18c</t>
  </si>
  <si>
    <t>18d</t>
  </si>
  <si>
    <t>18e</t>
  </si>
  <si>
    <t>18f</t>
  </si>
  <si>
    <t>18g</t>
  </si>
  <si>
    <t>18h</t>
  </si>
  <si>
    <t>SUBTOTAL Flynn</t>
  </si>
  <si>
    <t>20a</t>
  </si>
  <si>
    <t>20b</t>
  </si>
  <si>
    <t>20c</t>
  </si>
  <si>
    <t>20d</t>
  </si>
  <si>
    <t>20e</t>
  </si>
  <si>
    <t>20f</t>
  </si>
  <si>
    <t>20g</t>
  </si>
  <si>
    <t>20h</t>
  </si>
  <si>
    <t>20i</t>
  </si>
  <si>
    <t>20j</t>
  </si>
  <si>
    <t>20k</t>
  </si>
  <si>
    <t>22h</t>
  </si>
  <si>
    <t>22i</t>
  </si>
  <si>
    <t>22j</t>
  </si>
  <si>
    <t>22k</t>
  </si>
  <si>
    <t>22l</t>
  </si>
  <si>
    <t>22n</t>
  </si>
  <si>
    <t>New York Energy Manager</t>
  </si>
  <si>
    <t>Evolve &amp; Re-Imagine</t>
  </si>
  <si>
    <t xml:space="preserve">SUBTOTAL </t>
  </si>
  <si>
    <t>TOTAL EXCLUDED GENERAL</t>
  </si>
  <si>
    <t>WORK PAPER BC</t>
  </si>
  <si>
    <t>P/T/G</t>
  </si>
  <si>
    <t>Plant Name</t>
  </si>
  <si>
    <t>A/C</t>
  </si>
  <si>
    <t>Electric Plant in Service ($)</t>
  </si>
  <si>
    <t>Accumulated Depreciation ($)</t>
  </si>
  <si>
    <t>Electric Plant in Service  (Net $ )</t>
  </si>
  <si>
    <t>Depreciation Expense ($)</t>
  </si>
  <si>
    <t>Electric Plant in Service  (Net $)</t>
  </si>
  <si>
    <t>Capital assets, not being depreciated:</t>
  </si>
  <si>
    <t>Land</t>
  </si>
  <si>
    <t>Land Total</t>
  </si>
  <si>
    <t>Construction in progress</t>
  </si>
  <si>
    <t>CWIP</t>
  </si>
  <si>
    <t>Construction in progress Total</t>
  </si>
  <si>
    <t>Total capital assets not being depreciated</t>
  </si>
  <si>
    <t>Capital assets, being depreciated:</t>
  </si>
  <si>
    <t>6d</t>
  </si>
  <si>
    <t>6e</t>
  </si>
  <si>
    <t>6f</t>
  </si>
  <si>
    <t>6g</t>
  </si>
  <si>
    <t>6h</t>
  </si>
  <si>
    <t>6i</t>
  </si>
  <si>
    <t>6j</t>
  </si>
  <si>
    <t>6k</t>
  </si>
  <si>
    <t>6l</t>
  </si>
  <si>
    <t>6n</t>
  </si>
  <si>
    <t>6m</t>
  </si>
  <si>
    <t>6o</t>
  </si>
  <si>
    <t>6p</t>
  </si>
  <si>
    <t>6q</t>
  </si>
  <si>
    <t>6r</t>
  </si>
  <si>
    <t>6s</t>
  </si>
  <si>
    <t>6t</t>
  </si>
  <si>
    <t>6u</t>
  </si>
  <si>
    <t>6v</t>
  </si>
  <si>
    <t>6w</t>
  </si>
  <si>
    <t>6x</t>
  </si>
  <si>
    <t>6y</t>
  </si>
  <si>
    <t>6z</t>
  </si>
  <si>
    <t>6aa</t>
  </si>
  <si>
    <t>6ab</t>
  </si>
  <si>
    <t>6ac</t>
  </si>
  <si>
    <t>6ad</t>
  </si>
  <si>
    <t>6ae</t>
  </si>
  <si>
    <t>6af</t>
  </si>
  <si>
    <t>6ag</t>
  </si>
  <si>
    <t>Production - Hydro Total</t>
  </si>
  <si>
    <t>Production - Gas turbine/combined cycle</t>
  </si>
  <si>
    <t>8f</t>
  </si>
  <si>
    <t>8g</t>
  </si>
  <si>
    <t>8h</t>
  </si>
  <si>
    <t>8i</t>
  </si>
  <si>
    <t>8j</t>
  </si>
  <si>
    <t>8k</t>
  </si>
  <si>
    <t>8l</t>
  </si>
  <si>
    <t>8n</t>
  </si>
  <si>
    <t>8m</t>
  </si>
  <si>
    <t>8o</t>
  </si>
  <si>
    <t>8p</t>
  </si>
  <si>
    <t>8q</t>
  </si>
  <si>
    <t>8r</t>
  </si>
  <si>
    <t>8s</t>
  </si>
  <si>
    <t>8t</t>
  </si>
  <si>
    <t>8u</t>
  </si>
  <si>
    <t>8v</t>
  </si>
  <si>
    <t>8w</t>
  </si>
  <si>
    <t>8x</t>
  </si>
  <si>
    <t>8y</t>
  </si>
  <si>
    <t>8z</t>
  </si>
  <si>
    <t>8aa</t>
  </si>
  <si>
    <t>8ab</t>
  </si>
  <si>
    <t>8ac</t>
  </si>
  <si>
    <t>8ad</t>
  </si>
  <si>
    <t>8ae</t>
  </si>
  <si>
    <t>8af</t>
  </si>
  <si>
    <t>8ag</t>
  </si>
  <si>
    <t>8ah</t>
  </si>
  <si>
    <t>8ai</t>
  </si>
  <si>
    <t>8aj</t>
  </si>
  <si>
    <t>8ak</t>
  </si>
  <si>
    <t>8al</t>
  </si>
  <si>
    <t>8am</t>
  </si>
  <si>
    <t>8an</t>
  </si>
  <si>
    <t>8ao</t>
  </si>
  <si>
    <t>8ap</t>
  </si>
  <si>
    <t>8aq</t>
  </si>
  <si>
    <t>8ar</t>
  </si>
  <si>
    <t>8as</t>
  </si>
  <si>
    <t>8at</t>
  </si>
  <si>
    <t>8au</t>
  </si>
  <si>
    <t>8av</t>
  </si>
  <si>
    <t>8aw</t>
  </si>
  <si>
    <t>8ax</t>
  </si>
  <si>
    <t>8ay</t>
  </si>
  <si>
    <t>8az</t>
  </si>
  <si>
    <t>8ba</t>
  </si>
  <si>
    <t>8bb</t>
  </si>
  <si>
    <t>8bc</t>
  </si>
  <si>
    <t>8bd</t>
  </si>
  <si>
    <t>Production - Gas turbine/combined cycle Total</t>
  </si>
  <si>
    <t>10h</t>
  </si>
  <si>
    <t>10i</t>
  </si>
  <si>
    <t>10j</t>
  </si>
  <si>
    <t>10k</t>
  </si>
  <si>
    <t>10l</t>
  </si>
  <si>
    <t>10m</t>
  </si>
  <si>
    <t>10n</t>
  </si>
  <si>
    <t>10o</t>
  </si>
  <si>
    <t>10p</t>
  </si>
  <si>
    <t>10q</t>
  </si>
  <si>
    <t>10r</t>
  </si>
  <si>
    <t>10s</t>
  </si>
  <si>
    <t>10t</t>
  </si>
  <si>
    <t>10u</t>
  </si>
  <si>
    <t>10v</t>
  </si>
  <si>
    <t>10w</t>
  </si>
  <si>
    <t>10x</t>
  </si>
  <si>
    <t>10y</t>
  </si>
  <si>
    <t>10z</t>
  </si>
  <si>
    <t>10aa</t>
  </si>
  <si>
    <t>10ab</t>
  </si>
  <si>
    <t>10ac</t>
  </si>
  <si>
    <t>10ad</t>
  </si>
  <si>
    <t>10ae</t>
  </si>
  <si>
    <t>10af</t>
  </si>
  <si>
    <t>10ag</t>
  </si>
  <si>
    <t>10ah</t>
  </si>
  <si>
    <t>10ai</t>
  </si>
  <si>
    <t>10aj</t>
  </si>
  <si>
    <t>10ak</t>
  </si>
  <si>
    <t>10al</t>
  </si>
  <si>
    <t>10am</t>
  </si>
  <si>
    <t>10an</t>
  </si>
  <si>
    <t>10ao</t>
  </si>
  <si>
    <t>10ap</t>
  </si>
  <si>
    <t>10aq</t>
  </si>
  <si>
    <t>10ar</t>
  </si>
  <si>
    <t>10as</t>
  </si>
  <si>
    <t>10at</t>
  </si>
  <si>
    <t>10au</t>
  </si>
  <si>
    <t>10av</t>
  </si>
  <si>
    <t>10aw</t>
  </si>
  <si>
    <t>10ax</t>
  </si>
  <si>
    <t>10ay</t>
  </si>
  <si>
    <t>10az</t>
  </si>
  <si>
    <t>10ba</t>
  </si>
  <si>
    <t>10bb</t>
  </si>
  <si>
    <t>10bc</t>
  </si>
  <si>
    <t>10bd</t>
  </si>
  <si>
    <t>10be</t>
  </si>
  <si>
    <t>10bf</t>
  </si>
  <si>
    <t>10bg</t>
  </si>
  <si>
    <t>10bh</t>
  </si>
  <si>
    <t>10bi</t>
  </si>
  <si>
    <t>10bj</t>
  </si>
  <si>
    <t>10bk</t>
  </si>
  <si>
    <t>10bl</t>
  </si>
  <si>
    <t>10bm</t>
  </si>
  <si>
    <t>10bn</t>
  </si>
  <si>
    <t>10bo</t>
  </si>
  <si>
    <t>10bp</t>
  </si>
  <si>
    <t>10bq</t>
  </si>
  <si>
    <t>10br</t>
  </si>
  <si>
    <t>Transmission Total</t>
  </si>
  <si>
    <t>12a</t>
  </si>
  <si>
    <t>12b</t>
  </si>
  <si>
    <t>12c</t>
  </si>
  <si>
    <t>12d</t>
  </si>
  <si>
    <t>12e</t>
  </si>
  <si>
    <t>12f</t>
  </si>
  <si>
    <t>12g</t>
  </si>
  <si>
    <t>12h</t>
  </si>
  <si>
    <t>12i</t>
  </si>
  <si>
    <t>12j</t>
  </si>
  <si>
    <t>12k</t>
  </si>
  <si>
    <t>12l</t>
  </si>
  <si>
    <t>12m</t>
  </si>
  <si>
    <t>12n</t>
  </si>
  <si>
    <t>12o</t>
  </si>
  <si>
    <t>12p</t>
  </si>
  <si>
    <t>12q</t>
  </si>
  <si>
    <t>12r</t>
  </si>
  <si>
    <t>12s</t>
  </si>
  <si>
    <t>12t</t>
  </si>
  <si>
    <t>12u</t>
  </si>
  <si>
    <t>12v</t>
  </si>
  <si>
    <t>12w</t>
  </si>
  <si>
    <t>12x</t>
  </si>
  <si>
    <t>12y</t>
  </si>
  <si>
    <t>12z</t>
  </si>
  <si>
    <t>12aa</t>
  </si>
  <si>
    <t>12ab</t>
  </si>
  <si>
    <t>12ac</t>
  </si>
  <si>
    <t>12ad</t>
  </si>
  <si>
    <t>12ae</t>
  </si>
  <si>
    <t>12af</t>
  </si>
  <si>
    <t>12ag</t>
  </si>
  <si>
    <t>12ah</t>
  </si>
  <si>
    <t>12ai</t>
  </si>
  <si>
    <t>12aj</t>
  </si>
  <si>
    <t>12ak</t>
  </si>
  <si>
    <t>12al</t>
  </si>
  <si>
    <t>12am</t>
  </si>
  <si>
    <t>12an</t>
  </si>
  <si>
    <t>12ao</t>
  </si>
  <si>
    <t>12ap</t>
  </si>
  <si>
    <t>12aq</t>
  </si>
  <si>
    <t>12ar</t>
  </si>
  <si>
    <t>12as</t>
  </si>
  <si>
    <t>12at</t>
  </si>
  <si>
    <t>12au</t>
  </si>
  <si>
    <t>12av</t>
  </si>
  <si>
    <t>12aw</t>
  </si>
  <si>
    <t>12ax</t>
  </si>
  <si>
    <t>12ay</t>
  </si>
  <si>
    <t>12az</t>
  </si>
  <si>
    <t>12ba</t>
  </si>
  <si>
    <t>12bb</t>
  </si>
  <si>
    <t>12bc</t>
  </si>
  <si>
    <t>12bd</t>
  </si>
  <si>
    <t>12be</t>
  </si>
  <si>
    <t>12bf</t>
  </si>
  <si>
    <t>12bg</t>
  </si>
  <si>
    <t>12bh</t>
  </si>
  <si>
    <t>12bi</t>
  </si>
  <si>
    <t>12bj</t>
  </si>
  <si>
    <t>12bk</t>
  </si>
  <si>
    <t>12bl</t>
  </si>
  <si>
    <t>12bm</t>
  </si>
  <si>
    <t>12bn</t>
  </si>
  <si>
    <t>12bo</t>
  </si>
  <si>
    <t>12bp</t>
  </si>
  <si>
    <t>12bq</t>
  </si>
  <si>
    <t>12br</t>
  </si>
  <si>
    <t>12bs</t>
  </si>
  <si>
    <t>12bt</t>
  </si>
  <si>
    <t>12bu</t>
  </si>
  <si>
    <t>12bv</t>
  </si>
  <si>
    <t>12bw</t>
  </si>
  <si>
    <t>12bx</t>
  </si>
  <si>
    <t>12by</t>
  </si>
  <si>
    <t>12bz</t>
  </si>
  <si>
    <t>12ca</t>
  </si>
  <si>
    <t>12cb</t>
  </si>
  <si>
    <t>12cc</t>
  </si>
  <si>
    <t>12cd</t>
  </si>
  <si>
    <t>12ce</t>
  </si>
  <si>
    <t>12cf</t>
  </si>
  <si>
    <t>12cg</t>
  </si>
  <si>
    <t>12ch</t>
  </si>
  <si>
    <t>12ci</t>
  </si>
  <si>
    <t>12cj</t>
  </si>
  <si>
    <t>12ck</t>
  </si>
  <si>
    <t>12cl</t>
  </si>
  <si>
    <t>12cm</t>
  </si>
  <si>
    <t>12cn</t>
  </si>
  <si>
    <t>12co</t>
  </si>
  <si>
    <t>12cp</t>
  </si>
  <si>
    <t>12cq</t>
  </si>
  <si>
    <t>12cr</t>
  </si>
  <si>
    <t>12cs</t>
  </si>
  <si>
    <t>12ct</t>
  </si>
  <si>
    <t>12cu</t>
  </si>
  <si>
    <t>12cv</t>
  </si>
  <si>
    <t>12cw</t>
  </si>
  <si>
    <t>12cx</t>
  </si>
  <si>
    <t>12cy</t>
  </si>
  <si>
    <t>12cz</t>
  </si>
  <si>
    <t>12da</t>
  </si>
  <si>
    <t>General Total</t>
  </si>
  <si>
    <t>Total capital assets, being depreciated</t>
  </si>
  <si>
    <t xml:space="preserve">           Net value of all capital assets</t>
  </si>
  <si>
    <t>WORK PAPER BD</t>
  </si>
  <si>
    <t>MARCY-SOUTH CAPITALIZED LEASE AMORTIZATION</t>
  </si>
  <si>
    <t>AND UNAMORTIZED BALANCE</t>
  </si>
  <si>
    <t>Beginning</t>
  </si>
  <si>
    <t>Current Year</t>
  </si>
  <si>
    <t>Unamortized</t>
  </si>
  <si>
    <t>Ending</t>
  </si>
  <si>
    <t>Capitalized</t>
  </si>
  <si>
    <t>Lease Asset/</t>
  </si>
  <si>
    <t>Lease</t>
  </si>
  <si>
    <t>Obligation ($)</t>
  </si>
  <si>
    <t>Lease/Asset ($)</t>
  </si>
  <si>
    <t>Amortization ($)</t>
  </si>
  <si>
    <t>Balance</t>
  </si>
  <si>
    <t>WORK PAPER BE</t>
  </si>
  <si>
    <t>FACTS PROJECT PLANT IN SERVICE, ACCUMULATED DEPRECIATION AND DEPRECIATION EXPENSE</t>
  </si>
  <si>
    <t>LN</t>
  </si>
  <si>
    <t>Asset</t>
  </si>
  <si>
    <t>Cap.Date</t>
  </si>
  <si>
    <t>Asset Description</t>
  </si>
  <si>
    <t>Service (Net $)</t>
  </si>
  <si>
    <t>1…</t>
  </si>
  <si>
    <t>Total Plant</t>
  </si>
  <si>
    <t>Year-Over-Year Accumulated Depreciation</t>
  </si>
  <si>
    <t>Note:  The FACTS project data is based on NYPA's financial records with adherence to FERC's Uniform System of Accounts and U.S. generally accepted accounting principles.</t>
  </si>
  <si>
    <t>WORK PAPER BF</t>
  </si>
  <si>
    <t>Electric Plant</t>
  </si>
  <si>
    <t>Asset  No.</t>
  </si>
  <si>
    <t>(Net $)</t>
  </si>
  <si>
    <t>Adjusted Grand Total (Excludes 500MW C - C at Astoria)</t>
  </si>
  <si>
    <t>WORK PAPER BG</t>
  </si>
  <si>
    <t>NIAGARA</t>
  </si>
  <si>
    <t>ST. LAWRENCE</t>
  </si>
  <si>
    <t>BLENHEIM GILBOA</t>
  </si>
  <si>
    <t>Total Expenses</t>
  </si>
  <si>
    <t>WORK PAPER BH</t>
  </si>
  <si>
    <t>Profit</t>
  </si>
  <si>
    <t>Impairment</t>
  </si>
  <si>
    <t>Center</t>
  </si>
  <si>
    <t>Facility</t>
  </si>
  <si>
    <t>          </t>
  </si>
  <si>
    <t>                                              </t>
  </si>
  <si>
    <t>Total Impairment - Production</t>
  </si>
  <si>
    <t>Total Impairment - Transmission</t>
  </si>
  <si>
    <t>Total Impairment - General Plant</t>
  </si>
  <si>
    <t>WORK PAPER BI</t>
  </si>
  <si>
    <t>Cost of Removal to Regulatory Assets - Depreciation:</t>
  </si>
  <si>
    <t>Production      </t>
  </si>
  <si>
    <t>Transmission    </t>
  </si>
  <si>
    <t>General         </t>
  </si>
  <si>
    <t>Note:  The Cost of Removal data is based on NYPA's accounting records under the provisions of FASB Accounting Standards Codification Topic 980.</t>
  </si>
  <si>
    <t>December 31, ____</t>
  </si>
  <si>
    <t>WORKPAPER BJ</t>
  </si>
  <si>
    <t>INDIVIDUAL PROJECTS  - PLANT IN SERVICE and DEPRECIATION</t>
  </si>
  <si>
    <t>12/31/</t>
  </si>
  <si>
    <t>MARCY-SOUTH SERIES COMPENSATION</t>
  </si>
  <si>
    <t>Land &amp; Land Rights</t>
  </si>
  <si>
    <t>MSSC Transmission Total</t>
  </si>
  <si>
    <t>AC Project Segment A (CENTRAL EAST ENERGY CONNECT)</t>
  </si>
  <si>
    <t>AC Project Seg A (Central East Energy Connect) Total</t>
  </si>
  <si>
    <t>Smart Path Connect</t>
  </si>
  <si>
    <t>SPC Project Total</t>
  </si>
  <si>
    <t>WORK PAPER CA</t>
  </si>
  <si>
    <t>Total M&amp;S</t>
  </si>
  <si>
    <t>Avg. M&amp;S</t>
  </si>
  <si>
    <t>NYPA</t>
  </si>
  <si>
    <t>Inventory ($)</t>
  </si>
  <si>
    <t>Inventory</t>
  </si>
  <si>
    <t>12/31/____</t>
  </si>
  <si>
    <t>____-14</t>
  </si>
  <si>
    <t>M&amp;S ($)</t>
  </si>
  <si>
    <t>NIA</t>
  </si>
  <si>
    <t>STL</t>
  </si>
  <si>
    <t>POL</t>
  </si>
  <si>
    <t>B/G</t>
  </si>
  <si>
    <t>500MW</t>
  </si>
  <si>
    <t>CEC</t>
  </si>
  <si>
    <t>Facility Subtotal</t>
  </si>
  <si>
    <t>Reserve for Degraded Materials</t>
  </si>
  <si>
    <t>Reserve for Excess and Obsolete Inventory</t>
  </si>
  <si>
    <t>Reserves Subtotal</t>
  </si>
  <si>
    <t>WORK PAPER CB</t>
  </si>
  <si>
    <t>Property</t>
  </si>
  <si>
    <t>Other</t>
  </si>
  <si>
    <t>Insurance ($)</t>
  </si>
  <si>
    <t>Prepayments ($)</t>
  </si>
  <si>
    <t>Beginning/End of Year Average</t>
  </si>
  <si>
    <t>WORK PAPER DA</t>
  </si>
  <si>
    <t>Equity</t>
  </si>
  <si>
    <t>Applied</t>
  </si>
  <si>
    <t>Component</t>
  </si>
  <si>
    <t>Share</t>
  </si>
  <si>
    <t>Cap</t>
  </si>
  <si>
    <t>Rate</t>
  </si>
  <si>
    <t>Long-Term Debt</t>
  </si>
  <si>
    <t>Preferred Stock</t>
  </si>
  <si>
    <t>Common Equity</t>
  </si>
  <si>
    <t xml:space="preserve">         Total</t>
  </si>
  <si>
    <t>1/:</t>
  </si>
  <si>
    <t>Total Proprietary Capital</t>
  </si>
  <si>
    <t>Workpaper WP-DB Ln (5), average of Col (2) and (3)</t>
  </si>
  <si>
    <t xml:space="preserve">  less Preferred </t>
  </si>
  <si>
    <t xml:space="preserve">  less Acct. 216.1</t>
  </si>
  <si>
    <t>2/:</t>
  </si>
  <si>
    <t>Total Long Term Debt Interest</t>
  </si>
  <si>
    <t>Workpaper WP-DB Col (2) Ln (2)</t>
  </si>
  <si>
    <t>Net Proceeds Long Term Debt</t>
  </si>
  <si>
    <t>Workpaper WP-DB Ln (4), average of Col (2) and (3)</t>
  </si>
  <si>
    <t>LTD Cost Rate</t>
  </si>
  <si>
    <t>3/:</t>
  </si>
  <si>
    <t>Preferred Dividends</t>
  </si>
  <si>
    <t>Preferred Cost Rate</t>
  </si>
  <si>
    <t>4/:  The capital structure listed in Col (3) is calculated based on the total capitalization amount listed in column (2).  The Equity Cap in Col (4) Ln (3)</t>
  </si>
  <si>
    <t xml:space="preserve">      is fixed and cannot be modified or deleted absent an FPA Section 205 or 206 filing to FERC.  The Applied Equity Share in Col (5) Ln (3) will be the </t>
  </si>
  <si>
    <t xml:space="preserve">      actual common equity share, not to exceed the Equity Cap in Col (4) Ln (3).  The debt share is calculated as 1 minus the equity share.</t>
  </si>
  <si>
    <t>5/:  The ROE listed in Col (6), Ln (3) is the base ROE plus 50 basis-point incentive for RTO participation.  ROE may only be changed pursuant to an</t>
  </si>
  <si>
    <t xml:space="preserve">      FPA Section 205 or 206 filing to FERC.</t>
  </si>
  <si>
    <t>6/:  The Long-Term Debt Amount ($) in Col (2) Ln (1) is the Gross Proceeds Outstanding Long Term Debt, the average of WP-DB Ln (3e), Col</t>
  </si>
  <si>
    <t xml:space="preserve">       (2) and (3).</t>
  </si>
  <si>
    <t xml:space="preserve">7/:   The Long-Term Debt Cost Rate is calculated as the Total Long Term Debt Interest [Workpaper WP-DB Col (2) Ln (2)] divided by the Net Proceeds </t>
  </si>
  <si>
    <t xml:space="preserve">       Long Term Debt [Workpaper WP-DB row (4), average of Col (2) and (3)]. </t>
  </si>
  <si>
    <t>WORK PAPER DB</t>
  </si>
  <si>
    <t>CAPITAL STRUCTURE</t>
  </si>
  <si>
    <t>____ Amount ($)</t>
  </si>
  <si>
    <t>Long Term Debt Cost</t>
  </si>
  <si>
    <t xml:space="preserve">Interest on Long-Term Debt </t>
  </si>
  <si>
    <t>p. 117 ln. 62 c,d</t>
  </si>
  <si>
    <t xml:space="preserve">Amort. of Debt Disc. and Expense </t>
  </si>
  <si>
    <t>p. 117 ln. 63 c,d</t>
  </si>
  <si>
    <t xml:space="preserve">Amortization of Loss on Reacquired Debt </t>
  </si>
  <si>
    <t>p. 117 ln. 64 c,d</t>
  </si>
  <si>
    <t>(Less) Amort. of Premium on Debt</t>
  </si>
  <si>
    <t>p. 117 ln. 65 c,d</t>
  </si>
  <si>
    <t>(Less) Amortization of Gain on Reacquired Debt</t>
  </si>
  <si>
    <t>p. 117 ln. 66 c,d</t>
  </si>
  <si>
    <t xml:space="preserve">Total Long Term Debt Interest </t>
  </si>
  <si>
    <t>Long Term Debt</t>
  </si>
  <si>
    <t>Bonds</t>
  </si>
  <si>
    <t>p. 112 ln. 18 c,d</t>
  </si>
  <si>
    <t>(Less) Reacquired Bonds</t>
  </si>
  <si>
    <t>p. 112 ln. 19 c,d</t>
  </si>
  <si>
    <t>Other Long Term Debt</t>
  </si>
  <si>
    <t>p. 112 ln. 21 c,d</t>
  </si>
  <si>
    <t>Gross Proceeds Outstanding LT Debt</t>
  </si>
  <si>
    <t>(Less) Unamortized Discount on Long-Term Debt</t>
  </si>
  <si>
    <t>p. 112 ln. 23 c,d</t>
  </si>
  <si>
    <t>(Less) Unamortized Debt Expenses</t>
  </si>
  <si>
    <t>p. 111 ln. 69 c,d</t>
  </si>
  <si>
    <t>(Less) Unamortized Loss on Reacquired Debt</t>
  </si>
  <si>
    <t>p. 111 ln. 81 c,d</t>
  </si>
  <si>
    <t xml:space="preserve">Unamortized Premium on Long-Term Debt </t>
  </si>
  <si>
    <t>p. 112 ln. 22 c,d</t>
  </si>
  <si>
    <t>Unamortized Gain on Reacquired Debt</t>
  </si>
  <si>
    <t>p. 113 ln. 61 c,d</t>
  </si>
  <si>
    <t xml:space="preserve">Net Proceeds Long Term Debt </t>
  </si>
  <si>
    <t>Net Position</t>
  </si>
  <si>
    <t>WORK PAPER EA</t>
  </si>
  <si>
    <t>Actual Labor</t>
  </si>
  <si>
    <t>Net Plant</t>
  </si>
  <si>
    <t>Net Revenue</t>
  </si>
  <si>
    <t>Center(s)</t>
  </si>
  <si>
    <t>105</t>
  </si>
  <si>
    <t>110</t>
  </si>
  <si>
    <t>115</t>
  </si>
  <si>
    <t>120</t>
  </si>
  <si>
    <t>125</t>
  </si>
  <si>
    <t>AE II</t>
  </si>
  <si>
    <t>130-150</t>
  </si>
  <si>
    <t>Total Small Hydro</t>
  </si>
  <si>
    <t>155-161</t>
  </si>
  <si>
    <t>Total Small Clean Power Plants</t>
  </si>
  <si>
    <t>165</t>
  </si>
  <si>
    <t>205-245</t>
  </si>
  <si>
    <t>Total Included Transmission</t>
  </si>
  <si>
    <t>Recharge New York</t>
  </si>
  <si>
    <t>Total - Production + Transmission</t>
  </si>
  <si>
    <t>Total - Production Only</t>
  </si>
  <si>
    <t>WORK PAPER AR- IS</t>
  </si>
  <si>
    <t xml:space="preserve">STATEMENT OF REVENUES, EXPENSES AND CHANGES IN NET POSITION </t>
  </si>
  <si>
    <t>($ Millions)</t>
  </si>
  <si>
    <t>Operating Revenues</t>
  </si>
  <si>
    <t>Power Sales</t>
  </si>
  <si>
    <t>Transmission Charges</t>
  </si>
  <si>
    <t>Wheeling Charges</t>
  </si>
  <si>
    <t>Total Operating Revenues</t>
  </si>
  <si>
    <t>Operating Expenses</t>
  </si>
  <si>
    <t>Purchased Power</t>
  </si>
  <si>
    <t>Fuel Oil and Gas</t>
  </si>
  <si>
    <t>Wheeling</t>
  </si>
  <si>
    <t>Impairment Cost</t>
  </si>
  <si>
    <t>Total Operating Expenses</t>
  </si>
  <si>
    <t>Operating Income</t>
  </si>
  <si>
    <t>Nonoperating Revenues</t>
  </si>
  <si>
    <t>Investment Income</t>
  </si>
  <si>
    <t>Investments and Other Income</t>
  </si>
  <si>
    <t>Nonoperating Expenses</t>
  </si>
  <si>
    <t>Interest on Long-Term Debt</t>
  </si>
  <si>
    <t>Interest - Other</t>
  </si>
  <si>
    <t>Interest Capitalized</t>
  </si>
  <si>
    <t>Amortization of Debt Premium</t>
  </si>
  <si>
    <t>Canal Reimbursement Agreement</t>
  </si>
  <si>
    <t>Net Income Before Contributed Capital</t>
  </si>
  <si>
    <t>Contributed Capital - Wind Farm Transmission  Assets</t>
  </si>
  <si>
    <t>Change in net position</t>
  </si>
  <si>
    <t>Net position at January 1</t>
  </si>
  <si>
    <t>Net position at December 31</t>
  </si>
  <si>
    <t>WORK PAPER AR-BS</t>
  </si>
  <si>
    <t>DECEMBER ____</t>
  </si>
  <si>
    <t>Assets and Deferred Outflows</t>
  </si>
  <si>
    <t>Current Assets:</t>
  </si>
  <si>
    <t>Cash and cash equivalents</t>
  </si>
  <si>
    <t>Investment in securities</t>
  </si>
  <si>
    <t>Investments in securities- restricted</t>
  </si>
  <si>
    <t>Receivables - customers</t>
  </si>
  <si>
    <t>Materials and supplies, at average Cost:</t>
  </si>
  <si>
    <t>Plant and general</t>
  </si>
  <si>
    <t>Fuel</t>
  </si>
  <si>
    <t>Miscellaneous receivables and other</t>
  </si>
  <si>
    <t>Total current assets</t>
  </si>
  <si>
    <t>Noncurrent Assets:</t>
  </si>
  <si>
    <t>Restricted funds:</t>
  </si>
  <si>
    <t>Total restricted assets</t>
  </si>
  <si>
    <t>Capital funds:</t>
  </si>
  <si>
    <t>Total capital funds</t>
  </si>
  <si>
    <t>Capital Assets</t>
  </si>
  <si>
    <t>Capital assets not being depreciated</t>
  </si>
  <si>
    <t>Capital assets, net of accumulated depreciation</t>
  </si>
  <si>
    <t>Total capital assets</t>
  </si>
  <si>
    <t>Other noncurrent assets:</t>
  </si>
  <si>
    <t>Receivable - New York State</t>
  </si>
  <si>
    <t>Notes receivable - nuclear plant sale</t>
  </si>
  <si>
    <t>Other long-term assets</t>
  </si>
  <si>
    <t>Total other noncurrent assets</t>
  </si>
  <si>
    <t>Total noncurrent assets</t>
  </si>
  <si>
    <t>Total assets</t>
  </si>
  <si>
    <t>Deferred outflows:</t>
  </si>
  <si>
    <t>Accumulated decrease in fair value of hedging derivatives</t>
  </si>
  <si>
    <t>Total  Deferred outflows</t>
  </si>
  <si>
    <t>Total assets and deferred outflows</t>
  </si>
  <si>
    <t>1/  Source:</t>
  </si>
  <si>
    <t>Annual Financial Statements</t>
  </si>
  <si>
    <t>Liabilities, Deferred Inflows and Net Position</t>
  </si>
  <si>
    <t>Current Liabilities:</t>
  </si>
  <si>
    <t>Accounts payable and accrued liabilities</t>
  </si>
  <si>
    <t>16c</t>
  </si>
  <si>
    <t>Short-term debt</t>
  </si>
  <si>
    <t>16d</t>
  </si>
  <si>
    <t>Long-term debt due within one year</t>
  </si>
  <si>
    <t>16e</t>
  </si>
  <si>
    <t>Capital lease obligation due within one year</t>
  </si>
  <si>
    <t>16f</t>
  </si>
  <si>
    <t>Risk management activities - derivatives</t>
  </si>
  <si>
    <t>Total current liabilities</t>
  </si>
  <si>
    <t>Noncurrent liabilities:</t>
  </si>
  <si>
    <t>Long-term debt:</t>
  </si>
  <si>
    <t>Senior:</t>
  </si>
  <si>
    <t>Revenue bonds</t>
  </si>
  <si>
    <t>Adjustable rate tender notes</t>
  </si>
  <si>
    <t>Subordinated:</t>
  </si>
  <si>
    <t>Subordinated Notes, Series 2012</t>
  </si>
  <si>
    <t>Commercial paper</t>
  </si>
  <si>
    <t>Total long-term debt</t>
  </si>
  <si>
    <t>Other noncurrent liabilities:</t>
  </si>
  <si>
    <t>Capital lease obligation</t>
  </si>
  <si>
    <t>Liability to decommission divested nuclear facilities</t>
  </si>
  <si>
    <t>Disposal of spent nuclear fuel</t>
  </si>
  <si>
    <t>Other long-term liabilities</t>
  </si>
  <si>
    <t>Total other noncurrent liabilities</t>
  </si>
  <si>
    <t>Total noncurrent liabilities</t>
  </si>
  <si>
    <t>Total liabilities</t>
  </si>
  <si>
    <t>Deferred inflows:</t>
  </si>
  <si>
    <t>Cost of removal obligation</t>
  </si>
  <si>
    <t>Accumulated increase in fair value of hedging</t>
  </si>
  <si>
    <t>Pensions (Note 10)</t>
  </si>
  <si>
    <t>Postemployment benefits other than pensions (Note 11)</t>
  </si>
  <si>
    <t>Net position:</t>
  </si>
  <si>
    <t>Net investment in capital assets</t>
  </si>
  <si>
    <t>Restricted</t>
  </si>
  <si>
    <t>Unrestricted</t>
  </si>
  <si>
    <t>25d</t>
  </si>
  <si>
    <t>Total net position</t>
  </si>
  <si>
    <t>Total liabilities, deferred inflows and net position</t>
  </si>
  <si>
    <t>WORK PAPER AR-Cap Assets</t>
  </si>
  <si>
    <t>CAPITAL ASSETS - Note 5 ($ Millions)</t>
  </si>
  <si>
    <t>New York Power Authority</t>
  </si>
  <si>
    <t>Capital Assets - Note 5</t>
  </si>
  <si>
    <t xml:space="preserve">____ Annual Report </t>
  </si>
  <si>
    <t>balance</t>
  </si>
  <si>
    <t>Additions</t>
  </si>
  <si>
    <t>Deletions</t>
  </si>
  <si>
    <t>Land-Canal System</t>
  </si>
  <si>
    <t>CIP- Canal System</t>
  </si>
  <si>
    <t>Production – Hydro</t>
  </si>
  <si>
    <t>Production – Gas</t>
  </si>
  <si>
    <t>turbine/combined cycle</t>
  </si>
  <si>
    <t>Canal System</t>
  </si>
  <si>
    <t>Total capital assets being depreciated</t>
  </si>
  <si>
    <t>Less accumulated depreciation for:</t>
  </si>
  <si>
    <t>5f</t>
  </si>
  <si>
    <t>Total accumulated depreciation</t>
  </si>
  <si>
    <t>Net value of capital assets being depreciated</t>
  </si>
  <si>
    <t>Net value of all capital assets</t>
  </si>
  <si>
    <t>WORK PAPER Reconciliations</t>
  </si>
  <si>
    <t>OPERATION &amp; MAINTANANCE EXPENSES</t>
  </si>
  <si>
    <t>Total O&amp;M</t>
  </si>
  <si>
    <t>Operations &amp; Maintenance Expenses - as per Annual Report</t>
  </si>
  <si>
    <t>Excluded Expenses</t>
  </si>
  <si>
    <t>Production</t>
  </si>
  <si>
    <t>A&amp;G in FERC Acct 549 - OP-Misc Oth Pwr Gen</t>
  </si>
  <si>
    <t>FERC acct 905 (less contribution to New York State)</t>
  </si>
  <si>
    <t>FERC acct 916 - Misc Sales Expense</t>
  </si>
  <si>
    <t>A&amp;G not allocated to Transmission</t>
  </si>
  <si>
    <t>Less A/C 924 - Property Insurance</t>
  </si>
  <si>
    <t>Less A/C 925 - Injuries &amp; Damages Insurance</t>
  </si>
  <si>
    <t>Less A/C 928 - Regulatory Commission Expense</t>
  </si>
  <si>
    <t>Less A/C 930.5 - R&amp;D Expense</t>
  </si>
  <si>
    <t>924 -Property Insurance as allocated</t>
  </si>
  <si>
    <t>925 - Injuries &amp; Damages Insurance as allocated</t>
  </si>
  <si>
    <t>930.5 - R&amp;D Expense</t>
  </si>
  <si>
    <t>Reclassifications (post Annual Report)</t>
  </si>
  <si>
    <t>Operations &amp; Maintenance Expenses - as per ATRR</t>
  </si>
  <si>
    <t>check</t>
  </si>
  <si>
    <t>ELECTRIC PLANT IN SERVICE &amp; DEPRECIATION</t>
  </si>
  <si>
    <t>Electric Plant in</t>
  </si>
  <si>
    <t>Electric Plant in Service &amp; Depreciation As per Annual Report</t>
  </si>
  <si>
    <t>Capital Assets not being depreciated</t>
  </si>
  <si>
    <t>Capital Assets being depreciated</t>
  </si>
  <si>
    <t>Total Capital Assets</t>
  </si>
  <si>
    <t>Less CWIP</t>
  </si>
  <si>
    <t>Less Canal CIP</t>
  </si>
  <si>
    <t>Less Canal Assets</t>
  </si>
  <si>
    <t>Total Assets in Service</t>
  </si>
  <si>
    <t>Adjustments for ATRR</t>
  </si>
  <si>
    <t>Cost of Removal (note 1)</t>
  </si>
  <si>
    <t>Excluded (note 2)</t>
  </si>
  <si>
    <t>Adjustments to Rate Base (note 3)</t>
  </si>
  <si>
    <t>Total Assets in Service - As per ATRR</t>
  </si>
  <si>
    <t>Comprising:</t>
  </si>
  <si>
    <t xml:space="preserve">differences due to rounding   </t>
  </si>
  <si>
    <t>Cost of Removal: Bringing back to accumulated depreciation cost of removal which was reclassified to regulatory liabilities in annual report</t>
  </si>
  <si>
    <t>Excluded: Assets not recoverable under ATRR</t>
  </si>
  <si>
    <t>Adjustments to Rate Base: Relicensing, Windfarm, Step-up transformers, FACTS &amp; Asset Impairment</t>
  </si>
  <si>
    <t>MATERIALS &amp; SUPPLIES</t>
  </si>
  <si>
    <t>As per Annual Report</t>
  </si>
  <si>
    <t>Plant and General</t>
  </si>
  <si>
    <t>As per ATRR</t>
  </si>
  <si>
    <t>Long -Term Debt</t>
  </si>
  <si>
    <t>4b</t>
  </si>
  <si>
    <t>Long-Term</t>
  </si>
  <si>
    <t>4c</t>
  </si>
  <si>
    <t>Short-Term</t>
  </si>
  <si>
    <t>4d</t>
  </si>
  <si>
    <t>Unamortized Premium/Discount</t>
  </si>
  <si>
    <t>4e</t>
  </si>
  <si>
    <t>4f</t>
  </si>
  <si>
    <t>As per ATRR (Note 4)</t>
  </si>
  <si>
    <t>4g</t>
  </si>
  <si>
    <t>4h</t>
  </si>
  <si>
    <t>Actual common equity amounts not used in weighted average cost of capital.</t>
  </si>
  <si>
    <t>INTEREST ON LONG-TERM DEBT</t>
  </si>
  <si>
    <t>Interest LTD (including Swaps, Deferred Refinancing)</t>
  </si>
  <si>
    <t>Debt Discount/Premium</t>
  </si>
  <si>
    <t>5g</t>
  </si>
  <si>
    <t>5h</t>
  </si>
  <si>
    <t>5i</t>
  </si>
  <si>
    <t>5j</t>
  </si>
  <si>
    <t>REVENUE REQUIREMENT</t>
  </si>
  <si>
    <t>SENY load (note 5)</t>
  </si>
  <si>
    <t>FACTS revenue (note 6)</t>
  </si>
  <si>
    <t>Timing differences</t>
  </si>
  <si>
    <r>
      <t>FERC approved ATRR</t>
    </r>
    <r>
      <rPr>
        <sz val="11"/>
        <color theme="1"/>
        <rFont val="Arial"/>
        <family val="2"/>
      </rPr>
      <t xml:space="preserve"> </t>
    </r>
    <r>
      <rPr>
        <sz val="10"/>
        <color theme="1"/>
        <rFont val="Arial"/>
        <family val="2"/>
      </rPr>
      <t>(line 6a + line 7a)</t>
    </r>
  </si>
  <si>
    <t>Amount that NYPA will credit to its ATRR assessed to the SENY customer load.  These revenues are included in the Annual Report within Production Revenues.</t>
  </si>
  <si>
    <t>7e</t>
  </si>
  <si>
    <t>Compensation for FACTS through the NYISO’s issuance of Transmission Congestion Contract (“TCC”) payments</t>
  </si>
  <si>
    <t>OTHER POSTEMPLOYMENT BENEFIT PLANS</t>
  </si>
  <si>
    <t>Annual OPEB Cost</t>
  </si>
  <si>
    <t xml:space="preserve">Subtotal </t>
  </si>
  <si>
    <t xml:space="preserve">These depreciation rates will not change absent the appropriate filing at FERC. </t>
  </si>
  <si>
    <t>Project Depreciation/
Amortization Expense ($)</t>
  </si>
  <si>
    <t xml:space="preserve">     Admin &amp; General allocated to transmission [Workpaper WP-AA Col (4) ln (2ab) multiplied by Workpaper E1-Allocator Col (3) ln (2)] for data pertaining to calendar years 2016 and later.</t>
  </si>
  <si>
    <t>Allocated based on transmission allocator from Schedule E1</t>
  </si>
  <si>
    <t>This work paper includes total NYPA PBOP which is allocated to transmission by the allocator as shown on Schedule 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</si>
</sst>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5" formatCode="&quot;$&quot;#,##0_);\(&quot;$&quot;#,##0\)"/>
    <numFmt numFmtId="41" formatCode="_(* #,##0_);_(* \(#,##0\);_(* &quot;-&quot;_);_(@_)"/>
    <numFmt numFmtId="44" formatCode="_(&quot;$&quot;* #,##0.00_);_(&quot;$&quot;* \(#,##0.00\);_(&quot;$&quot;* &quot;-&quot;??_);_(@_)"/>
    <numFmt numFmtId="43" formatCode="_(* #,##0.00_);_(* \(#,##0.00\);_(* &quot;-&quot;??_);_(@_)"/>
    <numFmt numFmtId="164" formatCode="0_)"/>
    <numFmt numFmtId="165" formatCode="dd\-mmm\-yy_)"/>
    <numFmt numFmtId="166" formatCode="0.000%"/>
    <numFmt numFmtId="167" formatCode="&quot;$&quot;#,##0"/>
    <numFmt numFmtId="168" formatCode="_(* #,##0_);_(* \(#,##0\);_(* &quot;-&quot;??_);_(@_)"/>
    <numFmt numFmtId="169" formatCode="#,##0;\(#,##0\)"/>
    <numFmt numFmtId="170" formatCode="_(&quot;$&quot;* #,##0_);_(&quot;$&quot;* \(#,##0\);_(&quot;$&quot;* &quot;-&quot;??_);_(@_)"/>
    <numFmt numFmtId="171" formatCode="0.0%"/>
    <numFmt numFmtId="172" formatCode="0.00_)"/>
    <numFmt numFmtId="173" formatCode="0_);\(0\)"/>
    <numFmt numFmtId="174" formatCode="\$\ #,##0.00"/>
    <numFmt numFmtId="175" formatCode="&quot;$&quot;#,##0.00"/>
    <numFmt numFmtId="176" formatCode="#,##0.00000"/>
    <numFmt numFmtId="177" formatCode="_(* #,##0.0000_);_(* \(#,##0.0000\);_(* &quot;-&quot;??_);_(@_)"/>
    <numFmt numFmtId="178" formatCode="0.0000"/>
    <numFmt numFmtId="179" formatCode="_(* #,##0.000_);_(* \(#,##0.000\);_(* &quot;-&quot;??_);_(@_)"/>
    <numFmt numFmtId="180" formatCode="_(* #,##0.0_);_(* \(#,##0.0\);_(* &quot;-&quot;??_);_(@_)"/>
    <numFmt numFmtId="181" formatCode="0.00000"/>
    <numFmt numFmtId="182" formatCode="#,##0\ \ \ ;[Red]\(#,##0\)\ \ ;\—\ \ \ \ "/>
    <numFmt numFmtId="183" formatCode="#,##0\ \ \ \ ;[Red]\(#,##0\)\ \ \ ;\—\ \ \ \ "/>
    <numFmt numFmtId="184" formatCode="#,##0\ \ ;[Red]\(#,##0\)\ ;\—\ \ "/>
    <numFmt numFmtId="185" formatCode="#,##0\ ;\(#,##0\);\-\ \ \ \ \ "/>
    <numFmt numFmtId="186" formatCode="#,##0\ ;\(#,##0\);\–\ \ \ \ \ "/>
    <numFmt numFmtId="187" formatCode="#,##0.0;\(#,##0.00\)"/>
    <numFmt numFmtId="188" formatCode="0.0000%"/>
  </numFmts>
  <fonts count="109">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color theme="1"/>
      <name val="Arial"/>
      <family val="2"/>
    </font>
    <font>
      <sz val="11"/>
      <color theme="1"/>
      <name val="Calibri"/>
      <family val="2"/>
      <scheme val="minor"/>
    </font>
    <font>
      <b/>
      <sz val="12"/>
      <color indexed="8"/>
      <name val="Arial"/>
      <family val="2"/>
    </font>
    <font>
      <b/>
      <sz val="10"/>
      <color indexed="8"/>
      <name val="Arial"/>
      <family val="2"/>
    </font>
    <font>
      <sz val="8"/>
      <name val="Arial"/>
      <family val="2"/>
    </font>
    <font>
      <sz val="12"/>
      <name val="Arial"/>
      <family val="2"/>
    </font>
    <font>
      <sz val="12"/>
      <name val="Arial"/>
      <family val="2"/>
    </font>
    <font>
      <b/>
      <sz val="12"/>
      <name val="Arial"/>
      <family val="2"/>
    </font>
    <font>
      <b/>
      <sz val="10"/>
      <name val="Arial"/>
      <family val="2"/>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color indexed="8"/>
      <name val="Arial"/>
      <family val="2"/>
    </font>
    <font>
      <sz val="10"/>
      <color indexed="39"/>
      <name val="Arial"/>
      <family val="2"/>
    </font>
    <font>
      <b/>
      <sz val="16"/>
      <color indexed="23"/>
      <name val="Arial"/>
      <family val="2"/>
    </font>
    <font>
      <sz val="10"/>
      <color indexed="10"/>
      <name val="Arial"/>
      <family val="2"/>
    </font>
    <font>
      <sz val="10"/>
      <name val="Courier"/>
      <family val="3"/>
    </font>
    <font>
      <sz val="10"/>
      <name val="Courier"/>
      <family val="3"/>
    </font>
    <font>
      <b/>
      <u/>
      <sz val="14"/>
      <color theme="1"/>
      <name val="Arial"/>
      <family val="2"/>
    </font>
    <font>
      <sz val="10"/>
      <name val="Arial"/>
      <family val="2"/>
    </font>
    <font>
      <sz val="12"/>
      <color theme="1"/>
      <name val="Calibri"/>
      <family val="2"/>
      <scheme val="minor"/>
    </font>
    <font>
      <sz val="10"/>
      <name val="Arial"/>
      <family val="2"/>
    </font>
    <font>
      <u/>
      <sz val="10"/>
      <color theme="10"/>
      <name val="Courier"/>
      <family val="3"/>
    </font>
    <font>
      <b/>
      <sz val="10"/>
      <color indexed="39"/>
      <name val="Arial"/>
      <family val="2"/>
    </font>
    <font>
      <sz val="12"/>
      <name val="Arial MT"/>
    </font>
    <font>
      <sz val="10"/>
      <name val="Arial"/>
      <family val="2"/>
    </font>
    <font>
      <sz val="11"/>
      <name val="Times New Roman"/>
      <family val="1"/>
    </font>
    <font>
      <sz val="12"/>
      <color theme="1"/>
      <name val="Arial"/>
      <family val="2"/>
    </font>
    <font>
      <b/>
      <sz val="12"/>
      <color theme="1"/>
      <name val="Arial"/>
      <family val="2"/>
    </font>
    <font>
      <b/>
      <sz val="16"/>
      <color theme="1"/>
      <name val="Arial"/>
      <family val="2"/>
    </font>
    <font>
      <b/>
      <sz val="14"/>
      <color theme="1"/>
      <name val="Calibri"/>
      <family val="2"/>
      <scheme val="minor"/>
    </font>
    <font>
      <sz val="11"/>
      <color theme="1"/>
      <name val="Arial"/>
      <family val="2"/>
    </font>
    <font>
      <b/>
      <sz val="11"/>
      <color theme="1"/>
      <name val="Arial"/>
      <family val="2"/>
    </font>
    <font>
      <sz val="12"/>
      <color rgb="FF0033CC"/>
      <name val="Arial"/>
      <family val="2"/>
    </font>
    <font>
      <sz val="9"/>
      <color theme="1"/>
      <name val="Arial"/>
      <family val="2"/>
    </font>
    <font>
      <b/>
      <sz val="9"/>
      <color theme="1"/>
      <name val="Arial"/>
      <family val="2"/>
    </font>
    <font>
      <b/>
      <u val="singleAccounting"/>
      <sz val="11"/>
      <color theme="1"/>
      <name val="Calibri"/>
      <family val="2"/>
      <scheme val="minor"/>
    </font>
    <font>
      <sz val="11"/>
      <color rgb="FF000000"/>
      <name val="Calibri"/>
      <family val="2"/>
    </font>
    <font>
      <sz val="10"/>
      <color theme="1"/>
      <name val="Courier"/>
    </font>
    <font>
      <sz val="14"/>
      <color theme="1"/>
      <name val="Arial"/>
      <family val="2"/>
    </font>
    <font>
      <b/>
      <sz val="10"/>
      <color theme="1"/>
      <name val="Arial"/>
      <family val="2"/>
    </font>
    <font>
      <b/>
      <u/>
      <sz val="12"/>
      <color theme="1"/>
      <name val="Arial"/>
      <family val="2"/>
    </font>
    <font>
      <u/>
      <sz val="12"/>
      <color theme="1"/>
      <name val="Arial"/>
      <family val="2"/>
    </font>
    <font>
      <b/>
      <u/>
      <sz val="12"/>
      <color theme="1"/>
      <name val="Calibri"/>
      <family val="2"/>
      <scheme val="minor"/>
    </font>
    <font>
      <b/>
      <sz val="12"/>
      <color theme="1"/>
      <name val="Calibri"/>
      <family val="2"/>
      <scheme val="minor"/>
    </font>
    <font>
      <sz val="10"/>
      <color theme="1"/>
      <name val="Calibri"/>
      <family val="2"/>
      <scheme val="minor"/>
    </font>
    <font>
      <sz val="14"/>
      <color theme="1"/>
      <name val="Calibri"/>
      <family val="2"/>
      <scheme val="minor"/>
    </font>
    <font>
      <b/>
      <u/>
      <sz val="10"/>
      <color theme="1"/>
      <name val="Calibri"/>
      <family val="2"/>
      <scheme val="minor"/>
    </font>
    <font>
      <b/>
      <u/>
      <sz val="10"/>
      <color theme="1"/>
      <name val="Arial"/>
      <family val="2"/>
    </font>
    <font>
      <i/>
      <sz val="10"/>
      <color theme="1"/>
      <name val="Arial"/>
      <family val="2"/>
    </font>
    <font>
      <i/>
      <sz val="12"/>
      <color theme="1"/>
      <name val="Arial"/>
      <family val="2"/>
    </font>
    <font>
      <b/>
      <i/>
      <sz val="10"/>
      <color theme="1"/>
      <name val="Arial"/>
      <family val="2"/>
    </font>
    <font>
      <u/>
      <sz val="10"/>
      <color theme="1"/>
      <name val="Arial"/>
      <family val="2"/>
    </font>
    <font>
      <sz val="12"/>
      <color theme="1"/>
      <name val="Courier"/>
      <family val="3"/>
    </font>
    <font>
      <b/>
      <u/>
      <sz val="10"/>
      <color theme="1"/>
      <name val="Courier"/>
      <family val="3"/>
    </font>
    <font>
      <b/>
      <sz val="14"/>
      <color theme="1"/>
      <name val="Arial"/>
      <family val="2"/>
    </font>
    <font>
      <sz val="12"/>
      <color theme="1"/>
      <name val="Calibri"/>
      <family val="2"/>
    </font>
    <font>
      <b/>
      <sz val="12"/>
      <color theme="1"/>
      <name val="Calibri"/>
      <family val="2"/>
    </font>
    <font>
      <b/>
      <u/>
      <sz val="12"/>
      <color theme="1"/>
      <name val="Courier"/>
      <family val="3"/>
    </font>
    <font>
      <b/>
      <sz val="13"/>
      <color theme="1"/>
      <name val="Arial"/>
      <family val="2"/>
    </font>
    <font>
      <u val="singleAccounting"/>
      <sz val="11"/>
      <color theme="1"/>
      <name val="Arial"/>
      <family val="2"/>
    </font>
    <font>
      <sz val="11"/>
      <color theme="1"/>
      <name val="Calibri"/>
      <family val="2"/>
    </font>
    <font>
      <sz val="10"/>
      <color theme="1"/>
      <name val="Courier"/>
      <family val="3"/>
    </font>
    <font>
      <sz val="14"/>
      <color theme="1"/>
      <name val="Courier"/>
      <family val="3"/>
    </font>
    <font>
      <b/>
      <i/>
      <sz val="12"/>
      <color theme="1"/>
      <name val="Arial"/>
      <family val="2"/>
    </font>
    <font>
      <b/>
      <u val="singleAccounting"/>
      <sz val="12"/>
      <color theme="1"/>
      <name val="Arial"/>
      <family val="2"/>
    </font>
    <font>
      <sz val="9"/>
      <color theme="1"/>
      <name val="Courier"/>
      <family val="3"/>
    </font>
    <font>
      <sz val="9"/>
      <color theme="1"/>
      <name val="Courier"/>
    </font>
    <font>
      <sz val="13"/>
      <color theme="1"/>
      <name val="Times New Roman"/>
      <family val="1"/>
    </font>
    <font>
      <b/>
      <i/>
      <sz val="12"/>
      <color theme="1"/>
      <name val="Calibri"/>
      <family val="2"/>
      <scheme val="minor"/>
    </font>
    <font>
      <sz val="8"/>
      <color theme="1"/>
      <name val="Courier"/>
      <family val="3"/>
    </font>
    <font>
      <sz val="8"/>
      <color theme="1"/>
      <name val="Courier"/>
    </font>
    <font>
      <u/>
      <sz val="9"/>
      <color theme="1"/>
      <name val="Courier"/>
      <family val="3"/>
    </font>
    <font>
      <sz val="8"/>
      <color theme="1"/>
      <name val="Calibri"/>
      <family val="2"/>
      <scheme val="minor"/>
    </font>
    <font>
      <b/>
      <sz val="8"/>
      <color theme="1"/>
      <name val="Calibri"/>
      <family val="2"/>
      <scheme val="minor"/>
    </font>
    <font>
      <b/>
      <sz val="9"/>
      <color theme="1"/>
      <name val="Calibri"/>
      <family val="2"/>
      <scheme val="minor"/>
    </font>
    <font>
      <sz val="9"/>
      <color theme="1"/>
      <name val="Calibri"/>
      <family val="2"/>
      <scheme val="minor"/>
    </font>
    <font>
      <sz val="8"/>
      <color theme="1"/>
      <name val="Arial"/>
      <family val="2"/>
    </font>
    <font>
      <u val="singleAccounting"/>
      <sz val="10"/>
      <color theme="1"/>
      <name val="Arial"/>
      <family val="2"/>
    </font>
    <font>
      <i/>
      <sz val="9"/>
      <color theme="1"/>
      <name val="Arial"/>
      <family val="2"/>
    </font>
    <font>
      <b/>
      <sz val="10"/>
      <color theme="1"/>
      <name val="Calibri"/>
      <family val="2"/>
      <scheme val="minor"/>
    </font>
    <font>
      <u/>
      <sz val="14"/>
      <color theme="1"/>
      <name val="Calibri"/>
      <family val="2"/>
      <scheme val="minor"/>
    </font>
    <font>
      <sz val="10"/>
      <color theme="1"/>
      <name val="Times New Roman"/>
      <family val="1"/>
    </font>
    <font>
      <b/>
      <sz val="10"/>
      <color theme="1"/>
      <name val="Times New Roman"/>
      <family val="1"/>
    </font>
    <font>
      <sz val="12"/>
      <color theme="1"/>
      <name val="Arial MT"/>
    </font>
    <font>
      <sz val="10"/>
      <color theme="1"/>
      <name val="Arial Narrow"/>
      <family val="2"/>
    </font>
    <font>
      <sz val="12"/>
      <color theme="1"/>
      <name val="Times New Roman"/>
      <family val="1"/>
    </font>
    <font>
      <sz val="12"/>
      <color theme="1"/>
      <name val="Arial Narrow"/>
      <family val="2"/>
    </font>
    <font>
      <b/>
      <sz val="16"/>
      <color theme="1"/>
      <name val="Calibri"/>
      <family val="2"/>
      <scheme val="minor"/>
    </font>
    <font>
      <strike/>
      <sz val="10"/>
      <color theme="1"/>
      <name val="Arial"/>
      <family val="2"/>
    </font>
    <font>
      <b/>
      <u/>
      <sz val="9"/>
      <color theme="1"/>
      <name val="Courier"/>
      <family val="3"/>
    </font>
    <font>
      <sz val="18"/>
      <color theme="1"/>
      <name val="Arial"/>
      <family val="2"/>
    </font>
    <font>
      <i/>
      <sz val="10"/>
      <color theme="1"/>
      <name val="Calibri"/>
      <family val="2"/>
      <scheme val="minor"/>
    </font>
  </fonts>
  <fills count="43">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rgb="FFFFFF00"/>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FF"/>
        <bgColor indexed="64"/>
      </patternFill>
    </fill>
  </fills>
  <borders count="53">
    <border>
      <left/>
      <right/>
      <top/>
      <bottom/>
      <diagonal/>
    </border>
    <border>
      <left style="thick">
        <color indexed="8"/>
      </left>
      <right style="thick">
        <color indexed="8"/>
      </right>
      <top style="thick">
        <color indexed="8"/>
      </top>
      <bottom style="thick">
        <color indexed="8"/>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style="thick">
        <color auto="1"/>
      </top>
      <bottom style="thick">
        <color auto="1"/>
      </bottom>
      <diagonal/>
    </border>
    <border>
      <left/>
      <right/>
      <top style="medium">
        <color auto="1"/>
      </top>
      <bottom style="medium">
        <color auto="1"/>
      </bottom>
      <diagonal/>
    </border>
    <border>
      <left style="thin">
        <color auto="1"/>
      </left>
      <right style="thin">
        <color indexed="64"/>
      </right>
      <top/>
      <bottom style="medium">
        <color auto="1"/>
      </bottom>
      <diagonal/>
    </border>
    <border>
      <left style="thin">
        <color auto="1"/>
      </left>
      <right/>
      <top/>
      <bottom style="medium">
        <color auto="1"/>
      </bottom>
      <diagonal/>
    </border>
    <border>
      <left style="thin">
        <color indexed="64"/>
      </left>
      <right/>
      <top style="medium">
        <color auto="1"/>
      </top>
      <bottom style="medium">
        <color indexed="64"/>
      </bottom>
      <diagonal/>
    </border>
    <border>
      <left style="medium">
        <color theme="1"/>
      </left>
      <right style="medium">
        <color theme="1"/>
      </right>
      <top style="medium">
        <color theme="1"/>
      </top>
      <bottom style="medium">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theme="1"/>
      </bottom>
      <diagonal/>
    </border>
    <border>
      <left/>
      <right/>
      <top style="medium">
        <color indexed="64"/>
      </top>
      <bottom/>
      <diagonal/>
    </border>
    <border>
      <left style="thin">
        <color indexed="64"/>
      </left>
      <right style="thin">
        <color auto="1"/>
      </right>
      <top style="medium">
        <color auto="1"/>
      </top>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3">
    <xf numFmtId="164" fontId="0" fillId="0" borderId="0"/>
    <xf numFmtId="43" fontId="21" fillId="0" borderId="0" applyFont="0" applyFill="0" applyBorder="0" applyAlignment="0" applyProtection="0"/>
    <xf numFmtId="44" fontId="21" fillId="0" borderId="0" applyFont="0" applyFill="0" applyBorder="0" applyAlignment="0" applyProtection="0"/>
    <xf numFmtId="0" fontId="24" fillId="0" borderId="0"/>
    <xf numFmtId="0" fontId="21" fillId="0" borderId="0"/>
    <xf numFmtId="0" fontId="19" fillId="0" borderId="0"/>
    <xf numFmtId="0" fontId="19" fillId="0" borderId="0"/>
    <xf numFmtId="9" fontId="21" fillId="0" borderId="0" applyFont="0" applyFill="0" applyBorder="0" applyAlignment="0" applyProtection="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7"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6" fillId="0" borderId="0"/>
    <xf numFmtId="0" fontId="26" fillId="0" borderId="0"/>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6" fillId="0" borderId="0"/>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9" fontId="26" fillId="0" borderId="0" applyFont="0" applyFill="0" applyBorder="0" applyAlignment="0" applyProtection="0"/>
    <xf numFmtId="4" fontId="28" fillId="5" borderId="5" applyNumberFormat="0" applyProtection="0">
      <alignment vertical="center"/>
    </xf>
    <xf numFmtId="4" fontId="29" fillId="5" borderId="5" applyNumberFormat="0" applyProtection="0">
      <alignment vertical="center"/>
    </xf>
    <xf numFmtId="4" fontId="28" fillId="5" borderId="5" applyNumberFormat="0" applyProtection="0">
      <alignment horizontal="left" vertical="center" indent="1"/>
    </xf>
    <xf numFmtId="4" fontId="28" fillId="5" borderId="5" applyNumberFormat="0" applyProtection="0">
      <alignment horizontal="left" vertical="center" indent="1"/>
    </xf>
    <xf numFmtId="0" fontId="26" fillId="6" borderId="5" applyNumberFormat="0" applyProtection="0">
      <alignment horizontal="left" vertical="center" indent="1"/>
    </xf>
    <xf numFmtId="4" fontId="28" fillId="7" borderId="5" applyNumberFormat="0" applyProtection="0">
      <alignment horizontal="right" vertical="center"/>
    </xf>
    <xf numFmtId="4" fontId="28" fillId="8" borderId="5" applyNumberFormat="0" applyProtection="0">
      <alignment horizontal="right" vertical="center"/>
    </xf>
    <xf numFmtId="4" fontId="28" fillId="2" borderId="5" applyNumberFormat="0" applyProtection="0">
      <alignment horizontal="right" vertical="center"/>
    </xf>
    <xf numFmtId="4" fontId="28" fillId="9" borderId="5" applyNumberFormat="0" applyProtection="0">
      <alignment horizontal="right" vertical="center"/>
    </xf>
    <xf numFmtId="4" fontId="28" fillId="10" borderId="5" applyNumberFormat="0" applyProtection="0">
      <alignment horizontal="right" vertical="center"/>
    </xf>
    <xf numFmtId="4" fontId="28" fillId="11" borderId="5" applyNumberFormat="0" applyProtection="0">
      <alignment horizontal="right" vertical="center"/>
    </xf>
    <xf numFmtId="4" fontId="28" fillId="12" borderId="5" applyNumberFormat="0" applyProtection="0">
      <alignment horizontal="right" vertical="center"/>
    </xf>
    <xf numFmtId="4" fontId="28" fillId="13" borderId="5" applyNumberFormat="0" applyProtection="0">
      <alignment horizontal="right" vertical="center"/>
    </xf>
    <xf numFmtId="4" fontId="28" fillId="3" borderId="5" applyNumberFormat="0" applyProtection="0">
      <alignment horizontal="right" vertical="center"/>
    </xf>
    <xf numFmtId="4" fontId="18" fillId="14" borderId="5" applyNumberFormat="0" applyProtection="0">
      <alignment horizontal="left" vertical="center" indent="1"/>
    </xf>
    <xf numFmtId="4" fontId="28" fillId="15" borderId="6" applyNumberFormat="0" applyProtection="0">
      <alignment horizontal="left" vertical="center" indent="1"/>
    </xf>
    <xf numFmtId="4" fontId="17" fillId="16" borderId="0" applyNumberFormat="0" applyProtection="0">
      <alignment horizontal="left" vertical="center" indent="1"/>
    </xf>
    <xf numFmtId="0" fontId="26" fillId="6" borderId="5" applyNumberFormat="0" applyProtection="0">
      <alignment horizontal="left" vertical="center" indent="1"/>
    </xf>
    <xf numFmtId="4" fontId="28" fillId="15" borderId="5" applyNumberFormat="0" applyProtection="0">
      <alignment horizontal="left" vertical="center" indent="1"/>
    </xf>
    <xf numFmtId="4" fontId="28" fillId="17" borderId="5" applyNumberFormat="0" applyProtection="0">
      <alignment horizontal="left" vertical="center" indent="1"/>
    </xf>
    <xf numFmtId="0" fontId="26" fillId="17" borderId="5" applyNumberFormat="0" applyProtection="0">
      <alignment horizontal="left" vertical="center" indent="1"/>
    </xf>
    <xf numFmtId="0" fontId="26" fillId="17" borderId="5" applyNumberFormat="0" applyProtection="0">
      <alignment horizontal="left" vertical="center" indent="1"/>
    </xf>
    <xf numFmtId="0" fontId="26" fillId="18" borderId="5" applyNumberFormat="0" applyProtection="0">
      <alignment horizontal="left" vertical="center" indent="1"/>
    </xf>
    <xf numFmtId="0" fontId="26" fillId="18" borderId="5" applyNumberFormat="0" applyProtection="0">
      <alignment horizontal="left" vertical="center" indent="1"/>
    </xf>
    <xf numFmtId="0" fontId="26" fillId="19" borderId="5" applyNumberFormat="0" applyProtection="0">
      <alignment horizontal="left" vertical="center" indent="1"/>
    </xf>
    <xf numFmtId="0" fontId="26" fillId="19" borderId="5" applyNumberFormat="0" applyProtection="0">
      <alignment horizontal="left" vertical="center" indent="1"/>
    </xf>
    <xf numFmtId="0" fontId="26" fillId="6" borderId="5" applyNumberFormat="0" applyProtection="0">
      <alignment horizontal="left" vertical="center" indent="1"/>
    </xf>
    <xf numFmtId="0" fontId="26" fillId="6" borderId="5" applyNumberFormat="0" applyProtection="0">
      <alignment horizontal="left" vertical="center" indent="1"/>
    </xf>
    <xf numFmtId="4" fontId="28" fillId="20" borderId="5" applyNumberFormat="0" applyProtection="0">
      <alignment vertical="center"/>
    </xf>
    <xf numFmtId="4" fontId="29" fillId="20" borderId="5" applyNumberFormat="0" applyProtection="0">
      <alignment vertical="center"/>
    </xf>
    <xf numFmtId="4" fontId="28" fillId="20" borderId="5" applyNumberFormat="0" applyProtection="0">
      <alignment horizontal="left" vertical="center" indent="1"/>
    </xf>
    <xf numFmtId="4" fontId="28" fillId="20" borderId="5" applyNumberFormat="0" applyProtection="0">
      <alignment horizontal="left" vertical="center" indent="1"/>
    </xf>
    <xf numFmtId="4" fontId="28" fillId="15" borderId="5" applyNumberFormat="0" applyProtection="0">
      <alignment horizontal="right" vertical="center"/>
    </xf>
    <xf numFmtId="4" fontId="29" fillId="15" borderId="5" applyNumberFormat="0" applyProtection="0">
      <alignment horizontal="right" vertical="center"/>
    </xf>
    <xf numFmtId="0" fontId="26" fillId="6" borderId="5" applyNumberFormat="0" applyProtection="0">
      <alignment horizontal="left" vertical="center" indent="1"/>
    </xf>
    <xf numFmtId="0" fontId="26" fillId="6" borderId="5" applyNumberFormat="0" applyProtection="0">
      <alignment horizontal="left" vertical="center" indent="1"/>
    </xf>
    <xf numFmtId="0" fontId="30" fillId="0" borderId="0"/>
    <xf numFmtId="4" fontId="31" fillId="15" borderId="5" applyNumberFormat="0" applyProtection="0">
      <alignment horizontal="right" vertical="center"/>
    </xf>
    <xf numFmtId="0" fontId="20" fillId="0" borderId="0"/>
    <xf numFmtId="43" fontId="20" fillId="0" borderId="0" applyFont="0" applyFill="0" applyBorder="0" applyAlignment="0" applyProtection="0"/>
    <xf numFmtId="9" fontId="20"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16" fillId="0" borderId="0"/>
    <xf numFmtId="44" fontId="16" fillId="0" borderId="0" applyFont="0" applyFill="0" applyBorder="0" applyAlignment="0" applyProtection="0"/>
    <xf numFmtId="9" fontId="16" fillId="0" borderId="0" applyFont="0" applyFill="0" applyBorder="0" applyAlignment="0" applyProtection="0"/>
    <xf numFmtId="43" fontId="26" fillId="0" borderId="0" applyFont="0" applyFill="0" applyBorder="0" applyAlignment="0" applyProtection="0"/>
    <xf numFmtId="43" fontId="20" fillId="0" borderId="0" applyFont="0" applyFill="0" applyBorder="0" applyAlignment="0" applyProtection="0"/>
    <xf numFmtId="0" fontId="16" fillId="0" borderId="0"/>
    <xf numFmtId="0" fontId="20" fillId="0" borderId="0"/>
    <xf numFmtId="0" fontId="26" fillId="0" borderId="0"/>
    <xf numFmtId="9" fontId="20"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0" fontId="15" fillId="0" borderId="0"/>
    <xf numFmtId="44" fontId="15" fillId="0" borderId="0" applyFont="0" applyFill="0" applyBorder="0" applyAlignment="0" applyProtection="0"/>
    <xf numFmtId="0" fontId="26" fillId="6" borderId="5" applyNumberFormat="0" applyProtection="0">
      <alignment horizontal="left" vertical="center" indent="1"/>
    </xf>
    <xf numFmtId="0" fontId="26" fillId="6" borderId="5" applyNumberFormat="0" applyProtection="0">
      <alignment horizontal="left" vertical="center" indent="1"/>
    </xf>
    <xf numFmtId="0" fontId="26" fillId="6" borderId="5" applyNumberFormat="0" applyProtection="0">
      <alignment horizontal="left" vertical="center" indent="1"/>
    </xf>
    <xf numFmtId="4" fontId="17" fillId="16" borderId="0" applyNumberFormat="0" applyProtection="0">
      <alignment horizontal="left" vertical="center" indent="1"/>
    </xf>
    <xf numFmtId="0" fontId="26" fillId="6" borderId="5" applyNumberFormat="0" applyProtection="0">
      <alignment horizontal="left" vertical="center" indent="1"/>
    </xf>
    <xf numFmtId="0" fontId="26" fillId="6" borderId="5" applyNumberFormat="0" applyProtection="0">
      <alignment horizontal="left" vertical="center" indent="1"/>
    </xf>
    <xf numFmtId="4" fontId="28" fillId="15" borderId="5" applyNumberFormat="0" applyProtection="0">
      <alignment horizontal="left" vertical="center" indent="1"/>
    </xf>
    <xf numFmtId="4" fontId="28" fillId="17" borderId="5" applyNumberFormat="0" applyProtection="0">
      <alignment horizontal="left" vertical="center" indent="1"/>
    </xf>
    <xf numFmtId="0" fontId="26" fillId="17" borderId="5" applyNumberFormat="0" applyProtection="0">
      <alignment horizontal="left" vertical="center" indent="1"/>
    </xf>
    <xf numFmtId="0" fontId="26" fillId="17" borderId="5" applyNumberFormat="0" applyProtection="0">
      <alignment horizontal="left" vertical="center" indent="1"/>
    </xf>
    <xf numFmtId="0" fontId="26" fillId="17" borderId="5" applyNumberFormat="0" applyProtection="0">
      <alignment horizontal="left" vertical="center" indent="1"/>
    </xf>
    <xf numFmtId="0" fontId="26" fillId="17" borderId="5" applyNumberFormat="0" applyProtection="0">
      <alignment horizontal="left" vertical="center" indent="1"/>
    </xf>
    <xf numFmtId="0" fontId="26" fillId="18" borderId="5" applyNumberFormat="0" applyProtection="0">
      <alignment horizontal="left" vertical="center" indent="1"/>
    </xf>
    <xf numFmtId="0" fontId="26" fillId="18" borderId="5" applyNumberFormat="0" applyProtection="0">
      <alignment horizontal="left" vertical="center" indent="1"/>
    </xf>
    <xf numFmtId="0" fontId="26" fillId="18" borderId="5" applyNumberFormat="0" applyProtection="0">
      <alignment horizontal="left" vertical="center" indent="1"/>
    </xf>
    <xf numFmtId="0" fontId="26" fillId="18" borderId="5" applyNumberFormat="0" applyProtection="0">
      <alignment horizontal="left" vertical="center" indent="1"/>
    </xf>
    <xf numFmtId="0" fontId="26" fillId="19" borderId="5" applyNumberFormat="0" applyProtection="0">
      <alignment horizontal="left" vertical="center" indent="1"/>
    </xf>
    <xf numFmtId="0" fontId="26" fillId="19" borderId="5" applyNumberFormat="0" applyProtection="0">
      <alignment horizontal="left" vertical="center" indent="1"/>
    </xf>
    <xf numFmtId="0" fontId="26" fillId="19" borderId="5" applyNumberFormat="0" applyProtection="0">
      <alignment horizontal="left" vertical="center" indent="1"/>
    </xf>
    <xf numFmtId="0" fontId="26" fillId="19" borderId="5" applyNumberFormat="0" applyProtection="0">
      <alignment horizontal="left" vertical="center" indent="1"/>
    </xf>
    <xf numFmtId="0" fontId="26" fillId="6" borderId="5" applyNumberFormat="0" applyProtection="0">
      <alignment horizontal="left" vertical="center" indent="1"/>
    </xf>
    <xf numFmtId="0" fontId="26" fillId="6" borderId="5" applyNumberFormat="0" applyProtection="0">
      <alignment horizontal="left" vertical="center" indent="1"/>
    </xf>
    <xf numFmtId="0" fontId="26" fillId="6" borderId="5" applyNumberFormat="0" applyProtection="0">
      <alignment horizontal="left" vertical="center" indent="1"/>
    </xf>
    <xf numFmtId="0" fontId="26" fillId="6" borderId="5" applyNumberFormat="0" applyProtection="0">
      <alignment horizontal="left" vertical="center" indent="1"/>
    </xf>
    <xf numFmtId="0" fontId="26" fillId="6" borderId="5" applyNumberFormat="0" applyProtection="0">
      <alignment horizontal="left" vertical="center" indent="1"/>
    </xf>
    <xf numFmtId="0" fontId="26" fillId="6" borderId="5" applyNumberFormat="0" applyProtection="0">
      <alignment horizontal="left" vertical="center" indent="1"/>
    </xf>
    <xf numFmtId="0" fontId="26" fillId="6" borderId="5" applyNumberFormat="0" applyProtection="0">
      <alignment horizontal="left" vertical="center" indent="1"/>
    </xf>
    <xf numFmtId="0" fontId="30" fillId="0" borderId="0"/>
    <xf numFmtId="0" fontId="35" fillId="0" borderId="0"/>
    <xf numFmtId="164" fontId="32" fillId="0" borderId="0"/>
    <xf numFmtId="43" fontId="32" fillId="0" borderId="0" applyFont="0" applyFill="0" applyBorder="0" applyAlignment="0" applyProtection="0"/>
    <xf numFmtId="0" fontId="16" fillId="0" borderId="0"/>
    <xf numFmtId="0" fontId="37" fillId="0" borderId="0"/>
    <xf numFmtId="0" fontId="38" fillId="0" borderId="0" applyNumberFormat="0" applyFill="0" applyBorder="0" applyAlignment="0" applyProtection="0">
      <alignment vertical="top"/>
      <protection locked="0"/>
    </xf>
    <xf numFmtId="0" fontId="14" fillId="0" borderId="0"/>
    <xf numFmtId="4" fontId="18" fillId="23" borderId="14" applyNumberFormat="0" applyProtection="0">
      <alignment vertical="center"/>
    </xf>
    <xf numFmtId="4" fontId="39" fillId="5" borderId="14" applyNumberFormat="0" applyProtection="0">
      <alignment vertical="center"/>
    </xf>
    <xf numFmtId="4" fontId="18" fillId="5" borderId="14" applyNumberFormat="0" applyProtection="0">
      <alignment horizontal="left" vertical="center" indent="1"/>
    </xf>
    <xf numFmtId="0" fontId="18" fillId="5" borderId="14" applyNumberFormat="0" applyProtection="0">
      <alignment horizontal="left" vertical="top" indent="1"/>
    </xf>
    <xf numFmtId="4" fontId="18" fillId="24" borderId="0" applyNumberFormat="0" applyProtection="0">
      <alignment horizontal="left" vertical="center" indent="1"/>
    </xf>
    <xf numFmtId="4" fontId="28" fillId="25" borderId="14" applyNumberFormat="0" applyProtection="0">
      <alignment horizontal="right" vertical="center"/>
    </xf>
    <xf numFmtId="4" fontId="28" fillId="26" borderId="14" applyNumberFormat="0" applyProtection="0">
      <alignment horizontal="right" vertical="center"/>
    </xf>
    <xf numFmtId="4" fontId="28" fillId="27" borderId="14" applyNumberFormat="0" applyProtection="0">
      <alignment horizontal="right" vertical="center"/>
    </xf>
    <xf numFmtId="4" fontId="28" fillId="28" borderId="14" applyNumberFormat="0" applyProtection="0">
      <alignment horizontal="right" vertical="center"/>
    </xf>
    <xf numFmtId="4" fontId="28" fillId="29" borderId="14" applyNumberFormat="0" applyProtection="0">
      <alignment horizontal="right" vertical="center"/>
    </xf>
    <xf numFmtId="4" fontId="28" fillId="30" borderId="14" applyNumberFormat="0" applyProtection="0">
      <alignment horizontal="right" vertical="center"/>
    </xf>
    <xf numFmtId="4" fontId="28" fillId="31" borderId="14" applyNumberFormat="0" applyProtection="0">
      <alignment horizontal="right" vertical="center"/>
    </xf>
    <xf numFmtId="4" fontId="28" fillId="32" borderId="14" applyNumberFormat="0" applyProtection="0">
      <alignment horizontal="right" vertical="center"/>
    </xf>
    <xf numFmtId="4" fontId="28" fillId="33" borderId="14" applyNumberFormat="0" applyProtection="0">
      <alignment horizontal="right" vertical="center"/>
    </xf>
    <xf numFmtId="4" fontId="18" fillId="34" borderId="15" applyNumberFormat="0" applyProtection="0">
      <alignment horizontal="left" vertical="center" indent="1"/>
    </xf>
    <xf numFmtId="4" fontId="28" fillId="35" borderId="0" applyNumberFormat="0" applyProtection="0">
      <alignment horizontal="left" vertical="center" indent="1"/>
    </xf>
    <xf numFmtId="4" fontId="28" fillId="36" borderId="14" applyNumberFormat="0" applyProtection="0">
      <alignment horizontal="right" vertical="center"/>
    </xf>
    <xf numFmtId="0" fontId="26" fillId="16" borderId="14" applyNumberFormat="0" applyProtection="0">
      <alignment horizontal="left" vertical="center" indent="1"/>
    </xf>
    <xf numFmtId="0" fontId="26" fillId="16" borderId="14" applyNumberFormat="0" applyProtection="0">
      <alignment horizontal="left" vertical="top" indent="1"/>
    </xf>
    <xf numFmtId="0" fontId="26" fillId="24" borderId="14" applyNumberFormat="0" applyProtection="0">
      <alignment horizontal="left" vertical="center" indent="1"/>
    </xf>
    <xf numFmtId="0" fontId="26" fillId="24" borderId="14" applyNumberFormat="0" applyProtection="0">
      <alignment horizontal="left" vertical="top" indent="1"/>
    </xf>
    <xf numFmtId="0" fontId="26" fillId="37" borderId="14" applyNumberFormat="0" applyProtection="0">
      <alignment horizontal="left" vertical="center" indent="1"/>
    </xf>
    <xf numFmtId="0" fontId="26" fillId="37" borderId="14" applyNumberFormat="0" applyProtection="0">
      <alignment horizontal="left" vertical="top" indent="1"/>
    </xf>
    <xf numFmtId="0" fontId="26" fillId="38" borderId="14" applyNumberFormat="0" applyProtection="0">
      <alignment horizontal="left" vertical="center" indent="1"/>
    </xf>
    <xf numFmtId="0" fontId="26" fillId="38" borderId="14" applyNumberFormat="0" applyProtection="0">
      <alignment horizontal="left" vertical="top" indent="1"/>
    </xf>
    <xf numFmtId="4" fontId="28" fillId="20" borderId="14" applyNumberFormat="0" applyProtection="0">
      <alignment vertical="center"/>
    </xf>
    <xf numFmtId="4" fontId="29" fillId="20" borderId="14" applyNumberFormat="0" applyProtection="0">
      <alignment vertical="center"/>
    </xf>
    <xf numFmtId="4" fontId="28" fillId="20" borderId="14" applyNumberFormat="0" applyProtection="0">
      <alignment horizontal="left" vertical="center" indent="1"/>
    </xf>
    <xf numFmtId="0" fontId="28" fillId="20" borderId="14" applyNumberFormat="0" applyProtection="0">
      <alignment horizontal="left" vertical="top" indent="1"/>
    </xf>
    <xf numFmtId="4" fontId="28" fillId="35" borderId="14" applyNumberFormat="0" applyProtection="0">
      <alignment horizontal="right" vertical="center"/>
    </xf>
    <xf numFmtId="4" fontId="29" fillId="35" borderId="14" applyNumberFormat="0" applyProtection="0">
      <alignment horizontal="right" vertical="center"/>
    </xf>
    <xf numFmtId="4" fontId="28" fillId="36" borderId="14" applyNumberFormat="0" applyProtection="0">
      <alignment horizontal="left" vertical="center" indent="1"/>
    </xf>
    <xf numFmtId="0" fontId="28" fillId="24" borderId="14" applyNumberFormat="0" applyProtection="0">
      <alignment horizontal="left" vertical="top" indent="1"/>
    </xf>
    <xf numFmtId="4" fontId="31" fillId="35" borderId="14" applyNumberFormat="0" applyProtection="0">
      <alignment horizontal="right" vertical="center"/>
    </xf>
    <xf numFmtId="0" fontId="14" fillId="0" borderId="0"/>
    <xf numFmtId="4" fontId="28" fillId="5" borderId="16" applyNumberFormat="0" applyProtection="0">
      <alignment horizontal="left" vertical="center" indent="1"/>
    </xf>
    <xf numFmtId="0" fontId="26" fillId="6" borderId="16" applyNumberFormat="0" applyProtection="0">
      <alignment horizontal="left" vertical="center" indent="1"/>
    </xf>
    <xf numFmtId="0" fontId="26" fillId="6" borderId="16" applyNumberFormat="0" applyProtection="0">
      <alignment horizontal="left" vertical="center" indent="1"/>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4" fontId="20"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 fontId="28" fillId="5" borderId="16" applyNumberFormat="0" applyProtection="0">
      <alignment vertical="center"/>
    </xf>
    <xf numFmtId="4" fontId="29" fillId="5" borderId="16" applyNumberFormat="0" applyProtection="0">
      <alignment vertical="center"/>
    </xf>
    <xf numFmtId="4" fontId="28" fillId="5" borderId="16" applyNumberFormat="0" applyProtection="0">
      <alignment horizontal="left" vertical="center" indent="1"/>
    </xf>
    <xf numFmtId="4" fontId="28" fillId="7" borderId="16" applyNumberFormat="0" applyProtection="0">
      <alignment horizontal="right" vertical="center"/>
    </xf>
    <xf numFmtId="4" fontId="28" fillId="8" borderId="16" applyNumberFormat="0" applyProtection="0">
      <alignment horizontal="right" vertical="center"/>
    </xf>
    <xf numFmtId="4" fontId="28" fillId="2" borderId="16" applyNumberFormat="0" applyProtection="0">
      <alignment horizontal="right" vertical="center"/>
    </xf>
    <xf numFmtId="4" fontId="28" fillId="9" borderId="16" applyNumberFormat="0" applyProtection="0">
      <alignment horizontal="right" vertical="center"/>
    </xf>
    <xf numFmtId="4" fontId="28" fillId="10" borderId="16" applyNumberFormat="0" applyProtection="0">
      <alignment horizontal="right" vertical="center"/>
    </xf>
    <xf numFmtId="4" fontId="28" fillId="11" borderId="16" applyNumberFormat="0" applyProtection="0">
      <alignment horizontal="right" vertical="center"/>
    </xf>
    <xf numFmtId="4" fontId="28" fillId="12" borderId="16" applyNumberFormat="0" applyProtection="0">
      <alignment horizontal="right" vertical="center"/>
    </xf>
    <xf numFmtId="4" fontId="28" fillId="13" borderId="16" applyNumberFormat="0" applyProtection="0">
      <alignment horizontal="right" vertical="center"/>
    </xf>
    <xf numFmtId="4" fontId="28" fillId="3" borderId="16" applyNumberFormat="0" applyProtection="0">
      <alignment horizontal="right" vertical="center"/>
    </xf>
    <xf numFmtId="4" fontId="18" fillId="14" borderId="16" applyNumberFormat="0" applyProtection="0">
      <alignment horizontal="left" vertical="center" indent="1"/>
    </xf>
    <xf numFmtId="0" fontId="26" fillId="6" borderId="16" applyNumberFormat="0" applyProtection="0">
      <alignment horizontal="left" vertical="center" indent="1"/>
    </xf>
    <xf numFmtId="4" fontId="28" fillId="15" borderId="16" applyNumberFormat="0" applyProtection="0">
      <alignment horizontal="left" vertical="center" indent="1"/>
    </xf>
    <xf numFmtId="4" fontId="28" fillId="17" borderId="16" applyNumberFormat="0" applyProtection="0">
      <alignment horizontal="left" vertical="center" indent="1"/>
    </xf>
    <xf numFmtId="0" fontId="26" fillId="17" borderId="16" applyNumberFormat="0" applyProtection="0">
      <alignment horizontal="left" vertical="center" indent="1"/>
    </xf>
    <xf numFmtId="0" fontId="26" fillId="17" borderId="16" applyNumberFormat="0" applyProtection="0">
      <alignment horizontal="left" vertical="center" indent="1"/>
    </xf>
    <xf numFmtId="0" fontId="26" fillId="18" borderId="16" applyNumberFormat="0" applyProtection="0">
      <alignment horizontal="left" vertical="center" indent="1"/>
    </xf>
    <xf numFmtId="0" fontId="26" fillId="18" borderId="16" applyNumberFormat="0" applyProtection="0">
      <alignment horizontal="left" vertical="center" indent="1"/>
    </xf>
    <xf numFmtId="0" fontId="26" fillId="19" borderId="16" applyNumberFormat="0" applyProtection="0">
      <alignment horizontal="left" vertical="center" indent="1"/>
    </xf>
    <xf numFmtId="0" fontId="26" fillId="19" borderId="16" applyNumberFormat="0" applyProtection="0">
      <alignment horizontal="left" vertical="center" indent="1"/>
    </xf>
    <xf numFmtId="0" fontId="26" fillId="6" borderId="16" applyNumberFormat="0" applyProtection="0">
      <alignment horizontal="left" vertical="center" indent="1"/>
    </xf>
    <xf numFmtId="0" fontId="26" fillId="6" borderId="16" applyNumberFormat="0" applyProtection="0">
      <alignment horizontal="left" vertical="center" indent="1"/>
    </xf>
    <xf numFmtId="4" fontId="28" fillId="20" borderId="16" applyNumberFormat="0" applyProtection="0">
      <alignment vertical="center"/>
    </xf>
    <xf numFmtId="4" fontId="29" fillId="20" borderId="16" applyNumberFormat="0" applyProtection="0">
      <alignment vertical="center"/>
    </xf>
    <xf numFmtId="4" fontId="28" fillId="20" borderId="16" applyNumberFormat="0" applyProtection="0">
      <alignment horizontal="left" vertical="center" indent="1"/>
    </xf>
    <xf numFmtId="4" fontId="28" fillId="20" borderId="16" applyNumberFormat="0" applyProtection="0">
      <alignment horizontal="left" vertical="center" indent="1"/>
    </xf>
    <xf numFmtId="4" fontId="28" fillId="15" borderId="16" applyNumberFormat="0" applyProtection="0">
      <alignment horizontal="right" vertical="center"/>
    </xf>
    <xf numFmtId="4" fontId="29" fillId="15" borderId="16" applyNumberFormat="0" applyProtection="0">
      <alignment horizontal="right" vertical="center"/>
    </xf>
    <xf numFmtId="0" fontId="26" fillId="6" borderId="16" applyNumberFormat="0" applyProtection="0">
      <alignment horizontal="left" vertical="center" indent="1"/>
    </xf>
    <xf numFmtId="4" fontId="31" fillId="15" borderId="16" applyNumberFormat="0" applyProtection="0">
      <alignment horizontal="right" vertical="center"/>
    </xf>
    <xf numFmtId="43" fontId="14" fillId="0" borderId="0" applyFont="0" applyFill="0" applyBorder="0" applyAlignment="0" applyProtection="0"/>
    <xf numFmtId="9" fontId="14" fillId="0" borderId="0" applyFont="0" applyFill="0" applyBorder="0" applyAlignment="0" applyProtection="0"/>
    <xf numFmtId="0" fontId="14" fillId="0" borderId="0"/>
    <xf numFmtId="44" fontId="14"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43" fontId="14" fillId="0" borderId="0" applyFont="0" applyFill="0" applyBorder="0" applyAlignment="0" applyProtection="0"/>
    <xf numFmtId="0" fontId="14" fillId="0" borderId="0"/>
    <xf numFmtId="0" fontId="26" fillId="6" borderId="16" applyNumberFormat="0" applyProtection="0">
      <alignment horizontal="left" vertical="center" indent="1"/>
    </xf>
    <xf numFmtId="4" fontId="28" fillId="15" borderId="16" applyNumberFormat="0" applyProtection="0">
      <alignment horizontal="left" vertical="center" indent="1"/>
    </xf>
    <xf numFmtId="4" fontId="28" fillId="17" borderId="16" applyNumberFormat="0" applyProtection="0">
      <alignment horizontal="left" vertical="center" indent="1"/>
    </xf>
    <xf numFmtId="0" fontId="26" fillId="17" borderId="16" applyNumberFormat="0" applyProtection="0">
      <alignment horizontal="left" vertical="center" indent="1"/>
    </xf>
    <xf numFmtId="0" fontId="26" fillId="17" borderId="16" applyNumberFormat="0" applyProtection="0">
      <alignment horizontal="left" vertical="center" indent="1"/>
    </xf>
    <xf numFmtId="0" fontId="26" fillId="18" borderId="16" applyNumberFormat="0" applyProtection="0">
      <alignment horizontal="left" vertical="center" indent="1"/>
    </xf>
    <xf numFmtId="0" fontId="26" fillId="18" borderId="16" applyNumberFormat="0" applyProtection="0">
      <alignment horizontal="left" vertical="center" indent="1"/>
    </xf>
    <xf numFmtId="0" fontId="26" fillId="19" borderId="16" applyNumberFormat="0" applyProtection="0">
      <alignment horizontal="left" vertical="center" indent="1"/>
    </xf>
    <xf numFmtId="0" fontId="26" fillId="19" borderId="16" applyNumberFormat="0" applyProtection="0">
      <alignment horizontal="left" vertical="center" indent="1"/>
    </xf>
    <xf numFmtId="0" fontId="26" fillId="6" borderId="16" applyNumberFormat="0" applyProtection="0">
      <alignment horizontal="left" vertical="center" indent="1"/>
    </xf>
    <xf numFmtId="0" fontId="26" fillId="6" borderId="16" applyNumberFormat="0" applyProtection="0">
      <alignment horizontal="left" vertical="center" indent="1"/>
    </xf>
    <xf numFmtId="0" fontId="26" fillId="6" borderId="16" applyNumberFormat="0" applyProtection="0">
      <alignment horizontal="left" vertical="center" indent="1"/>
    </xf>
    <xf numFmtId="0" fontId="14" fillId="0" borderId="0"/>
    <xf numFmtId="0" fontId="26" fillId="0" borderId="0"/>
    <xf numFmtId="0" fontId="26" fillId="0" borderId="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3" fontId="9" fillId="0" borderId="0" applyFont="0" applyFill="0" applyBorder="0" applyAlignment="0" applyProtection="0"/>
    <xf numFmtId="175" fontId="40" fillId="0" borderId="0" applyProtection="0"/>
    <xf numFmtId="0" fontId="26" fillId="0" borderId="0"/>
    <xf numFmtId="43" fontId="13" fillId="0" borderId="0" applyFont="0" applyFill="0" applyBorder="0" applyAlignment="0" applyProtection="0"/>
    <xf numFmtId="9" fontId="26" fillId="0" borderId="0" applyFont="0" applyFill="0" applyBorder="0" applyAlignment="0" applyProtection="0"/>
    <xf numFmtId="175" fontId="40" fillId="0" borderId="0" applyProtection="0"/>
    <xf numFmtId="175" fontId="40" fillId="0" borderId="0" applyProtection="0"/>
    <xf numFmtId="0" fontId="8" fillId="0" borderId="0"/>
    <xf numFmtId="175" fontId="40" fillId="0" borderId="0" applyProtection="0"/>
    <xf numFmtId="44" fontId="26" fillId="0" borderId="0" applyFont="0" applyFill="0" applyBorder="0" applyAlignment="0" applyProtection="0"/>
    <xf numFmtId="0" fontId="26" fillId="0" borderId="0"/>
    <xf numFmtId="0" fontId="40" fillId="0" borderId="0" applyProtection="0"/>
    <xf numFmtId="0" fontId="7" fillId="0" borderId="0"/>
    <xf numFmtId="0" fontId="26" fillId="6" borderId="20" applyNumberFormat="0" applyProtection="0">
      <alignment horizontal="left" vertical="center" indent="1"/>
    </xf>
    <xf numFmtId="0" fontId="26" fillId="6" borderId="20" applyNumberFormat="0" applyProtection="0">
      <alignment horizontal="left" vertical="center" indent="1"/>
    </xf>
    <xf numFmtId="4" fontId="28" fillId="5" borderId="20" applyNumberFormat="0" applyProtection="0">
      <alignment horizontal="left" vertical="center" indent="1"/>
    </xf>
    <xf numFmtId="0" fontId="26" fillId="6" borderId="20" applyNumberFormat="0" applyProtection="0">
      <alignment horizontal="left" vertical="center" indent="1"/>
    </xf>
    <xf numFmtId="4" fontId="28" fillId="15" borderId="20" applyNumberFormat="0" applyProtection="0">
      <alignment horizontal="right" vertical="center"/>
    </xf>
    <xf numFmtId="4" fontId="28" fillId="5" borderId="20" applyNumberFormat="0" applyProtection="0">
      <alignment vertical="center"/>
    </xf>
    <xf numFmtId="0" fontId="26" fillId="0" borderId="0"/>
    <xf numFmtId="0" fontId="26" fillId="0" borderId="0"/>
    <xf numFmtId="4" fontId="28" fillId="5" borderId="20" applyNumberFormat="0" applyProtection="0">
      <alignment horizontal="left" vertical="center" indent="1"/>
    </xf>
    <xf numFmtId="43" fontId="32" fillId="0" borderId="0" applyFont="0" applyFill="0" applyBorder="0" applyAlignment="0" applyProtection="0"/>
    <xf numFmtId="44" fontId="32" fillId="0" borderId="0" applyFont="0" applyFill="0" applyBorder="0" applyAlignment="0" applyProtection="0"/>
    <xf numFmtId="164" fontId="32" fillId="0" borderId="0"/>
    <xf numFmtId="164" fontId="32" fillId="0" borderId="0"/>
    <xf numFmtId="164" fontId="32" fillId="0" borderId="0"/>
    <xf numFmtId="164" fontId="32" fillId="0" borderId="0"/>
    <xf numFmtId="164" fontId="32" fillId="0" borderId="0"/>
    <xf numFmtId="164" fontId="32" fillId="0" borderId="0"/>
    <xf numFmtId="164" fontId="32" fillId="0" borderId="0"/>
    <xf numFmtId="9" fontId="32" fillId="0" borderId="0" applyFont="0" applyFill="0" applyBorder="0" applyAlignment="0" applyProtection="0"/>
    <xf numFmtId="0" fontId="41" fillId="0" borderId="0"/>
    <xf numFmtId="0" fontId="26" fillId="0" borderId="0"/>
    <xf numFmtId="182" fontId="42" fillId="0" borderId="0" applyFill="0" applyBorder="0" applyAlignment="0" applyProtection="0"/>
    <xf numFmtId="0" fontId="41" fillId="0" borderId="0"/>
    <xf numFmtId="43" fontId="26" fillId="0" borderId="0" applyFont="0" applyFill="0" applyBorder="0" applyAlignment="0" applyProtection="0"/>
    <xf numFmtId="0" fontId="6" fillId="0" borderId="0"/>
    <xf numFmtId="0" fontId="6" fillId="0" borderId="0"/>
    <xf numFmtId="0" fontId="41" fillId="0" borderId="0"/>
    <xf numFmtId="43" fontId="41" fillId="0" borderId="0" applyFont="0" applyFill="0" applyBorder="0" applyAlignment="0" applyProtection="0"/>
    <xf numFmtId="43" fontId="4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185" fontId="42" fillId="0" borderId="2" applyNumberFormat="0" applyFill="0" applyAlignment="0" applyProtection="0">
      <alignment horizontal="center"/>
    </xf>
    <xf numFmtId="186" fontId="42" fillId="0" borderId="17" applyFill="0" applyAlignment="0" applyProtection="0">
      <alignment horizontal="center"/>
    </xf>
    <xf numFmtId="0" fontId="42" fillId="0" borderId="0" applyNumberFormat="0" applyFill="0" applyAlignment="0" applyProtection="0"/>
    <xf numFmtId="0" fontId="42" fillId="0" borderId="17" applyNumberFormat="0" applyFill="0" applyAlignment="0" applyProtection="0"/>
    <xf numFmtId="0" fontId="5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28" fillId="5" borderId="34" applyNumberFormat="0" applyProtection="0">
      <alignment vertical="center"/>
    </xf>
    <xf numFmtId="4" fontId="29" fillId="5" borderId="34" applyNumberFormat="0" applyProtection="0">
      <alignment vertical="center"/>
    </xf>
    <xf numFmtId="4" fontId="28" fillId="5" borderId="34" applyNumberFormat="0" applyProtection="0">
      <alignment horizontal="left" vertical="center" indent="1"/>
    </xf>
    <xf numFmtId="4" fontId="28" fillId="5" borderId="34" applyNumberFormat="0" applyProtection="0">
      <alignment horizontal="left" vertical="center" indent="1"/>
    </xf>
    <xf numFmtId="0" fontId="26" fillId="6" borderId="34" applyNumberFormat="0" applyProtection="0">
      <alignment horizontal="left" vertical="center" indent="1"/>
    </xf>
    <xf numFmtId="4" fontId="28" fillId="7" borderId="34" applyNumberFormat="0" applyProtection="0">
      <alignment horizontal="right" vertical="center"/>
    </xf>
    <xf numFmtId="4" fontId="28" fillId="8" borderId="34" applyNumberFormat="0" applyProtection="0">
      <alignment horizontal="right" vertical="center"/>
    </xf>
    <xf numFmtId="4" fontId="28" fillId="2" borderId="34" applyNumberFormat="0" applyProtection="0">
      <alignment horizontal="right" vertical="center"/>
    </xf>
    <xf numFmtId="4" fontId="28" fillId="9" borderId="34" applyNumberFormat="0" applyProtection="0">
      <alignment horizontal="right" vertical="center"/>
    </xf>
    <xf numFmtId="4" fontId="28" fillId="10" borderId="34" applyNumberFormat="0" applyProtection="0">
      <alignment horizontal="right" vertical="center"/>
    </xf>
    <xf numFmtId="4" fontId="28" fillId="11" borderId="34" applyNumberFormat="0" applyProtection="0">
      <alignment horizontal="right" vertical="center"/>
    </xf>
    <xf numFmtId="4" fontId="28" fillId="12" borderId="34" applyNumberFormat="0" applyProtection="0">
      <alignment horizontal="right" vertical="center"/>
    </xf>
    <xf numFmtId="4" fontId="28" fillId="13" borderId="34" applyNumberFormat="0" applyProtection="0">
      <alignment horizontal="right" vertical="center"/>
    </xf>
    <xf numFmtId="4" fontId="28" fillId="3" borderId="34" applyNumberFormat="0" applyProtection="0">
      <alignment horizontal="right" vertical="center"/>
    </xf>
    <xf numFmtId="4" fontId="18" fillId="14" borderId="34" applyNumberFormat="0" applyProtection="0">
      <alignment horizontal="left" vertical="center" indent="1"/>
    </xf>
    <xf numFmtId="4" fontId="28" fillId="15" borderId="35" applyNumberFormat="0" applyProtection="0">
      <alignment horizontal="left" vertical="center" indent="1"/>
    </xf>
    <xf numFmtId="0" fontId="26" fillId="6" borderId="34" applyNumberFormat="0" applyProtection="0">
      <alignment horizontal="left" vertical="center" indent="1"/>
    </xf>
    <xf numFmtId="4" fontId="28" fillId="15" borderId="34" applyNumberFormat="0" applyProtection="0">
      <alignment horizontal="left" vertical="center" indent="1"/>
    </xf>
    <xf numFmtId="4" fontId="28" fillId="17" borderId="34" applyNumberFormat="0" applyProtection="0">
      <alignment horizontal="left" vertical="center" indent="1"/>
    </xf>
    <xf numFmtId="0" fontId="26" fillId="17" borderId="34" applyNumberFormat="0" applyProtection="0">
      <alignment horizontal="left" vertical="center" indent="1"/>
    </xf>
    <xf numFmtId="0" fontId="26" fillId="17" borderId="34" applyNumberFormat="0" applyProtection="0">
      <alignment horizontal="left" vertical="center" indent="1"/>
    </xf>
    <xf numFmtId="0" fontId="26" fillId="18" borderId="34" applyNumberFormat="0" applyProtection="0">
      <alignment horizontal="left" vertical="center" indent="1"/>
    </xf>
    <xf numFmtId="0" fontId="26" fillId="18" borderId="34" applyNumberFormat="0" applyProtection="0">
      <alignment horizontal="left" vertical="center" indent="1"/>
    </xf>
    <xf numFmtId="0" fontId="26" fillId="19" borderId="34" applyNumberFormat="0" applyProtection="0">
      <alignment horizontal="left" vertical="center" indent="1"/>
    </xf>
    <xf numFmtId="0" fontId="26" fillId="19" borderId="34" applyNumberFormat="0" applyProtection="0">
      <alignment horizontal="left" vertical="center" indent="1"/>
    </xf>
    <xf numFmtId="0" fontId="26" fillId="6" borderId="34" applyNumberFormat="0" applyProtection="0">
      <alignment horizontal="left" vertical="center" indent="1"/>
    </xf>
    <xf numFmtId="0" fontId="26" fillId="6" borderId="34" applyNumberFormat="0" applyProtection="0">
      <alignment horizontal="left" vertical="center" indent="1"/>
    </xf>
    <xf numFmtId="4" fontId="28" fillId="20" borderId="34" applyNumberFormat="0" applyProtection="0">
      <alignment vertical="center"/>
    </xf>
    <xf numFmtId="4" fontId="29" fillId="20" borderId="34" applyNumberFormat="0" applyProtection="0">
      <alignment vertical="center"/>
    </xf>
    <xf numFmtId="4" fontId="28" fillId="20" borderId="34" applyNumberFormat="0" applyProtection="0">
      <alignment horizontal="left" vertical="center" indent="1"/>
    </xf>
    <xf numFmtId="4" fontId="28" fillId="20" borderId="34" applyNumberFormat="0" applyProtection="0">
      <alignment horizontal="left" vertical="center" indent="1"/>
    </xf>
    <xf numFmtId="4" fontId="28" fillId="15" borderId="34" applyNumberFormat="0" applyProtection="0">
      <alignment horizontal="right" vertical="center"/>
    </xf>
    <xf numFmtId="4" fontId="29" fillId="15" borderId="34" applyNumberFormat="0" applyProtection="0">
      <alignment horizontal="right" vertical="center"/>
    </xf>
    <xf numFmtId="0" fontId="26" fillId="6" borderId="34" applyNumberFormat="0" applyProtection="0">
      <alignment horizontal="left" vertical="center" indent="1"/>
    </xf>
    <xf numFmtId="0" fontId="26" fillId="6" borderId="34" applyNumberFormat="0" applyProtection="0">
      <alignment horizontal="left" vertical="center" indent="1"/>
    </xf>
    <xf numFmtId="4" fontId="31" fillId="15" borderId="34" applyNumberFormat="0" applyProtection="0">
      <alignment horizontal="right" vertical="center"/>
    </xf>
    <xf numFmtId="43"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26" fillId="6" borderId="34" applyNumberFormat="0" applyProtection="0">
      <alignment horizontal="left" vertical="center" indent="1"/>
    </xf>
    <xf numFmtId="0" fontId="26" fillId="6" borderId="34" applyNumberFormat="0" applyProtection="0">
      <alignment horizontal="left" vertical="center" indent="1"/>
    </xf>
    <xf numFmtId="0" fontId="26" fillId="6" borderId="34" applyNumberFormat="0" applyProtection="0">
      <alignment horizontal="left" vertical="center" indent="1"/>
    </xf>
    <xf numFmtId="4" fontId="28" fillId="15" borderId="34" applyNumberFormat="0" applyProtection="0">
      <alignment horizontal="left" vertical="center" indent="1"/>
    </xf>
    <xf numFmtId="4" fontId="28" fillId="17" borderId="34" applyNumberFormat="0" applyProtection="0">
      <alignment horizontal="left" vertical="center" indent="1"/>
    </xf>
    <xf numFmtId="0" fontId="26" fillId="17" borderId="34" applyNumberFormat="0" applyProtection="0">
      <alignment horizontal="left" vertical="center" indent="1"/>
    </xf>
    <xf numFmtId="0" fontId="26" fillId="17" borderId="34" applyNumberFormat="0" applyProtection="0">
      <alignment horizontal="left" vertical="center" indent="1"/>
    </xf>
    <xf numFmtId="0" fontId="26" fillId="18" borderId="34" applyNumberFormat="0" applyProtection="0">
      <alignment horizontal="left" vertical="center" indent="1"/>
    </xf>
    <xf numFmtId="0" fontId="26" fillId="18" borderId="34" applyNumberFormat="0" applyProtection="0">
      <alignment horizontal="left" vertical="center" indent="1"/>
    </xf>
    <xf numFmtId="0" fontId="26" fillId="19" borderId="34" applyNumberFormat="0" applyProtection="0">
      <alignment horizontal="left" vertical="center" indent="1"/>
    </xf>
    <xf numFmtId="0" fontId="26" fillId="19" borderId="34" applyNumberFormat="0" applyProtection="0">
      <alignment horizontal="left" vertical="center" indent="1"/>
    </xf>
    <xf numFmtId="0" fontId="26" fillId="6" borderId="34" applyNumberFormat="0" applyProtection="0">
      <alignment horizontal="left" vertical="center" indent="1"/>
    </xf>
    <xf numFmtId="0" fontId="26" fillId="6" borderId="34" applyNumberFormat="0" applyProtection="0">
      <alignment horizontal="left" vertical="center" indent="1"/>
    </xf>
    <xf numFmtId="0" fontId="26" fillId="6" borderId="34" applyNumberFormat="0" applyProtection="0">
      <alignment horizontal="left" vertical="center" indent="1"/>
    </xf>
    <xf numFmtId="0" fontId="3" fillId="0" borderId="0"/>
    <xf numFmtId="0" fontId="3" fillId="0" borderId="0"/>
    <xf numFmtId="4" fontId="18" fillId="23" borderId="36" applyNumberFormat="0" applyProtection="0">
      <alignment vertical="center"/>
    </xf>
    <xf numFmtId="4" fontId="39" fillId="5" borderId="36" applyNumberFormat="0" applyProtection="0">
      <alignment vertical="center"/>
    </xf>
    <xf numFmtId="4" fontId="18" fillId="5" borderId="36" applyNumberFormat="0" applyProtection="0">
      <alignment horizontal="left" vertical="center" indent="1"/>
    </xf>
    <xf numFmtId="0" fontId="18" fillId="5" borderId="36" applyNumberFormat="0" applyProtection="0">
      <alignment horizontal="left" vertical="top" indent="1"/>
    </xf>
    <xf numFmtId="4" fontId="28" fillId="25" borderId="36" applyNumberFormat="0" applyProtection="0">
      <alignment horizontal="right" vertical="center"/>
    </xf>
    <xf numFmtId="4" fontId="28" fillId="26" borderId="36" applyNumberFormat="0" applyProtection="0">
      <alignment horizontal="right" vertical="center"/>
    </xf>
    <xf numFmtId="4" fontId="28" fillId="27" borderId="36" applyNumberFormat="0" applyProtection="0">
      <alignment horizontal="right" vertical="center"/>
    </xf>
    <xf numFmtId="4" fontId="28" fillId="28" borderId="36" applyNumberFormat="0" applyProtection="0">
      <alignment horizontal="right" vertical="center"/>
    </xf>
    <xf numFmtId="4" fontId="28" fillId="29" borderId="36" applyNumberFormat="0" applyProtection="0">
      <alignment horizontal="right" vertical="center"/>
    </xf>
    <xf numFmtId="4" fontId="28" fillId="30" borderId="36" applyNumberFormat="0" applyProtection="0">
      <alignment horizontal="right" vertical="center"/>
    </xf>
    <xf numFmtId="4" fontId="28" fillId="31" borderId="36" applyNumberFormat="0" applyProtection="0">
      <alignment horizontal="right" vertical="center"/>
    </xf>
    <xf numFmtId="4" fontId="28" fillId="32" borderId="36" applyNumberFormat="0" applyProtection="0">
      <alignment horizontal="right" vertical="center"/>
    </xf>
    <xf numFmtId="4" fontId="28" fillId="33" borderId="36" applyNumberFormat="0" applyProtection="0">
      <alignment horizontal="right" vertical="center"/>
    </xf>
    <xf numFmtId="4" fontId="28" fillId="36" borderId="36" applyNumberFormat="0" applyProtection="0">
      <alignment horizontal="right" vertical="center"/>
    </xf>
    <xf numFmtId="0" fontId="26" fillId="16" borderId="36" applyNumberFormat="0" applyProtection="0">
      <alignment horizontal="left" vertical="center" indent="1"/>
    </xf>
    <xf numFmtId="0" fontId="26" fillId="16" borderId="36" applyNumberFormat="0" applyProtection="0">
      <alignment horizontal="left" vertical="top" indent="1"/>
    </xf>
    <xf numFmtId="0" fontId="26" fillId="24" borderId="36" applyNumberFormat="0" applyProtection="0">
      <alignment horizontal="left" vertical="center" indent="1"/>
    </xf>
    <xf numFmtId="0" fontId="26" fillId="24" borderId="36" applyNumberFormat="0" applyProtection="0">
      <alignment horizontal="left" vertical="top" indent="1"/>
    </xf>
    <xf numFmtId="0" fontId="26" fillId="37" borderId="36" applyNumberFormat="0" applyProtection="0">
      <alignment horizontal="left" vertical="center" indent="1"/>
    </xf>
    <xf numFmtId="0" fontId="26" fillId="37" borderId="36" applyNumberFormat="0" applyProtection="0">
      <alignment horizontal="left" vertical="top" indent="1"/>
    </xf>
    <xf numFmtId="0" fontId="26" fillId="38" borderId="36" applyNumberFormat="0" applyProtection="0">
      <alignment horizontal="left" vertical="center" indent="1"/>
    </xf>
    <xf numFmtId="0" fontId="26" fillId="38" borderId="36" applyNumberFormat="0" applyProtection="0">
      <alignment horizontal="left" vertical="top" indent="1"/>
    </xf>
    <xf numFmtId="4" fontId="28" fillId="20" borderId="36" applyNumberFormat="0" applyProtection="0">
      <alignment vertical="center"/>
    </xf>
    <xf numFmtId="4" fontId="29" fillId="20" borderId="36" applyNumberFormat="0" applyProtection="0">
      <alignment vertical="center"/>
    </xf>
    <xf numFmtId="4" fontId="28" fillId="20" borderId="36" applyNumberFormat="0" applyProtection="0">
      <alignment horizontal="left" vertical="center" indent="1"/>
    </xf>
    <xf numFmtId="0" fontId="28" fillId="20" borderId="36" applyNumberFormat="0" applyProtection="0">
      <alignment horizontal="left" vertical="top" indent="1"/>
    </xf>
    <xf numFmtId="4" fontId="28" fillId="35" borderId="36" applyNumberFormat="0" applyProtection="0">
      <alignment horizontal="right" vertical="center"/>
    </xf>
    <xf numFmtId="4" fontId="29" fillId="35" borderId="36" applyNumberFormat="0" applyProtection="0">
      <alignment horizontal="right" vertical="center"/>
    </xf>
    <xf numFmtId="4" fontId="28" fillId="36" borderId="36" applyNumberFormat="0" applyProtection="0">
      <alignment horizontal="left" vertical="center" indent="1"/>
    </xf>
    <xf numFmtId="0" fontId="28" fillId="24" borderId="36" applyNumberFormat="0" applyProtection="0">
      <alignment horizontal="left" vertical="top" indent="1"/>
    </xf>
    <xf numFmtId="4" fontId="31" fillId="35" borderId="36" applyNumberFormat="0" applyProtection="0">
      <alignment horizontal="right" vertical="center"/>
    </xf>
    <xf numFmtId="0" fontId="3" fillId="0" borderId="0"/>
    <xf numFmtId="4" fontId="28" fillId="5" borderId="34" applyNumberFormat="0" applyProtection="0">
      <alignment horizontal="left" vertical="center" indent="1"/>
    </xf>
    <xf numFmtId="0" fontId="26" fillId="6" borderId="34" applyNumberFormat="0" applyProtection="0">
      <alignment horizontal="left" vertical="center" indent="1"/>
    </xf>
    <xf numFmtId="0" fontId="26" fillId="6" borderId="34" applyNumberFormat="0" applyProtection="0">
      <alignment horizontal="left" vertical="center" inden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28" fillId="5" borderId="34" applyNumberFormat="0" applyProtection="0">
      <alignment vertical="center"/>
    </xf>
    <xf numFmtId="4" fontId="29" fillId="5" borderId="34" applyNumberFormat="0" applyProtection="0">
      <alignment vertical="center"/>
    </xf>
    <xf numFmtId="4" fontId="28" fillId="5" borderId="34" applyNumberFormat="0" applyProtection="0">
      <alignment horizontal="left" vertical="center" indent="1"/>
    </xf>
    <xf numFmtId="4" fontId="28" fillId="7" borderId="34" applyNumberFormat="0" applyProtection="0">
      <alignment horizontal="right" vertical="center"/>
    </xf>
    <xf numFmtId="4" fontId="28" fillId="8" borderId="34" applyNumberFormat="0" applyProtection="0">
      <alignment horizontal="right" vertical="center"/>
    </xf>
    <xf numFmtId="4" fontId="28" fillId="2" borderId="34" applyNumberFormat="0" applyProtection="0">
      <alignment horizontal="right" vertical="center"/>
    </xf>
    <xf numFmtId="4" fontId="28" fillId="9" borderId="34" applyNumberFormat="0" applyProtection="0">
      <alignment horizontal="right" vertical="center"/>
    </xf>
    <xf numFmtId="4" fontId="28" fillId="10" borderId="34" applyNumberFormat="0" applyProtection="0">
      <alignment horizontal="right" vertical="center"/>
    </xf>
    <xf numFmtId="4" fontId="28" fillId="11" borderId="34" applyNumberFormat="0" applyProtection="0">
      <alignment horizontal="right" vertical="center"/>
    </xf>
    <xf numFmtId="4" fontId="28" fillId="12" borderId="34" applyNumberFormat="0" applyProtection="0">
      <alignment horizontal="right" vertical="center"/>
    </xf>
    <xf numFmtId="4" fontId="28" fillId="13" borderId="34" applyNumberFormat="0" applyProtection="0">
      <alignment horizontal="right" vertical="center"/>
    </xf>
    <xf numFmtId="4" fontId="28" fillId="3" borderId="34" applyNumberFormat="0" applyProtection="0">
      <alignment horizontal="right" vertical="center"/>
    </xf>
    <xf numFmtId="4" fontId="18" fillId="14" borderId="34" applyNumberFormat="0" applyProtection="0">
      <alignment horizontal="left" vertical="center" indent="1"/>
    </xf>
    <xf numFmtId="0" fontId="26" fillId="6" borderId="34" applyNumberFormat="0" applyProtection="0">
      <alignment horizontal="left" vertical="center" indent="1"/>
    </xf>
    <xf numFmtId="4" fontId="28" fillId="15" borderId="34" applyNumberFormat="0" applyProtection="0">
      <alignment horizontal="left" vertical="center" indent="1"/>
    </xf>
    <xf numFmtId="4" fontId="28" fillId="17" borderId="34" applyNumberFormat="0" applyProtection="0">
      <alignment horizontal="left" vertical="center" indent="1"/>
    </xf>
    <xf numFmtId="0" fontId="26" fillId="17" borderId="34" applyNumberFormat="0" applyProtection="0">
      <alignment horizontal="left" vertical="center" indent="1"/>
    </xf>
    <xf numFmtId="0" fontId="26" fillId="17" borderId="34" applyNumberFormat="0" applyProtection="0">
      <alignment horizontal="left" vertical="center" indent="1"/>
    </xf>
    <xf numFmtId="0" fontId="26" fillId="18" borderId="34" applyNumberFormat="0" applyProtection="0">
      <alignment horizontal="left" vertical="center" indent="1"/>
    </xf>
    <xf numFmtId="0" fontId="26" fillId="18" borderId="34" applyNumberFormat="0" applyProtection="0">
      <alignment horizontal="left" vertical="center" indent="1"/>
    </xf>
    <xf numFmtId="0" fontId="26" fillId="19" borderId="34" applyNumberFormat="0" applyProtection="0">
      <alignment horizontal="left" vertical="center" indent="1"/>
    </xf>
    <xf numFmtId="0" fontId="26" fillId="19" borderId="34" applyNumberFormat="0" applyProtection="0">
      <alignment horizontal="left" vertical="center" indent="1"/>
    </xf>
    <xf numFmtId="0" fontId="26" fillId="6" borderId="34" applyNumberFormat="0" applyProtection="0">
      <alignment horizontal="left" vertical="center" indent="1"/>
    </xf>
    <xf numFmtId="0" fontId="26" fillId="6" borderId="34" applyNumberFormat="0" applyProtection="0">
      <alignment horizontal="left" vertical="center" indent="1"/>
    </xf>
    <xf numFmtId="4" fontId="28" fillId="20" borderId="34" applyNumberFormat="0" applyProtection="0">
      <alignment vertical="center"/>
    </xf>
    <xf numFmtId="4" fontId="29" fillId="20" borderId="34" applyNumberFormat="0" applyProtection="0">
      <alignment vertical="center"/>
    </xf>
    <xf numFmtId="4" fontId="28" fillId="20" borderId="34" applyNumberFormat="0" applyProtection="0">
      <alignment horizontal="left" vertical="center" indent="1"/>
    </xf>
    <xf numFmtId="4" fontId="28" fillId="20" borderId="34" applyNumberFormat="0" applyProtection="0">
      <alignment horizontal="left" vertical="center" indent="1"/>
    </xf>
    <xf numFmtId="4" fontId="28" fillId="15" borderId="34" applyNumberFormat="0" applyProtection="0">
      <alignment horizontal="right" vertical="center"/>
    </xf>
    <xf numFmtId="4" fontId="29" fillId="15" borderId="34" applyNumberFormat="0" applyProtection="0">
      <alignment horizontal="right" vertical="center"/>
    </xf>
    <xf numFmtId="0" fontId="26" fillId="6" borderId="34" applyNumberFormat="0" applyProtection="0">
      <alignment horizontal="left" vertical="center" indent="1"/>
    </xf>
    <xf numFmtId="4" fontId="31" fillId="15" borderId="34" applyNumberFormat="0" applyProtection="0">
      <alignment horizontal="right" vertical="center"/>
    </xf>
    <xf numFmtId="43"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26" fillId="6" borderId="34" applyNumberFormat="0" applyProtection="0">
      <alignment horizontal="left" vertical="center" indent="1"/>
    </xf>
    <xf numFmtId="4" fontId="28" fillId="15" borderId="34" applyNumberFormat="0" applyProtection="0">
      <alignment horizontal="left" vertical="center" indent="1"/>
    </xf>
    <xf numFmtId="4" fontId="28" fillId="17" borderId="34" applyNumberFormat="0" applyProtection="0">
      <alignment horizontal="left" vertical="center" indent="1"/>
    </xf>
    <xf numFmtId="0" fontId="26" fillId="17" borderId="34" applyNumberFormat="0" applyProtection="0">
      <alignment horizontal="left" vertical="center" indent="1"/>
    </xf>
    <xf numFmtId="0" fontId="26" fillId="17" borderId="34" applyNumberFormat="0" applyProtection="0">
      <alignment horizontal="left" vertical="center" indent="1"/>
    </xf>
    <xf numFmtId="0" fontId="26" fillId="18" borderId="34" applyNumberFormat="0" applyProtection="0">
      <alignment horizontal="left" vertical="center" indent="1"/>
    </xf>
    <xf numFmtId="0" fontId="26" fillId="18" borderId="34" applyNumberFormat="0" applyProtection="0">
      <alignment horizontal="left" vertical="center" indent="1"/>
    </xf>
    <xf numFmtId="0" fontId="26" fillId="19" borderId="34" applyNumberFormat="0" applyProtection="0">
      <alignment horizontal="left" vertical="center" indent="1"/>
    </xf>
    <xf numFmtId="0" fontId="26" fillId="19" borderId="34" applyNumberFormat="0" applyProtection="0">
      <alignment horizontal="left" vertical="center" indent="1"/>
    </xf>
    <xf numFmtId="0" fontId="26" fillId="6" borderId="34" applyNumberFormat="0" applyProtection="0">
      <alignment horizontal="left" vertical="center" indent="1"/>
    </xf>
    <xf numFmtId="0" fontId="26" fillId="6" borderId="34" applyNumberFormat="0" applyProtection="0">
      <alignment horizontal="left" vertical="center" indent="1"/>
    </xf>
    <xf numFmtId="0" fontId="26" fillId="6" borderId="34" applyNumberFormat="0" applyProtection="0">
      <alignment horizontal="left" vertical="center" indent="1"/>
    </xf>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26" fillId="6" borderId="34" applyNumberFormat="0" applyProtection="0">
      <alignment horizontal="left" vertical="center" indent="1"/>
    </xf>
    <xf numFmtId="0" fontId="26" fillId="6" borderId="34" applyNumberFormat="0" applyProtection="0">
      <alignment horizontal="left" vertical="center" indent="1"/>
    </xf>
    <xf numFmtId="4" fontId="28" fillId="5" borderId="34" applyNumberFormat="0" applyProtection="0">
      <alignment horizontal="left" vertical="center" indent="1"/>
    </xf>
    <xf numFmtId="0" fontId="26" fillId="6" borderId="34" applyNumberFormat="0" applyProtection="0">
      <alignment horizontal="left" vertical="center" indent="1"/>
    </xf>
    <xf numFmtId="4" fontId="28" fillId="15" borderId="34" applyNumberFormat="0" applyProtection="0">
      <alignment horizontal="right" vertical="center"/>
    </xf>
    <xf numFmtId="4" fontId="28" fillId="5" borderId="34" applyNumberFormat="0" applyProtection="0">
      <alignment vertical="center"/>
    </xf>
    <xf numFmtId="4" fontId="28" fillId="5" borderId="34" applyNumberFormat="0" applyProtection="0">
      <alignment horizontal="left" vertical="center" indent="1"/>
    </xf>
    <xf numFmtId="0" fontId="26" fillId="0" borderId="0"/>
    <xf numFmtId="0" fontId="26" fillId="0" borderId="0"/>
    <xf numFmtId="0" fontId="3" fillId="0" borderId="0"/>
    <xf numFmtId="0" fontId="3"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501">
    <xf numFmtId="164" fontId="0" fillId="0" borderId="0" xfId="0"/>
    <xf numFmtId="0" fontId="34" fillId="21" borderId="0" xfId="162" applyFont="1" applyFill="1"/>
    <xf numFmtId="0" fontId="43" fillId="21" borderId="0" xfId="387" applyFont="1" applyFill="1"/>
    <xf numFmtId="0" fontId="36" fillId="21" borderId="0" xfId="513" applyFont="1" applyFill="1"/>
    <xf numFmtId="0" fontId="45" fillId="21" borderId="0" xfId="142" quotePrefix="1" applyFont="1" applyFill="1"/>
    <xf numFmtId="0" fontId="25" fillId="21" borderId="18" xfId="386" applyFont="1" applyFill="1" applyBorder="1" applyAlignment="1">
      <alignment horizontal="center"/>
    </xf>
    <xf numFmtId="0" fontId="25" fillId="21" borderId="19" xfId="386" applyFont="1" applyFill="1" applyBorder="1" applyAlignment="1">
      <alignment horizontal="center"/>
    </xf>
    <xf numFmtId="168" fontId="25" fillId="21" borderId="0" xfId="386" applyNumberFormat="1" applyFont="1" applyFill="1"/>
    <xf numFmtId="168" fontId="46" fillId="0" borderId="0" xfId="161" applyNumberFormat="1" applyFont="1" applyFill="1"/>
    <xf numFmtId="0" fontId="43" fillId="21" borderId="0" xfId="17" applyFont="1" applyFill="1"/>
    <xf numFmtId="0" fontId="44" fillId="21" borderId="0" xfId="17" applyFont="1" applyFill="1" applyAlignment="1">
      <alignment horizontal="center"/>
    </xf>
    <xf numFmtId="0" fontId="47" fillId="21" borderId="0" xfId="17" applyFont="1" applyFill="1"/>
    <xf numFmtId="0" fontId="43" fillId="21" borderId="0" xfId="233" applyFont="1" applyFill="1" applyAlignment="1">
      <alignment horizontal="left" wrapText="1"/>
    </xf>
    <xf numFmtId="0" fontId="47" fillId="21" borderId="0" xfId="151" applyFont="1" applyFill="1"/>
    <xf numFmtId="0" fontId="43" fillId="21" borderId="0" xfId="151" applyFont="1" applyFill="1"/>
    <xf numFmtId="0" fontId="43" fillId="21" borderId="0" xfId="162" applyFont="1" applyFill="1"/>
    <xf numFmtId="0" fontId="44" fillId="21" borderId="0" xfId="162" applyFont="1" applyFill="1" applyAlignment="1">
      <alignment horizontal="center"/>
    </xf>
    <xf numFmtId="0" fontId="43" fillId="21" borderId="0" xfId="162" applyFont="1" applyFill="1" applyAlignment="1">
      <alignment horizontal="center"/>
    </xf>
    <xf numFmtId="0" fontId="44" fillId="21" borderId="0" xfId="162" applyFont="1" applyFill="1"/>
    <xf numFmtId="41" fontId="43" fillId="21" borderId="0" xfId="162" applyNumberFormat="1" applyFont="1" applyFill="1"/>
    <xf numFmtId="41" fontId="44" fillId="21" borderId="3" xfId="162" applyNumberFormat="1" applyFont="1" applyFill="1" applyBorder="1"/>
    <xf numFmtId="41" fontId="44" fillId="21" borderId="0" xfId="162" applyNumberFormat="1" applyFont="1" applyFill="1"/>
    <xf numFmtId="0" fontId="13" fillId="21" borderId="0" xfId="162" quotePrefix="1" applyFont="1" applyFill="1"/>
    <xf numFmtId="0" fontId="13" fillId="21" borderId="0" xfId="162" applyFont="1" applyFill="1"/>
    <xf numFmtId="168" fontId="47" fillId="21" borderId="0" xfId="9" applyNumberFormat="1" applyFont="1" applyFill="1" applyBorder="1"/>
    <xf numFmtId="168" fontId="47" fillId="21" borderId="0" xfId="9" applyNumberFormat="1" applyFont="1" applyFill="1"/>
    <xf numFmtId="168" fontId="48" fillId="21" borderId="0" xfId="9" applyNumberFormat="1" applyFont="1" applyFill="1"/>
    <xf numFmtId="168" fontId="48" fillId="21" borderId="0" xfId="9" applyNumberFormat="1" applyFont="1" applyFill="1" applyBorder="1"/>
    <xf numFmtId="3" fontId="47" fillId="21" borderId="0" xfId="9" applyNumberFormat="1" applyFont="1" applyFill="1"/>
    <xf numFmtId="43" fontId="43" fillId="0" borderId="0" xfId="410" applyFont="1" applyFill="1"/>
    <xf numFmtId="43" fontId="36" fillId="21" borderId="0" xfId="410" applyFont="1" applyFill="1"/>
    <xf numFmtId="168" fontId="13" fillId="39" borderId="16" xfId="354" applyNumberFormat="1" applyFont="1" applyFill="1">
      <alignment horizontal="right" vertical="center"/>
    </xf>
    <xf numFmtId="168" fontId="47" fillId="39" borderId="0" xfId="9" applyNumberFormat="1" applyFont="1" applyFill="1" applyBorder="1"/>
    <xf numFmtId="168" fontId="47" fillId="39" borderId="0" xfId="9" applyNumberFormat="1" applyFont="1" applyFill="1"/>
    <xf numFmtId="0" fontId="44" fillId="21" borderId="0" xfId="513" applyFont="1" applyFill="1"/>
    <xf numFmtId="0" fontId="43" fillId="21" borderId="0" xfId="513" applyFont="1" applyFill="1"/>
    <xf numFmtId="43" fontId="43" fillId="21" borderId="0" xfId="410" applyFont="1" applyFill="1"/>
    <xf numFmtId="0" fontId="47" fillId="21" borderId="0" xfId="513" applyFont="1" applyFill="1"/>
    <xf numFmtId="14" fontId="44" fillId="39" borderId="0" xfId="410" applyNumberFormat="1" applyFont="1" applyFill="1" applyAlignment="1">
      <alignment horizontal="center"/>
    </xf>
    <xf numFmtId="14" fontId="43" fillId="21" borderId="0" xfId="410" applyNumberFormat="1" applyFont="1" applyFill="1" applyAlignment="1">
      <alignment horizontal="center"/>
    </xf>
    <xf numFmtId="184" fontId="43" fillId="21" borderId="0" xfId="513" applyNumberFormat="1" applyFont="1" applyFill="1"/>
    <xf numFmtId="184" fontId="47" fillId="21" borderId="0" xfId="513" applyNumberFormat="1" applyFont="1" applyFill="1"/>
    <xf numFmtId="164" fontId="48" fillId="0" borderId="0" xfId="0" applyFont="1"/>
    <xf numFmtId="187" fontId="48" fillId="0" borderId="0" xfId="0" applyNumberFormat="1" applyFont="1"/>
    <xf numFmtId="179" fontId="44" fillId="0" borderId="0" xfId="161" applyNumberFormat="1" applyFont="1" applyFill="1" applyBorder="1" applyAlignment="1"/>
    <xf numFmtId="177" fontId="43" fillId="0" borderId="0" xfId="161" applyNumberFormat="1" applyFont="1" applyFill="1"/>
    <xf numFmtId="0" fontId="50" fillId="21" borderId="0" xfId="387" applyFont="1" applyFill="1"/>
    <xf numFmtId="0" fontId="51" fillId="21" borderId="0" xfId="387" applyFont="1" applyFill="1"/>
    <xf numFmtId="0" fontId="51" fillId="22" borderId="2" xfId="387" applyFont="1" applyFill="1" applyBorder="1"/>
    <xf numFmtId="0" fontId="43" fillId="0" borderId="0" xfId="387" applyFont="1" applyAlignment="1">
      <alignment horizontal="center"/>
    </xf>
    <xf numFmtId="0" fontId="44" fillId="0" borderId="0" xfId="387" applyFont="1" applyAlignment="1">
      <alignment horizontal="center"/>
    </xf>
    <xf numFmtId="0" fontId="44" fillId="0" borderId="2" xfId="387" applyFont="1" applyBorder="1" applyAlignment="1">
      <alignment horizontal="center"/>
    </xf>
    <xf numFmtId="0" fontId="47" fillId="21" borderId="0" xfId="513" applyFont="1" applyFill="1" applyAlignment="1">
      <alignment horizontal="left"/>
    </xf>
    <xf numFmtId="0" fontId="48" fillId="21" borderId="0" xfId="513" applyFont="1" applyFill="1" applyAlignment="1">
      <alignment horizontal="left"/>
    </xf>
    <xf numFmtId="168" fontId="25" fillId="21" borderId="23" xfId="386" quotePrefix="1" applyNumberFormat="1" applyFont="1" applyFill="1" applyBorder="1" applyAlignment="1">
      <alignment horizontal="center"/>
    </xf>
    <xf numFmtId="168" fontId="52" fillId="21" borderId="18" xfId="386" applyNumberFormat="1" applyFont="1" applyFill="1" applyBorder="1" applyAlignment="1">
      <alignment horizontal="center"/>
    </xf>
    <xf numFmtId="168" fontId="25" fillId="21" borderId="23" xfId="386" applyNumberFormat="1" applyFont="1" applyFill="1" applyBorder="1"/>
    <xf numFmtId="0" fontId="44" fillId="21" borderId="17" xfId="162" applyFont="1" applyFill="1" applyBorder="1" applyAlignment="1">
      <alignment horizontal="center"/>
    </xf>
    <xf numFmtId="41" fontId="44" fillId="21" borderId="17" xfId="162" applyNumberFormat="1" applyFont="1" applyFill="1" applyBorder="1"/>
    <xf numFmtId="43" fontId="43" fillId="21" borderId="0" xfId="161" applyFont="1" applyFill="1"/>
    <xf numFmtId="43" fontId="47" fillId="21" borderId="0" xfId="161" applyFont="1" applyFill="1"/>
    <xf numFmtId="0" fontId="43" fillId="0" borderId="0" xfId="513" applyFont="1"/>
    <xf numFmtId="164" fontId="54" fillId="0" borderId="0" xfId="0" applyFont="1"/>
    <xf numFmtId="43" fontId="44" fillId="0" borderId="0" xfId="410" applyFont="1" applyFill="1" applyAlignment="1" applyProtection="1">
      <alignment horizontal="right"/>
    </xf>
    <xf numFmtId="43" fontId="55" fillId="0" borderId="0" xfId="410" applyFont="1" applyFill="1" applyProtection="1"/>
    <xf numFmtId="43" fontId="13" fillId="0" borderId="0" xfId="410" applyFont="1" applyFill="1"/>
    <xf numFmtId="43" fontId="43" fillId="0" borderId="0" xfId="410" applyFont="1" applyFill="1" applyBorder="1"/>
    <xf numFmtId="0" fontId="43" fillId="0" borderId="0" xfId="387" quotePrefix="1" applyFont="1" applyAlignment="1">
      <alignment horizontal="center"/>
    </xf>
    <xf numFmtId="43" fontId="44" fillId="0" borderId="32" xfId="410" applyFont="1" applyFill="1" applyBorder="1" applyAlignment="1">
      <alignment horizontal="center" wrapText="1"/>
    </xf>
    <xf numFmtId="43" fontId="44" fillId="0" borderId="0" xfId="410" applyFont="1" applyFill="1" applyBorder="1" applyAlignment="1">
      <alignment horizontal="center" wrapText="1"/>
    </xf>
    <xf numFmtId="43" fontId="44" fillId="0" borderId="2" xfId="410" applyFont="1" applyFill="1" applyBorder="1" applyAlignment="1">
      <alignment horizontal="center" wrapText="1"/>
    </xf>
    <xf numFmtId="168" fontId="43" fillId="39" borderId="0" xfId="410" applyNumberFormat="1" applyFont="1" applyFill="1" applyBorder="1"/>
    <xf numFmtId="168" fontId="43" fillId="0" borderId="0" xfId="410" applyNumberFormat="1" applyFont="1" applyFill="1" applyBorder="1"/>
    <xf numFmtId="168" fontId="44" fillId="0" borderId="22" xfId="410" applyNumberFormat="1" applyFont="1" applyFill="1" applyBorder="1"/>
    <xf numFmtId="0" fontId="44" fillId="39" borderId="0" xfId="513" applyFont="1" applyFill="1"/>
    <xf numFmtId="164" fontId="44" fillId="21" borderId="0" xfId="0" applyFont="1" applyFill="1"/>
    <xf numFmtId="164" fontId="43" fillId="21" borderId="0" xfId="0" applyFont="1" applyFill="1"/>
    <xf numFmtId="14" fontId="44" fillId="21" borderId="0" xfId="0" applyNumberFormat="1" applyFont="1" applyFill="1" applyAlignment="1">
      <alignment horizontal="right"/>
    </xf>
    <xf numFmtId="164" fontId="13" fillId="21" borderId="0" xfId="0" applyFont="1" applyFill="1"/>
    <xf numFmtId="0" fontId="13" fillId="21" borderId="0" xfId="8" applyFont="1" applyFill="1"/>
    <xf numFmtId="0" fontId="13" fillId="21" borderId="0" xfId="125" applyNumberFormat="1" applyFont="1" applyFill="1" applyBorder="1" applyProtection="1">
      <alignment horizontal="left" vertical="center" indent="1"/>
      <protection locked="0"/>
    </xf>
    <xf numFmtId="0" fontId="13" fillId="21" borderId="0" xfId="8" applyFont="1" applyFill="1" applyProtection="1">
      <protection locked="0"/>
    </xf>
    <xf numFmtId="0" fontId="56" fillId="21" borderId="0" xfId="196" applyFont="1" applyFill="1" applyAlignment="1">
      <alignment horizontal="center"/>
    </xf>
    <xf numFmtId="0" fontId="13" fillId="21" borderId="0" xfId="8" quotePrefix="1" applyFont="1" applyFill="1" applyAlignment="1">
      <alignment horizontal="center"/>
    </xf>
    <xf numFmtId="0" fontId="56" fillId="21" borderId="0" xfId="165" applyNumberFormat="1" applyFont="1" applyFill="1" applyBorder="1" applyAlignment="1" applyProtection="1">
      <alignment horizontal="center" vertical="center"/>
      <protection locked="0"/>
    </xf>
    <xf numFmtId="3" fontId="56" fillId="21" borderId="0" xfId="189" quotePrefix="1" applyNumberFormat="1" applyFont="1" applyFill="1" applyBorder="1" applyAlignment="1" applyProtection="1">
      <alignment horizontal="center" vertical="center"/>
      <protection locked="0"/>
    </xf>
    <xf numFmtId="0" fontId="13" fillId="21" borderId="0" xfId="196" applyFont="1" applyFill="1"/>
    <xf numFmtId="3" fontId="13" fillId="21" borderId="0" xfId="196" applyNumberFormat="1" applyFont="1" applyFill="1"/>
    <xf numFmtId="0" fontId="43" fillId="21" borderId="0" xfId="8" applyFont="1" applyFill="1"/>
    <xf numFmtId="0" fontId="44" fillId="21" borderId="0" xfId="151" applyFont="1" applyFill="1" applyAlignment="1">
      <alignment horizontal="center"/>
    </xf>
    <xf numFmtId="0" fontId="44" fillId="21" borderId="0" xfId="0" applyNumberFormat="1" applyFont="1" applyFill="1" applyAlignment="1">
      <alignment horizontal="center" wrapText="1"/>
    </xf>
    <xf numFmtId="10" fontId="44" fillId="21" borderId="0" xfId="0" applyNumberFormat="1" applyFont="1" applyFill="1" applyAlignment="1">
      <alignment horizontal="center"/>
    </xf>
    <xf numFmtId="0" fontId="43" fillId="21" borderId="0" xfId="0" applyNumberFormat="1" applyFont="1" applyFill="1"/>
    <xf numFmtId="0" fontId="44" fillId="21" borderId="2" xfId="0" applyNumberFormat="1" applyFont="1" applyFill="1" applyBorder="1" applyAlignment="1">
      <alignment horizontal="center" wrapText="1"/>
    </xf>
    <xf numFmtId="10" fontId="44" fillId="21" borderId="2" xfId="0" applyNumberFormat="1" applyFont="1" applyFill="1" applyBorder="1" applyAlignment="1">
      <alignment horizontal="center"/>
    </xf>
    <xf numFmtId="1" fontId="44" fillId="21" borderId="0" xfId="0" applyNumberFormat="1" applyFont="1" applyFill="1" applyAlignment="1">
      <alignment horizontal="center"/>
    </xf>
    <xf numFmtId="0" fontId="44" fillId="21" borderId="0" xfId="0" applyNumberFormat="1" applyFont="1" applyFill="1" applyAlignment="1">
      <alignment horizontal="left"/>
    </xf>
    <xf numFmtId="3" fontId="44" fillId="21" borderId="0" xfId="0" applyNumberFormat="1" applyFont="1" applyFill="1"/>
    <xf numFmtId="0" fontId="44" fillId="21" borderId="0" xfId="0" applyNumberFormat="1" applyFont="1" applyFill="1"/>
    <xf numFmtId="1" fontId="44" fillId="21" borderId="0" xfId="0" applyNumberFormat="1" applyFont="1" applyFill="1" applyAlignment="1">
      <alignment horizontal="left"/>
    </xf>
    <xf numFmtId="0" fontId="44" fillId="21" borderId="0" xfId="0" applyNumberFormat="1" applyFont="1" applyFill="1" applyAlignment="1">
      <alignment horizontal="right"/>
    </xf>
    <xf numFmtId="0" fontId="44" fillId="21" borderId="0" xfId="0" applyNumberFormat="1" applyFont="1" applyFill="1" applyAlignment="1">
      <alignment horizontal="center"/>
    </xf>
    <xf numFmtId="3" fontId="43" fillId="21" borderId="0" xfId="0" applyNumberFormat="1" applyFont="1" applyFill="1"/>
    <xf numFmtId="0" fontId="43" fillId="39" borderId="0" xfId="0" applyNumberFormat="1" applyFont="1" applyFill="1"/>
    <xf numFmtId="1" fontId="44" fillId="39" borderId="2" xfId="0" quotePrefix="1" applyNumberFormat="1" applyFont="1" applyFill="1" applyBorder="1" applyAlignment="1">
      <alignment horizontal="center"/>
    </xf>
    <xf numFmtId="0" fontId="44" fillId="39" borderId="2" xfId="0" quotePrefix="1" applyNumberFormat="1" applyFont="1" applyFill="1" applyBorder="1" applyAlignment="1">
      <alignment horizontal="center"/>
    </xf>
    <xf numFmtId="168" fontId="44" fillId="21" borderId="0" xfId="161" applyNumberFormat="1" applyFont="1" applyFill="1"/>
    <xf numFmtId="168" fontId="43" fillId="21" borderId="0" xfId="161" applyNumberFormat="1" applyFont="1" applyFill="1"/>
    <xf numFmtId="0" fontId="13" fillId="21" borderId="0" xfId="0" applyNumberFormat="1" applyFont="1" applyFill="1"/>
    <xf numFmtId="168" fontId="13" fillId="21" borderId="0" xfId="161" applyNumberFormat="1" applyFont="1" applyFill="1"/>
    <xf numFmtId="0" fontId="43" fillId="0" borderId="0" xfId="387" applyFont="1"/>
    <xf numFmtId="168" fontId="43" fillId="39" borderId="0" xfId="410" quotePrefix="1" applyNumberFormat="1" applyFont="1" applyFill="1" applyProtection="1">
      <protection locked="0"/>
    </xf>
    <xf numFmtId="168" fontId="43" fillId="0" borderId="0" xfId="161" applyNumberFormat="1" applyFont="1" applyFill="1" applyProtection="1"/>
    <xf numFmtId="168" fontId="43" fillId="21" borderId="0" xfId="161" applyNumberFormat="1" applyFont="1" applyFill="1" applyProtection="1"/>
    <xf numFmtId="43" fontId="43" fillId="39" borderId="0" xfId="161" applyFont="1" applyFill="1" applyBorder="1" applyProtection="1"/>
    <xf numFmtId="164" fontId="43" fillId="21" borderId="0" xfId="0" applyFont="1" applyFill="1" applyAlignment="1">
      <alignment horizontal="center"/>
    </xf>
    <xf numFmtId="164" fontId="57" fillId="21" borderId="0" xfId="0" applyFont="1" applyFill="1" applyAlignment="1">
      <alignment horizontal="center" wrapText="1"/>
    </xf>
    <xf numFmtId="164" fontId="57" fillId="21" borderId="0" xfId="0" applyFont="1" applyFill="1" applyAlignment="1">
      <alignment horizontal="center"/>
    </xf>
    <xf numFmtId="43" fontId="43" fillId="21" borderId="0" xfId="410" applyFont="1" applyFill="1" applyProtection="1"/>
    <xf numFmtId="43" fontId="43" fillId="21" borderId="0" xfId="410" applyFont="1" applyFill="1" applyAlignment="1" applyProtection="1">
      <alignment horizontal="center"/>
    </xf>
    <xf numFmtId="43" fontId="43" fillId="0" borderId="0" xfId="410" applyFont="1" applyFill="1" applyProtection="1"/>
    <xf numFmtId="164" fontId="44" fillId="21" borderId="0" xfId="0" applyFont="1" applyFill="1" applyAlignment="1">
      <alignment horizontal="right"/>
    </xf>
    <xf numFmtId="164" fontId="43" fillId="21" borderId="0" xfId="0" applyFont="1" applyFill="1" applyAlignment="1">
      <alignment horizontal="left"/>
    </xf>
    <xf numFmtId="43" fontId="43" fillId="21" borderId="0" xfId="161" applyFont="1" applyFill="1" applyProtection="1"/>
    <xf numFmtId="43" fontId="43" fillId="21" borderId="0" xfId="161" applyFont="1" applyFill="1" applyBorder="1" applyProtection="1"/>
    <xf numFmtId="164" fontId="44" fillId="39" borderId="0" xfId="0" applyFont="1" applyFill="1" applyAlignment="1">
      <alignment horizontal="right"/>
    </xf>
    <xf numFmtId="164" fontId="43" fillId="39" borderId="0" xfId="0" applyFont="1" applyFill="1" applyAlignment="1">
      <alignment horizontal="left"/>
    </xf>
    <xf numFmtId="164" fontId="43" fillId="39" borderId="0" xfId="0" applyFont="1" applyFill="1" applyAlignment="1">
      <alignment horizontal="center"/>
    </xf>
    <xf numFmtId="164" fontId="43" fillId="39" borderId="0" xfId="0" applyFont="1" applyFill="1"/>
    <xf numFmtId="43" fontId="43" fillId="39" borderId="12" xfId="161" applyFont="1" applyFill="1" applyBorder="1" applyProtection="1"/>
    <xf numFmtId="164" fontId="44" fillId="21" borderId="0" xfId="0" applyFont="1" applyFill="1" applyAlignment="1">
      <alignment horizontal="left" indent="1"/>
    </xf>
    <xf numFmtId="43" fontId="44" fillId="21" borderId="0" xfId="161" applyFont="1" applyFill="1" applyProtection="1"/>
    <xf numFmtId="164" fontId="44" fillId="21" borderId="0" xfId="0" applyFont="1" applyFill="1" applyAlignment="1">
      <alignment horizontal="left"/>
    </xf>
    <xf numFmtId="0" fontId="43" fillId="0" borderId="0" xfId="72" applyFont="1"/>
    <xf numFmtId="164" fontId="43" fillId="0" borderId="0" xfId="0" applyFont="1"/>
    <xf numFmtId="164" fontId="43" fillId="0" borderId="0" xfId="0" applyFont="1" applyAlignment="1">
      <alignment horizontal="right"/>
    </xf>
    <xf numFmtId="43" fontId="43" fillId="0" borderId="0" xfId="161" applyFont="1" applyFill="1" applyProtection="1"/>
    <xf numFmtId="164" fontId="43" fillId="0" borderId="0" xfId="0" applyFont="1" applyAlignment="1">
      <alignment horizontal="left"/>
    </xf>
    <xf numFmtId="43" fontId="43" fillId="0" borderId="0" xfId="161" applyFont="1" applyFill="1"/>
    <xf numFmtId="43" fontId="43" fillId="39" borderId="0" xfId="161" applyFont="1" applyFill="1"/>
    <xf numFmtId="164" fontId="22" fillId="21" borderId="0" xfId="0" applyFont="1" applyFill="1" applyAlignment="1" applyProtection="1">
      <alignment vertical="center"/>
      <protection locked="0"/>
    </xf>
    <xf numFmtId="164" fontId="23" fillId="21" borderId="0" xfId="0" applyFont="1" applyFill="1" applyAlignment="1" applyProtection="1">
      <alignment vertical="center"/>
      <protection locked="0"/>
    </xf>
    <xf numFmtId="164" fontId="26" fillId="21" borderId="0" xfId="0" applyFont="1" applyFill="1" applyAlignment="1" applyProtection="1">
      <alignment vertical="center"/>
      <protection locked="0"/>
    </xf>
    <xf numFmtId="164" fontId="26" fillId="0" borderId="0" xfId="0" applyFont="1" applyAlignment="1">
      <alignment vertical="center"/>
    </xf>
    <xf numFmtId="164" fontId="17" fillId="21" borderId="0" xfId="0" applyFont="1" applyFill="1" applyAlignment="1" applyProtection="1">
      <alignment vertical="center"/>
      <protection locked="0"/>
    </xf>
    <xf numFmtId="164" fontId="26" fillId="21" borderId="0" xfId="0" applyFont="1" applyFill="1" applyAlignment="1">
      <alignment vertical="center"/>
    </xf>
    <xf numFmtId="164" fontId="22" fillId="21" borderId="0" xfId="0" applyFont="1" applyFill="1" applyAlignment="1" applyProtection="1">
      <alignment horizontal="center" vertical="center"/>
      <protection locked="0"/>
    </xf>
    <xf numFmtId="164" fontId="22" fillId="21" borderId="0" xfId="0" applyFont="1" applyFill="1" applyAlignment="1" applyProtection="1">
      <alignment horizontal="left" vertical="center"/>
      <protection locked="0"/>
    </xf>
    <xf numFmtId="164" fontId="20" fillId="21" borderId="0" xfId="0" applyFont="1" applyFill="1" applyAlignment="1" applyProtection="1">
      <alignment vertical="center"/>
      <protection locked="0"/>
    </xf>
    <xf numFmtId="164" fontId="49" fillId="21" borderId="0" xfId="197" applyNumberFormat="1" applyFont="1" applyFill="1" applyBorder="1" applyAlignment="1" applyProtection="1">
      <alignment vertical="center"/>
      <protection locked="0"/>
    </xf>
    <xf numFmtId="0" fontId="20" fillId="0" borderId="0" xfId="389" applyNumberFormat="1" applyFont="1" applyAlignment="1">
      <alignment vertical="center"/>
    </xf>
    <xf numFmtId="164" fontId="44" fillId="21" borderId="0" xfId="0" applyFont="1" applyFill="1" applyAlignment="1" applyProtection="1">
      <alignment vertical="center"/>
      <protection locked="0"/>
    </xf>
    <xf numFmtId="164" fontId="13" fillId="21" borderId="0" xfId="0" applyFont="1" applyFill="1" applyAlignment="1" applyProtection="1">
      <alignment vertical="center"/>
      <protection locked="0"/>
    </xf>
    <xf numFmtId="164" fontId="13" fillId="0" borderId="0" xfId="0" applyFont="1" applyAlignment="1">
      <alignment vertical="center"/>
    </xf>
    <xf numFmtId="164" fontId="44" fillId="21" borderId="0" xfId="0" applyFont="1" applyFill="1" applyAlignment="1" applyProtection="1">
      <alignment horizontal="center" vertical="center"/>
      <protection locked="0"/>
    </xf>
    <xf numFmtId="164" fontId="43" fillId="21" borderId="0" xfId="0" applyFont="1" applyFill="1" applyAlignment="1" applyProtection="1">
      <alignment vertical="center"/>
      <protection locked="0"/>
    </xf>
    <xf numFmtId="169" fontId="44" fillId="21" borderId="0" xfId="0" applyNumberFormat="1" applyFont="1" applyFill="1" applyAlignment="1">
      <alignment horizontal="left"/>
    </xf>
    <xf numFmtId="169" fontId="59" fillId="21" borderId="0" xfId="0" applyNumberFormat="1" applyFont="1" applyFill="1" applyAlignment="1">
      <alignment horizontal="center"/>
    </xf>
    <xf numFmtId="169" fontId="36" fillId="21" borderId="0" xfId="0" applyNumberFormat="1" applyFont="1" applyFill="1" applyAlignment="1">
      <alignment horizontal="center"/>
    </xf>
    <xf numFmtId="169" fontId="36" fillId="21" borderId="0" xfId="0" applyNumberFormat="1" applyFont="1" applyFill="1"/>
    <xf numFmtId="168" fontId="36" fillId="21" borderId="0" xfId="161" applyNumberFormat="1" applyFont="1" applyFill="1"/>
    <xf numFmtId="168" fontId="60" fillId="21" borderId="0" xfId="161" applyNumberFormat="1" applyFont="1" applyFill="1" applyAlignment="1" applyProtection="1">
      <alignment horizontal="right"/>
    </xf>
    <xf numFmtId="169" fontId="36" fillId="21" borderId="0" xfId="410" applyNumberFormat="1" applyFont="1" applyFill="1"/>
    <xf numFmtId="169" fontId="61" fillId="21" borderId="0" xfId="0" applyNumberFormat="1" applyFont="1" applyFill="1" applyAlignment="1">
      <alignment horizontal="center"/>
    </xf>
    <xf numFmtId="169" fontId="62" fillId="21" borderId="0" xfId="0" applyNumberFormat="1" applyFont="1" applyFill="1" applyAlignment="1">
      <alignment horizontal="center"/>
    </xf>
    <xf numFmtId="169" fontId="63" fillId="21" borderId="0" xfId="0" applyNumberFormat="1" applyFont="1" applyFill="1"/>
    <xf numFmtId="169" fontId="62" fillId="21" borderId="0" xfId="0" applyNumberFormat="1" applyFont="1" applyFill="1"/>
    <xf numFmtId="168" fontId="62" fillId="21" borderId="0" xfId="161" applyNumberFormat="1" applyFont="1" applyFill="1" applyProtection="1"/>
    <xf numFmtId="168" fontId="61" fillId="21" borderId="0" xfId="161" applyNumberFormat="1" applyFont="1" applyFill="1"/>
    <xf numFmtId="169" fontId="61" fillId="21" borderId="0" xfId="410" applyNumberFormat="1" applyFont="1" applyFill="1"/>
    <xf numFmtId="169" fontId="61" fillId="21" borderId="0" xfId="0" applyNumberFormat="1" applyFont="1" applyFill="1"/>
    <xf numFmtId="169" fontId="46" fillId="21" borderId="0" xfId="0" applyNumberFormat="1" applyFont="1" applyFill="1"/>
    <xf numFmtId="164" fontId="56" fillId="21" borderId="0" xfId="0" applyFont="1" applyFill="1" applyAlignment="1">
      <alignment horizontal="center"/>
    </xf>
    <xf numFmtId="169" fontId="13" fillId="21" borderId="0" xfId="0" applyNumberFormat="1" applyFont="1" applyFill="1" applyAlignment="1">
      <alignment horizontal="center"/>
    </xf>
    <xf numFmtId="169" fontId="13" fillId="21" borderId="0" xfId="0" applyNumberFormat="1" applyFont="1" applyFill="1"/>
    <xf numFmtId="164" fontId="64" fillId="21" borderId="0" xfId="0" applyFont="1" applyFill="1" applyAlignment="1">
      <alignment horizontal="center"/>
    </xf>
    <xf numFmtId="168" fontId="13" fillId="21" borderId="0" xfId="161" applyNumberFormat="1" applyFont="1" applyFill="1" applyAlignment="1"/>
    <xf numFmtId="169" fontId="56" fillId="21" borderId="0" xfId="0" applyNumberFormat="1" applyFont="1" applyFill="1"/>
    <xf numFmtId="43" fontId="61" fillId="21" borderId="0" xfId="161" quotePrefix="1" applyFont="1" applyFill="1" applyAlignment="1">
      <alignment horizontal="center"/>
    </xf>
    <xf numFmtId="168" fontId="61" fillId="21" borderId="0" xfId="161" quotePrefix="1" applyNumberFormat="1" applyFont="1" applyFill="1" applyAlignment="1">
      <alignment horizontal="center"/>
    </xf>
    <xf numFmtId="0" fontId="61" fillId="21" borderId="0" xfId="5" quotePrefix="1" applyFont="1" applyFill="1" applyAlignment="1">
      <alignment horizontal="center"/>
    </xf>
    <xf numFmtId="169" fontId="64" fillId="21" borderId="0" xfId="0" applyNumberFormat="1" applyFont="1" applyFill="1"/>
    <xf numFmtId="168" fontId="56" fillId="21" borderId="0" xfId="161" applyNumberFormat="1" applyFont="1" applyFill="1" applyBorder="1" applyAlignment="1"/>
    <xf numFmtId="168" fontId="13" fillId="21" borderId="17" xfId="161" applyNumberFormat="1" applyFont="1" applyFill="1" applyBorder="1" applyAlignment="1">
      <alignment horizontal="center"/>
    </xf>
    <xf numFmtId="168" fontId="13" fillId="21" borderId="0" xfId="161" applyNumberFormat="1" applyFont="1" applyFill="1" applyAlignment="1">
      <alignment horizontal="center"/>
    </xf>
    <xf numFmtId="169" fontId="13" fillId="21" borderId="0" xfId="0" applyNumberFormat="1" applyFont="1" applyFill="1" applyAlignment="1">
      <alignment horizontal="left"/>
    </xf>
    <xf numFmtId="169" fontId="13" fillId="21" borderId="0" xfId="0" applyNumberFormat="1" applyFont="1" applyFill="1" applyAlignment="1">
      <alignment horizontal="left" indent="1"/>
    </xf>
    <xf numFmtId="168" fontId="13" fillId="39" borderId="0" xfId="161" applyNumberFormat="1" applyFont="1" applyFill="1" applyAlignment="1"/>
    <xf numFmtId="169" fontId="13" fillId="39" borderId="0" xfId="0" applyNumberFormat="1" applyFont="1" applyFill="1" applyAlignment="1">
      <alignment horizontal="left" indent="1"/>
    </xf>
    <xf numFmtId="169" fontId="13" fillId="39" borderId="0" xfId="0" applyNumberFormat="1" applyFont="1" applyFill="1"/>
    <xf numFmtId="168" fontId="13" fillId="21" borderId="4" xfId="161" applyNumberFormat="1" applyFont="1" applyFill="1" applyBorder="1" applyAlignment="1"/>
    <xf numFmtId="169" fontId="65" fillId="21" borderId="0" xfId="0" applyNumberFormat="1" applyFont="1" applyFill="1" applyAlignment="1">
      <alignment horizontal="center"/>
    </xf>
    <xf numFmtId="169" fontId="65" fillId="21" borderId="0" xfId="0" applyNumberFormat="1" applyFont="1" applyFill="1" applyAlignment="1">
      <alignment horizontal="left" indent="1"/>
    </xf>
    <xf numFmtId="169" fontId="65" fillId="21" borderId="0" xfId="0" applyNumberFormat="1" applyFont="1" applyFill="1"/>
    <xf numFmtId="164" fontId="66" fillId="21" borderId="0" xfId="0" applyFont="1" applyFill="1"/>
    <xf numFmtId="168" fontId="65" fillId="21" borderId="0" xfId="161" applyNumberFormat="1" applyFont="1" applyFill="1" applyAlignment="1"/>
    <xf numFmtId="169" fontId="67" fillId="21" borderId="0" xfId="0" applyNumberFormat="1" applyFont="1" applyFill="1"/>
    <xf numFmtId="169" fontId="67" fillId="21" borderId="0" xfId="0" applyNumberFormat="1" applyFont="1" applyFill="1" applyAlignment="1">
      <alignment horizontal="center"/>
    </xf>
    <xf numFmtId="168" fontId="13" fillId="21" borderId="0" xfId="161" applyNumberFormat="1" applyFont="1" applyFill="1" applyBorder="1" applyAlignment="1"/>
    <xf numFmtId="169" fontId="64" fillId="21" borderId="0" xfId="0" applyNumberFormat="1" applyFont="1" applyFill="1" applyAlignment="1">
      <alignment horizontal="left"/>
    </xf>
    <xf numFmtId="168" fontId="56" fillId="21" borderId="0" xfId="161" applyNumberFormat="1" applyFont="1" applyFill="1" applyAlignment="1">
      <alignment horizontal="center"/>
    </xf>
    <xf numFmtId="169" fontId="64" fillId="21" borderId="0" xfId="0" applyNumberFormat="1" applyFont="1" applyFill="1" applyAlignment="1">
      <alignment horizontal="center"/>
    </xf>
    <xf numFmtId="168" fontId="64" fillId="21" borderId="0" xfId="161" applyNumberFormat="1" applyFont="1" applyFill="1" applyAlignment="1"/>
    <xf numFmtId="168" fontId="64" fillId="21" borderId="0" xfId="161" applyNumberFormat="1" applyFont="1" applyFill="1" applyAlignment="1">
      <alignment horizontal="center"/>
    </xf>
    <xf numFmtId="168" fontId="13" fillId="21" borderId="17" xfId="161" applyNumberFormat="1" applyFont="1" applyFill="1" applyBorder="1" applyAlignment="1"/>
    <xf numFmtId="168" fontId="13" fillId="39" borderId="0" xfId="161" applyNumberFormat="1" applyFont="1" applyFill="1" applyBorder="1" applyAlignment="1"/>
    <xf numFmtId="169" fontId="13" fillId="39" borderId="0" xfId="0" applyNumberFormat="1" applyFont="1" applyFill="1" applyAlignment="1">
      <alignment horizontal="center"/>
    </xf>
    <xf numFmtId="168" fontId="13" fillId="39" borderId="17" xfId="161" applyNumberFormat="1" applyFont="1" applyFill="1" applyBorder="1" applyAlignment="1"/>
    <xf numFmtId="169" fontId="13" fillId="21" borderId="0" xfId="0" applyNumberFormat="1" applyFont="1" applyFill="1" applyAlignment="1">
      <alignment horizontal="left" indent="2"/>
    </xf>
    <xf numFmtId="168" fontId="13" fillId="21" borderId="3" xfId="161" applyNumberFormat="1" applyFont="1" applyFill="1" applyBorder="1" applyAlignment="1"/>
    <xf numFmtId="168" fontId="13" fillId="21" borderId="0" xfId="161" applyNumberFormat="1" applyFont="1" applyFill="1" applyAlignment="1">
      <alignment horizontal="right"/>
    </xf>
    <xf numFmtId="168" fontId="65" fillId="21" borderId="0" xfId="161" applyNumberFormat="1" applyFont="1" applyFill="1" applyBorder="1" applyAlignment="1"/>
    <xf numFmtId="169" fontId="68" fillId="21" borderId="0" xfId="0" applyNumberFormat="1" applyFont="1" applyFill="1" applyAlignment="1">
      <alignment horizontal="center"/>
    </xf>
    <xf numFmtId="168" fontId="56" fillId="39" borderId="30" xfId="161" applyNumberFormat="1" applyFont="1" applyFill="1" applyBorder="1" applyAlignment="1"/>
    <xf numFmtId="168" fontId="65" fillId="21" borderId="0" xfId="161" applyNumberFormat="1" applyFont="1" applyFill="1"/>
    <xf numFmtId="168" fontId="13" fillId="21" borderId="30" xfId="161" applyNumberFormat="1" applyFont="1" applyFill="1" applyBorder="1" applyAlignment="1">
      <alignment horizontal="center"/>
    </xf>
    <xf numFmtId="168" fontId="13" fillId="39" borderId="0" xfId="161" applyNumberFormat="1" applyFont="1" applyFill="1"/>
    <xf numFmtId="168" fontId="13" fillId="21" borderId="0" xfId="161" applyNumberFormat="1" applyFont="1" applyFill="1" applyBorder="1"/>
    <xf numFmtId="168" fontId="13" fillId="39" borderId="17" xfId="161" applyNumberFormat="1" applyFont="1" applyFill="1" applyBorder="1"/>
    <xf numFmtId="168" fontId="56" fillId="21" borderId="0" xfId="161" applyNumberFormat="1" applyFont="1" applyFill="1"/>
    <xf numFmtId="169" fontId="61" fillId="39" borderId="0" xfId="0" applyNumberFormat="1" applyFont="1" applyFill="1" applyAlignment="1">
      <alignment horizontal="center"/>
    </xf>
    <xf numFmtId="169" fontId="61" fillId="39" borderId="0" xfId="0" applyNumberFormat="1" applyFont="1" applyFill="1"/>
    <xf numFmtId="168" fontId="61" fillId="39" borderId="0" xfId="161" applyNumberFormat="1" applyFont="1" applyFill="1"/>
    <xf numFmtId="169" fontId="13" fillId="0" borderId="0" xfId="0" applyNumberFormat="1" applyFont="1" applyAlignment="1">
      <alignment horizontal="left" indent="1"/>
    </xf>
    <xf numFmtId="168" fontId="13" fillId="21" borderId="17" xfId="161" applyNumberFormat="1" applyFont="1" applyFill="1" applyBorder="1"/>
    <xf numFmtId="168" fontId="65" fillId="21" borderId="0" xfId="161" applyNumberFormat="1" applyFont="1" applyFill="1" applyBorder="1"/>
    <xf numFmtId="164" fontId="59" fillId="21" borderId="0" xfId="0" applyFont="1" applyFill="1"/>
    <xf numFmtId="164" fontId="69" fillId="21" borderId="0" xfId="0" applyFont="1" applyFill="1"/>
    <xf numFmtId="43" fontId="69" fillId="21" borderId="0" xfId="410" applyFont="1" applyFill="1"/>
    <xf numFmtId="164" fontId="54" fillId="21" borderId="0" xfId="0" applyFont="1" applyFill="1"/>
    <xf numFmtId="164" fontId="46" fillId="21" borderId="0" xfId="0" applyFont="1" applyFill="1"/>
    <xf numFmtId="164" fontId="55" fillId="21" borderId="0" xfId="0" applyFont="1" applyFill="1"/>
    <xf numFmtId="164" fontId="70" fillId="21" borderId="0" xfId="0" applyFont="1" applyFill="1"/>
    <xf numFmtId="43" fontId="54" fillId="21" borderId="0" xfId="410" applyFont="1" applyFill="1"/>
    <xf numFmtId="164" fontId="71" fillId="21" borderId="0" xfId="0" applyFont="1" applyFill="1"/>
    <xf numFmtId="164" fontId="61" fillId="21" borderId="0" xfId="0" applyFont="1" applyFill="1"/>
    <xf numFmtId="49" fontId="55" fillId="21" borderId="0" xfId="0" applyNumberFormat="1" applyFont="1" applyFill="1" applyAlignment="1">
      <alignment horizontal="center"/>
    </xf>
    <xf numFmtId="183" fontId="43" fillId="21" borderId="0" xfId="513" applyNumberFormat="1" applyFont="1" applyFill="1"/>
    <xf numFmtId="43" fontId="44" fillId="21" borderId="0" xfId="410" applyFont="1" applyFill="1" applyBorder="1" applyAlignment="1">
      <alignment horizontal="center"/>
    </xf>
    <xf numFmtId="183" fontId="43" fillId="21" borderId="0" xfId="513" applyNumberFormat="1" applyFont="1" applyFill="1" applyAlignment="1">
      <alignment horizontal="center"/>
    </xf>
    <xf numFmtId="43" fontId="44" fillId="21" borderId="17" xfId="410" applyFont="1" applyFill="1" applyBorder="1" applyAlignment="1">
      <alignment horizontal="center"/>
    </xf>
    <xf numFmtId="43" fontId="43" fillId="21" borderId="0" xfId="410" applyFont="1" applyFill="1" applyAlignment="1">
      <alignment horizontal="centerContinuous"/>
    </xf>
    <xf numFmtId="168" fontId="43" fillId="39" borderId="0" xfId="410" applyNumberFormat="1" applyFont="1" applyFill="1"/>
    <xf numFmtId="168" fontId="43" fillId="21" borderId="0" xfId="410" applyNumberFormat="1" applyFont="1" applyFill="1"/>
    <xf numFmtId="168" fontId="43" fillId="39" borderId="0" xfId="410" applyNumberFormat="1" applyFont="1" applyFill="1" applyProtection="1">
      <protection locked="0"/>
    </xf>
    <xf numFmtId="183" fontId="43" fillId="21" borderId="0" xfId="513" quotePrefix="1" applyNumberFormat="1" applyFont="1" applyFill="1"/>
    <xf numFmtId="168" fontId="43" fillId="39" borderId="0" xfId="161" applyNumberFormat="1" applyFont="1" applyFill="1"/>
    <xf numFmtId="183" fontId="43" fillId="39" borderId="0" xfId="513" applyNumberFormat="1" applyFont="1" applyFill="1"/>
    <xf numFmtId="168" fontId="43" fillId="39" borderId="0" xfId="410" quotePrefix="1" applyNumberFormat="1" applyFont="1" applyFill="1"/>
    <xf numFmtId="168" fontId="43" fillId="21" borderId="0" xfId="410" applyNumberFormat="1" applyFont="1" applyFill="1" applyBorder="1"/>
    <xf numFmtId="168" fontId="43" fillId="21" borderId="17" xfId="410" applyNumberFormat="1" applyFont="1" applyFill="1" applyBorder="1"/>
    <xf numFmtId="168" fontId="43" fillId="39" borderId="17" xfId="410" applyNumberFormat="1" applyFont="1" applyFill="1" applyBorder="1"/>
    <xf numFmtId="168" fontId="43" fillId="0" borderId="17" xfId="410" applyNumberFormat="1" applyFont="1" applyFill="1" applyBorder="1"/>
    <xf numFmtId="168" fontId="43" fillId="0" borderId="0" xfId="410" applyNumberFormat="1" applyFont="1" applyFill="1"/>
    <xf numFmtId="183" fontId="44" fillId="21" borderId="0" xfId="513" applyNumberFormat="1" applyFont="1" applyFill="1" applyAlignment="1">
      <alignment horizontal="center" vertical="center" textRotation="90"/>
    </xf>
    <xf numFmtId="168" fontId="44" fillId="21" borderId="0" xfId="410" applyNumberFormat="1" applyFont="1" applyFill="1" applyAlignment="1">
      <alignment horizontal="center" vertical="center" textRotation="90"/>
    </xf>
    <xf numFmtId="168" fontId="43" fillId="21" borderId="3" xfId="410" applyNumberFormat="1" applyFont="1" applyFill="1" applyBorder="1"/>
    <xf numFmtId="0" fontId="2" fillId="21" borderId="0" xfId="513" applyFont="1" applyFill="1"/>
    <xf numFmtId="43" fontId="2" fillId="21" borderId="0" xfId="410" applyFont="1" applyFill="1"/>
    <xf numFmtId="164" fontId="54" fillId="21" borderId="0" xfId="0" applyFont="1" applyFill="1" applyAlignment="1">
      <alignment horizontal="left"/>
    </xf>
    <xf numFmtId="164" fontId="55" fillId="21" borderId="0" xfId="0" applyFont="1" applyFill="1" applyAlignment="1">
      <alignment horizontal="left"/>
    </xf>
    <xf numFmtId="0" fontId="44" fillId="21" borderId="0" xfId="6" applyFont="1" applyFill="1"/>
    <xf numFmtId="0" fontId="43" fillId="21" borderId="0" xfId="5" applyFont="1" applyFill="1" applyAlignment="1">
      <alignment horizontal="left"/>
    </xf>
    <xf numFmtId="0" fontId="36" fillId="21" borderId="0" xfId="5" applyFont="1" applyFill="1" applyAlignment="1">
      <alignment horizontal="center"/>
    </xf>
    <xf numFmtId="0" fontId="43" fillId="21" borderId="0" xfId="5" applyFont="1" applyFill="1" applyAlignment="1">
      <alignment horizontal="center"/>
    </xf>
    <xf numFmtId="0" fontId="43" fillId="21" borderId="0" xfId="5" applyFont="1" applyFill="1" applyAlignment="1">
      <alignment horizontal="right"/>
    </xf>
    <xf numFmtId="0" fontId="43" fillId="21" borderId="0" xfId="5" applyFont="1" applyFill="1"/>
    <xf numFmtId="0" fontId="36" fillId="21" borderId="0" xfId="5" applyFont="1" applyFill="1"/>
    <xf numFmtId="0" fontId="60" fillId="21" borderId="0" xfId="5" applyFont="1" applyFill="1" applyAlignment="1">
      <alignment horizontal="center"/>
    </xf>
    <xf numFmtId="0" fontId="60" fillId="21" borderId="17" xfId="5" applyFont="1" applyFill="1" applyBorder="1" applyAlignment="1">
      <alignment horizontal="center"/>
    </xf>
    <xf numFmtId="17" fontId="60" fillId="21" borderId="0" xfId="5" applyNumberFormat="1" applyFont="1" applyFill="1" applyAlignment="1">
      <alignment horizontal="center"/>
    </xf>
    <xf numFmtId="49" fontId="60" fillId="39" borderId="17" xfId="5" applyNumberFormat="1" applyFont="1" applyFill="1" applyBorder="1" applyAlignment="1">
      <alignment horizontal="center"/>
    </xf>
    <xf numFmtId="49" fontId="44" fillId="21" borderId="0" xfId="5" applyNumberFormat="1" applyFont="1" applyFill="1" applyAlignment="1">
      <alignment horizontal="center"/>
    </xf>
    <xf numFmtId="0" fontId="13" fillId="21" borderId="0" xfId="5" applyFont="1" applyFill="1" applyAlignment="1">
      <alignment horizontal="center"/>
    </xf>
    <xf numFmtId="0" fontId="13" fillId="21" borderId="0" xfId="5" quotePrefix="1" applyFont="1" applyFill="1" applyAlignment="1">
      <alignment horizontal="center"/>
    </xf>
    <xf numFmtId="0" fontId="44" fillId="21" borderId="0" xfId="5" applyFont="1" applyFill="1" applyAlignment="1">
      <alignment horizontal="left"/>
    </xf>
    <xf numFmtId="164" fontId="56" fillId="21" borderId="0" xfId="0" applyFont="1" applyFill="1" applyAlignment="1">
      <alignment horizontal="left"/>
    </xf>
    <xf numFmtId="169" fontId="36" fillId="21" borderId="0" xfId="5" applyNumberFormat="1" applyFont="1" applyFill="1"/>
    <xf numFmtId="41" fontId="36" fillId="21" borderId="0" xfId="5" applyNumberFormat="1" applyFont="1" applyFill="1"/>
    <xf numFmtId="170" fontId="13" fillId="21" borderId="0" xfId="0" applyNumberFormat="1" applyFont="1" applyFill="1" applyAlignment="1">
      <alignment horizontal="left" indent="2"/>
    </xf>
    <xf numFmtId="41" fontId="72" fillId="39" borderId="0" xfId="9" applyNumberFormat="1" applyFont="1" applyFill="1"/>
    <xf numFmtId="41" fontId="72" fillId="39" borderId="0" xfId="0" applyNumberFormat="1" applyFont="1" applyFill="1"/>
    <xf numFmtId="0" fontId="60" fillId="21" borderId="0" xfId="5" applyFont="1" applyFill="1"/>
    <xf numFmtId="5" fontId="36" fillId="21" borderId="0" xfId="5" applyNumberFormat="1" applyFont="1" applyFill="1"/>
    <xf numFmtId="170" fontId="13" fillId="21" borderId="0" xfId="0" applyNumberFormat="1" applyFont="1" applyFill="1" applyAlignment="1">
      <alignment horizontal="left" indent="3"/>
    </xf>
    <xf numFmtId="41" fontId="72" fillId="39" borderId="17" xfId="9" quotePrefix="1" applyNumberFormat="1" applyFont="1" applyFill="1" applyBorder="1" applyAlignment="1">
      <alignment horizontal="center"/>
    </xf>
    <xf numFmtId="170" fontId="54" fillId="21" borderId="0" xfId="0" applyNumberFormat="1" applyFont="1" applyFill="1"/>
    <xf numFmtId="41" fontId="72" fillId="21" borderId="0" xfId="9" applyNumberFormat="1" applyFont="1" applyFill="1"/>
    <xf numFmtId="170" fontId="13" fillId="21" borderId="0" xfId="0" applyNumberFormat="1" applyFont="1" applyFill="1" applyAlignment="1">
      <alignment horizontal="left" indent="8"/>
    </xf>
    <xf numFmtId="41" fontId="72" fillId="21" borderId="17" xfId="9" applyNumberFormat="1" applyFont="1" applyFill="1" applyBorder="1"/>
    <xf numFmtId="170" fontId="13" fillId="21" borderId="0" xfId="0" applyNumberFormat="1" applyFont="1" applyFill="1"/>
    <xf numFmtId="170" fontId="13" fillId="39" borderId="0" xfId="0" quotePrefix="1" applyNumberFormat="1" applyFont="1" applyFill="1" applyAlignment="1">
      <alignment horizontal="left" indent="2"/>
    </xf>
    <xf numFmtId="170" fontId="13" fillId="21" borderId="0" xfId="0" applyNumberFormat="1" applyFont="1" applyFill="1" applyAlignment="1">
      <alignment horizontal="left" indent="6"/>
    </xf>
    <xf numFmtId="170" fontId="54" fillId="21" borderId="0" xfId="0" applyNumberFormat="1" applyFont="1" applyFill="1" applyAlignment="1">
      <alignment horizontal="left" indent="8"/>
    </xf>
    <xf numFmtId="41" fontId="72" fillId="39" borderId="17" xfId="9" applyNumberFormat="1" applyFont="1" applyFill="1" applyBorder="1"/>
    <xf numFmtId="170" fontId="56" fillId="21" borderId="0" xfId="0" applyNumberFormat="1" applyFont="1" applyFill="1" applyAlignment="1">
      <alignment horizontal="left"/>
    </xf>
    <xf numFmtId="0" fontId="44" fillId="21" borderId="0" xfId="5" applyFont="1" applyFill="1"/>
    <xf numFmtId="41" fontId="73" fillId="21" borderId="4" xfId="397" applyNumberFormat="1" applyFont="1" applyFill="1" applyBorder="1"/>
    <xf numFmtId="5" fontId="60" fillId="21" borderId="0" xfId="5" applyNumberFormat="1" applyFont="1" applyFill="1"/>
    <xf numFmtId="167" fontId="73" fillId="21" borderId="0" xfId="397" applyNumberFormat="1" applyFont="1" applyFill="1" applyBorder="1"/>
    <xf numFmtId="0" fontId="61" fillId="21" borderId="0" xfId="5" applyFont="1" applyFill="1" applyAlignment="1">
      <alignment horizontal="left"/>
    </xf>
    <xf numFmtId="0" fontId="61" fillId="21" borderId="0" xfId="5" applyFont="1" applyFill="1"/>
    <xf numFmtId="0" fontId="13" fillId="21" borderId="0" xfId="5" applyFont="1" applyFill="1" applyAlignment="1">
      <alignment horizontal="left"/>
    </xf>
    <xf numFmtId="167" fontId="36" fillId="21" borderId="0" xfId="5" applyNumberFormat="1" applyFont="1" applyFill="1"/>
    <xf numFmtId="0" fontId="44" fillId="21" borderId="0" xfId="5" applyFont="1" applyFill="1" applyAlignment="1">
      <alignment horizontal="center"/>
    </xf>
    <xf numFmtId="49" fontId="60" fillId="21" borderId="17" xfId="5" applyNumberFormat="1" applyFont="1" applyFill="1" applyBorder="1" applyAlignment="1">
      <alignment horizontal="center"/>
    </xf>
    <xf numFmtId="49" fontId="60" fillId="21" borderId="0" xfId="5" applyNumberFormat="1" applyFont="1" applyFill="1" applyAlignment="1">
      <alignment horizontal="center"/>
    </xf>
    <xf numFmtId="170" fontId="13" fillId="21" borderId="0" xfId="0" applyNumberFormat="1" applyFont="1" applyFill="1" applyAlignment="1">
      <alignment horizontal="left" indent="4"/>
    </xf>
    <xf numFmtId="44" fontId="13" fillId="21" borderId="0" xfId="0" applyNumberFormat="1" applyFont="1" applyFill="1" applyAlignment="1">
      <alignment horizontal="left"/>
    </xf>
    <xf numFmtId="167" fontId="73" fillId="21" borderId="0" xfId="5" applyNumberFormat="1" applyFont="1" applyFill="1"/>
    <xf numFmtId="164" fontId="74" fillId="21" borderId="0" xfId="0" applyFont="1" applyFill="1"/>
    <xf numFmtId="14" fontId="44" fillId="21" borderId="0" xfId="0" applyNumberFormat="1" applyFont="1" applyFill="1" applyAlignment="1">
      <alignment horizontal="left"/>
    </xf>
    <xf numFmtId="0" fontId="43" fillId="21" borderId="0" xfId="6" applyFont="1" applyFill="1"/>
    <xf numFmtId="0" fontId="44" fillId="21" borderId="0" xfId="6" quotePrefix="1" applyFont="1" applyFill="1"/>
    <xf numFmtId="0" fontId="43" fillId="21" borderId="0" xfId="6" applyFont="1" applyFill="1" applyAlignment="1">
      <alignment horizontal="center"/>
    </xf>
    <xf numFmtId="0" fontId="43" fillId="21" borderId="0" xfId="6" applyFont="1" applyFill="1" applyAlignment="1">
      <alignment horizontal="right"/>
    </xf>
    <xf numFmtId="1" fontId="43" fillId="21" borderId="0" xfId="6" applyNumberFormat="1" applyFont="1" applyFill="1" applyAlignment="1">
      <alignment horizontal="left"/>
    </xf>
    <xf numFmtId="49" fontId="43" fillId="21" borderId="0" xfId="6" applyNumberFormat="1" applyFont="1" applyFill="1" applyAlignment="1">
      <alignment horizontal="left"/>
    </xf>
    <xf numFmtId="0" fontId="44" fillId="21" borderId="0" xfId="6" applyFont="1" applyFill="1" applyAlignment="1">
      <alignment horizontal="right"/>
    </xf>
    <xf numFmtId="49" fontId="44" fillId="39" borderId="17" xfId="5" applyNumberFormat="1" applyFont="1" applyFill="1" applyBorder="1" applyAlignment="1">
      <alignment horizontal="center"/>
    </xf>
    <xf numFmtId="0" fontId="13" fillId="21" borderId="0" xfId="6" applyFont="1" applyFill="1" applyAlignment="1">
      <alignment horizontal="center"/>
    </xf>
    <xf numFmtId="0" fontId="13" fillId="21" borderId="0" xfId="6" quotePrefix="1" applyFont="1" applyFill="1" applyAlignment="1">
      <alignment horizontal="center"/>
    </xf>
    <xf numFmtId="0" fontId="13" fillId="21" borderId="0" xfId="6" applyFont="1" applyFill="1"/>
    <xf numFmtId="164" fontId="56" fillId="21" borderId="0" xfId="0" applyFont="1" applyFill="1"/>
    <xf numFmtId="164" fontId="13" fillId="21" borderId="0" xfId="0" applyFont="1" applyFill="1" applyAlignment="1">
      <alignment horizontal="left"/>
    </xf>
    <xf numFmtId="41" fontId="13" fillId="39" borderId="0" xfId="410" applyNumberFormat="1" applyFont="1" applyFill="1"/>
    <xf numFmtId="164" fontId="13" fillId="39" borderId="0" xfId="0" quotePrefix="1" applyFont="1" applyFill="1"/>
    <xf numFmtId="164" fontId="13" fillId="39" borderId="0" xfId="0" applyFont="1" applyFill="1"/>
    <xf numFmtId="41" fontId="13" fillId="39" borderId="17" xfId="410" quotePrefix="1" applyNumberFormat="1" applyFont="1" applyFill="1" applyBorder="1" applyAlignment="1">
      <alignment horizontal="center"/>
    </xf>
    <xf numFmtId="41" fontId="56" fillId="21" borderId="0" xfId="147" applyNumberFormat="1" applyFont="1" applyFill="1"/>
    <xf numFmtId="41" fontId="13" fillId="21" borderId="0" xfId="0" applyNumberFormat="1" applyFont="1" applyFill="1"/>
    <xf numFmtId="41" fontId="13" fillId="21" borderId="0" xfId="410" applyNumberFormat="1" applyFont="1" applyFill="1"/>
    <xf numFmtId="41" fontId="13" fillId="39" borderId="0" xfId="410" applyNumberFormat="1" applyFont="1" applyFill="1" applyBorder="1"/>
    <xf numFmtId="41" fontId="56" fillId="21" borderId="3" xfId="147" applyNumberFormat="1" applyFont="1" applyFill="1" applyBorder="1"/>
    <xf numFmtId="41" fontId="13" fillId="39" borderId="0" xfId="147" applyNumberFormat="1" applyFont="1" applyFill="1"/>
    <xf numFmtId="41" fontId="13" fillId="39" borderId="17" xfId="147" applyNumberFormat="1" applyFont="1" applyFill="1" applyBorder="1"/>
    <xf numFmtId="41" fontId="13" fillId="39" borderId="0" xfId="147" applyNumberFormat="1" applyFont="1" applyFill="1" applyBorder="1"/>
    <xf numFmtId="41" fontId="13" fillId="21" borderId="0" xfId="147" applyNumberFormat="1" applyFont="1" applyFill="1" applyBorder="1"/>
    <xf numFmtId="41" fontId="13" fillId="21" borderId="0" xfId="147" applyNumberFormat="1" applyFont="1" applyFill="1"/>
    <xf numFmtId="41" fontId="13" fillId="21" borderId="2" xfId="147" applyNumberFormat="1" applyFont="1" applyFill="1" applyBorder="1"/>
    <xf numFmtId="10" fontId="43" fillId="21" borderId="0" xfId="148" applyNumberFormat="1" applyFont="1" applyFill="1" applyProtection="1"/>
    <xf numFmtId="10" fontId="44" fillId="21" borderId="0" xfId="0" applyNumberFormat="1" applyFont="1" applyFill="1"/>
    <xf numFmtId="10" fontId="44" fillId="21" borderId="0" xfId="148" applyNumberFormat="1" applyFont="1" applyFill="1" applyProtection="1"/>
    <xf numFmtId="164" fontId="57" fillId="21" borderId="0" xfId="0" applyFont="1" applyFill="1"/>
    <xf numFmtId="0" fontId="43" fillId="21" borderId="0" xfId="144" applyFont="1" applyFill="1"/>
    <xf numFmtId="41" fontId="44" fillId="21" borderId="0" xfId="363" applyNumberFormat="1" applyFont="1" applyFill="1"/>
    <xf numFmtId="41" fontId="43" fillId="39" borderId="0" xfId="364" applyNumberFormat="1" applyFont="1" applyFill="1"/>
    <xf numFmtId="41" fontId="43" fillId="21" borderId="0" xfId="363" applyNumberFormat="1" applyFont="1" applyFill="1"/>
    <xf numFmtId="41" fontId="44" fillId="21" borderId="0" xfId="163" applyNumberFormat="1" applyFont="1" applyFill="1"/>
    <xf numFmtId="0" fontId="44" fillId="21" borderId="0" xfId="144" applyFont="1" applyFill="1"/>
    <xf numFmtId="43" fontId="44" fillId="21" borderId="0" xfId="161" applyFont="1" applyFill="1"/>
    <xf numFmtId="43" fontId="44" fillId="21" borderId="0" xfId="161" applyFont="1" applyFill="1" applyAlignment="1" applyProtection="1">
      <alignment horizontal="right"/>
    </xf>
    <xf numFmtId="43" fontId="71" fillId="21" borderId="0" xfId="161" applyFont="1" applyFill="1" applyAlignment="1" applyProtection="1"/>
    <xf numFmtId="43" fontId="13" fillId="21" borderId="0" xfId="161" applyFont="1" applyFill="1"/>
    <xf numFmtId="0" fontId="43" fillId="21" borderId="0" xfId="144" applyFont="1" applyFill="1" applyAlignment="1">
      <alignment horizontal="center"/>
    </xf>
    <xf numFmtId="43" fontId="13" fillId="21" borderId="0" xfId="161" quotePrefix="1" applyFont="1" applyFill="1" applyBorder="1" applyAlignment="1">
      <alignment horizontal="center"/>
    </xf>
    <xf numFmtId="43" fontId="44" fillId="21" borderId="0" xfId="161" applyFont="1" applyFill="1" applyAlignment="1">
      <alignment horizontal="center"/>
    </xf>
    <xf numFmtId="0" fontId="44" fillId="21" borderId="0" xfId="144" applyFont="1" applyFill="1" applyAlignment="1">
      <alignment horizontal="center"/>
    </xf>
    <xf numFmtId="10" fontId="43" fillId="21" borderId="0" xfId="146" applyNumberFormat="1" applyFont="1" applyFill="1"/>
    <xf numFmtId="43" fontId="43" fillId="21" borderId="2" xfId="161" applyFont="1" applyFill="1" applyBorder="1"/>
    <xf numFmtId="10" fontId="43" fillId="21" borderId="2" xfId="148" applyNumberFormat="1" applyFont="1" applyFill="1" applyBorder="1"/>
    <xf numFmtId="10" fontId="43" fillId="21" borderId="11" xfId="148" applyNumberFormat="1" applyFont="1" applyFill="1" applyBorder="1"/>
    <xf numFmtId="9" fontId="43" fillId="21" borderId="0" xfId="148" applyFont="1" applyFill="1"/>
    <xf numFmtId="0" fontId="43" fillId="21" borderId="0" xfId="144" applyFont="1" applyFill="1" applyAlignment="1">
      <alignment horizontal="left"/>
    </xf>
    <xf numFmtId="0" fontId="43" fillId="21" borderId="0" xfId="144" quotePrefix="1" applyFont="1" applyFill="1" applyAlignment="1">
      <alignment horizontal="left"/>
    </xf>
    <xf numFmtId="164" fontId="57" fillId="21" borderId="0" xfId="193" applyFont="1" applyFill="1"/>
    <xf numFmtId="164" fontId="43" fillId="21" borderId="0" xfId="193" applyFont="1" applyFill="1"/>
    <xf numFmtId="164" fontId="71" fillId="21" borderId="0" xfId="193" applyFont="1" applyFill="1"/>
    <xf numFmtId="164" fontId="64" fillId="21" borderId="0" xfId="193" applyFont="1" applyFill="1"/>
    <xf numFmtId="164" fontId="55" fillId="21" borderId="0" xfId="193" applyFont="1" applyFill="1"/>
    <xf numFmtId="164" fontId="13" fillId="21" borderId="0" xfId="193" applyFont="1" applyFill="1"/>
    <xf numFmtId="49" fontId="55" fillId="21" borderId="0" xfId="193" applyNumberFormat="1" applyFont="1" applyFill="1" applyAlignment="1">
      <alignment horizontal="center"/>
    </xf>
    <xf numFmtId="164" fontId="13" fillId="21" borderId="0" xfId="0" applyFont="1" applyFill="1" applyAlignment="1">
      <alignment horizontal="center"/>
    </xf>
    <xf numFmtId="0" fontId="13" fillId="21" borderId="0" xfId="8" applyFont="1" applyFill="1" applyAlignment="1">
      <alignment horizontal="center"/>
    </xf>
    <xf numFmtId="0" fontId="56" fillId="21" borderId="0" xfId="8" applyFont="1" applyFill="1"/>
    <xf numFmtId="0" fontId="56" fillId="21" borderId="0" xfId="8" applyFont="1" applyFill="1" applyAlignment="1">
      <alignment horizontal="center"/>
    </xf>
    <xf numFmtId="14" fontId="13" fillId="39" borderId="0" xfId="8" applyNumberFormat="1" applyFont="1" applyFill="1"/>
    <xf numFmtId="0" fontId="13" fillId="39" borderId="0" xfId="8" applyFont="1" applyFill="1"/>
    <xf numFmtId="164" fontId="13" fillId="21" borderId="0" xfId="0" quotePrefix="1" applyFont="1" applyFill="1" applyAlignment="1">
      <alignment horizontal="center"/>
    </xf>
    <xf numFmtId="0" fontId="48" fillId="21" borderId="0" xfId="0" applyNumberFormat="1" applyFont="1" applyFill="1" applyAlignment="1">
      <alignment horizontal="center"/>
    </xf>
    <xf numFmtId="0" fontId="48" fillId="21" borderId="17" xfId="0" applyNumberFormat="1" applyFont="1" applyFill="1" applyBorder="1" applyAlignment="1">
      <alignment horizontal="center"/>
    </xf>
    <xf numFmtId="0" fontId="47" fillId="21" borderId="0" xfId="0" applyNumberFormat="1" applyFont="1" applyFill="1"/>
    <xf numFmtId="0" fontId="47" fillId="39" borderId="0" xfId="0" applyNumberFormat="1" applyFont="1" applyFill="1"/>
    <xf numFmtId="168" fontId="47" fillId="39" borderId="0" xfId="161" applyNumberFormat="1" applyFont="1" applyFill="1" applyBorder="1"/>
    <xf numFmtId="168" fontId="47" fillId="21" borderId="0" xfId="161" applyNumberFormat="1" applyFont="1" applyFill="1" applyBorder="1"/>
    <xf numFmtId="171" fontId="47" fillId="21" borderId="0" xfId="148" applyNumberFormat="1" applyFont="1" applyFill="1" applyBorder="1"/>
    <xf numFmtId="168" fontId="47" fillId="21" borderId="0" xfId="0" applyNumberFormat="1" applyFont="1" applyFill="1"/>
    <xf numFmtId="0" fontId="47" fillId="39" borderId="0" xfId="0" quotePrefix="1" applyNumberFormat="1" applyFont="1" applyFill="1" applyAlignment="1">
      <alignment horizontal="center"/>
    </xf>
    <xf numFmtId="0" fontId="47" fillId="39" borderId="0" xfId="0" quotePrefix="1" applyNumberFormat="1" applyFont="1" applyFill="1"/>
    <xf numFmtId="168" fontId="76" fillId="39" borderId="0" xfId="161" applyNumberFormat="1" applyFont="1" applyFill="1" applyBorder="1" applyAlignment="1">
      <alignment horizontal="center"/>
    </xf>
    <xf numFmtId="168" fontId="43" fillId="21" borderId="0" xfId="161" applyNumberFormat="1" applyFont="1" applyFill="1" applyBorder="1" applyAlignment="1">
      <alignment horizontal="left"/>
    </xf>
    <xf numFmtId="171" fontId="43" fillId="21" borderId="0" xfId="148" applyNumberFormat="1" applyFont="1" applyFill="1" applyBorder="1" applyAlignment="1">
      <alignment horizontal="right"/>
    </xf>
    <xf numFmtId="168" fontId="47" fillId="21" borderId="0" xfId="161" applyNumberFormat="1" applyFont="1" applyFill="1" applyBorder="1" applyAlignment="1">
      <alignment horizontal="left"/>
    </xf>
    <xf numFmtId="170" fontId="48" fillId="21" borderId="4" xfId="147" applyNumberFormat="1" applyFont="1" applyFill="1" applyBorder="1"/>
    <xf numFmtId="41" fontId="48" fillId="21" borderId="4" xfId="147" applyNumberFormat="1" applyFont="1" applyFill="1" applyBorder="1"/>
    <xf numFmtId="43" fontId="48" fillId="21" borderId="4" xfId="161" applyFont="1" applyFill="1" applyBorder="1"/>
    <xf numFmtId="164" fontId="77" fillId="21" borderId="0" xfId="0" applyFont="1" applyFill="1"/>
    <xf numFmtId="164" fontId="77" fillId="21" borderId="0" xfId="0" applyFont="1" applyFill="1" applyAlignment="1">
      <alignment horizontal="left" indent="1"/>
    </xf>
    <xf numFmtId="164" fontId="43" fillId="0" borderId="0" xfId="0" applyFont="1" applyAlignment="1">
      <alignment horizontal="center"/>
    </xf>
    <xf numFmtId="164" fontId="44" fillId="0" borderId="0" xfId="0" applyFont="1" applyAlignment="1">
      <alignment vertical="top"/>
    </xf>
    <xf numFmtId="164" fontId="13" fillId="0" borderId="0" xfId="0" applyFont="1" applyAlignment="1">
      <alignment horizontal="center"/>
    </xf>
    <xf numFmtId="164" fontId="13" fillId="0" borderId="0" xfId="0" applyFont="1"/>
    <xf numFmtId="164" fontId="55" fillId="0" borderId="0" xfId="0" applyFont="1"/>
    <xf numFmtId="164" fontId="64" fillId="0" borderId="0" xfId="0" applyFont="1"/>
    <xf numFmtId="164" fontId="71" fillId="0" borderId="0" xfId="0" applyFont="1"/>
    <xf numFmtId="0" fontId="44" fillId="0" borderId="0" xfId="387" applyFont="1"/>
    <xf numFmtId="0" fontId="57" fillId="0" borderId="2" xfId="387" applyFont="1" applyBorder="1" applyAlignment="1">
      <alignment horizontal="left"/>
    </xf>
    <xf numFmtId="0" fontId="44" fillId="0" borderId="2" xfId="387" applyFont="1" applyBorder="1" applyAlignment="1">
      <alignment horizontal="left"/>
    </xf>
    <xf numFmtId="0" fontId="44" fillId="0" borderId="2" xfId="387" applyFont="1" applyBorder="1"/>
    <xf numFmtId="0" fontId="57" fillId="0" borderId="0" xfId="387" applyFont="1" applyAlignment="1">
      <alignment horizontal="left"/>
    </xf>
    <xf numFmtId="0" fontId="44" fillId="0" borderId="0" xfId="387" applyFont="1" applyAlignment="1">
      <alignment horizontal="left"/>
    </xf>
    <xf numFmtId="0" fontId="43" fillId="39" borderId="0" xfId="842" applyFont="1" applyFill="1"/>
    <xf numFmtId="0" fontId="44" fillId="39" borderId="0" xfId="842" applyFont="1" applyFill="1" applyAlignment="1">
      <alignment horizontal="center"/>
    </xf>
    <xf numFmtId="0" fontId="44" fillId="41" borderId="22" xfId="842" applyFont="1" applyFill="1" applyBorder="1" applyAlignment="1">
      <alignment horizontal="center"/>
    </xf>
    <xf numFmtId="0" fontId="43" fillId="0" borderId="22" xfId="842" applyFont="1" applyBorder="1"/>
    <xf numFmtId="0" fontId="44" fillId="0" borderId="22" xfId="387" applyFont="1" applyBorder="1"/>
    <xf numFmtId="0" fontId="43" fillId="0" borderId="0" xfId="842" applyFont="1" applyAlignment="1">
      <alignment horizontal="center"/>
    </xf>
    <xf numFmtId="0" fontId="43" fillId="0" borderId="0" xfId="842" applyFont="1"/>
    <xf numFmtId="164" fontId="54" fillId="39" borderId="0" xfId="0" applyFont="1" applyFill="1"/>
    <xf numFmtId="14" fontId="44" fillId="21" borderId="0" xfId="193" applyNumberFormat="1" applyFont="1" applyFill="1" applyAlignment="1">
      <alignment horizontal="right"/>
    </xf>
    <xf numFmtId="164" fontId="44" fillId="21" borderId="0" xfId="193" applyFont="1" applyFill="1" applyAlignment="1">
      <alignment horizontal="right"/>
    </xf>
    <xf numFmtId="164" fontId="48" fillId="21" borderId="0" xfId="0" applyFont="1" applyFill="1" applyAlignment="1">
      <alignment vertical="center"/>
    </xf>
    <xf numFmtId="0" fontId="43" fillId="21" borderId="0" xfId="8" quotePrefix="1" applyFont="1" applyFill="1" applyAlignment="1">
      <alignment horizontal="center"/>
    </xf>
    <xf numFmtId="164" fontId="56" fillId="39" borderId="0" xfId="0" applyFont="1" applyFill="1"/>
    <xf numFmtId="164" fontId="56" fillId="21" borderId="0" xfId="0" applyFont="1" applyFill="1" applyAlignment="1">
      <alignment horizontal="right"/>
    </xf>
    <xf numFmtId="164" fontId="47" fillId="21" borderId="0" xfId="0" applyFont="1" applyFill="1" applyAlignment="1">
      <alignment vertical="center"/>
    </xf>
    <xf numFmtId="168" fontId="47" fillId="39" borderId="0" xfId="161" applyNumberFormat="1" applyFont="1" applyFill="1" applyAlignment="1">
      <alignment horizontal="right" vertical="center"/>
    </xf>
    <xf numFmtId="168" fontId="47" fillId="39" borderId="17" xfId="161" applyNumberFormat="1" applyFont="1" applyFill="1" applyBorder="1" applyAlignment="1">
      <alignment horizontal="right" vertical="center"/>
    </xf>
    <xf numFmtId="168" fontId="48" fillId="21" borderId="0" xfId="161" applyNumberFormat="1" applyFont="1" applyFill="1" applyAlignment="1">
      <alignment horizontal="right" vertical="center"/>
    </xf>
    <xf numFmtId="164" fontId="13" fillId="21" borderId="17" xfId="0" applyFont="1" applyFill="1" applyBorder="1"/>
    <xf numFmtId="164" fontId="47" fillId="21" borderId="17" xfId="0" applyFont="1" applyFill="1" applyBorder="1" applyAlignment="1">
      <alignment vertical="center"/>
    </xf>
    <xf numFmtId="164" fontId="64" fillId="21" borderId="0" xfId="0" applyFont="1" applyFill="1"/>
    <xf numFmtId="164" fontId="44" fillId="21" borderId="0" xfId="0" applyFont="1" applyFill="1" applyAlignment="1">
      <alignment horizontal="center" wrapText="1"/>
    </xf>
    <xf numFmtId="164" fontId="43" fillId="21" borderId="0" xfId="0" applyFont="1" applyFill="1" applyAlignment="1">
      <alignment wrapText="1"/>
    </xf>
    <xf numFmtId="164" fontId="43" fillId="39" borderId="0" xfId="0" applyFont="1" applyFill="1" applyAlignment="1">
      <alignment wrapText="1"/>
    </xf>
    <xf numFmtId="164" fontId="43" fillId="39" borderId="0" xfId="0" applyFont="1" applyFill="1" applyAlignment="1">
      <alignment horizontal="center" wrapText="1"/>
    </xf>
    <xf numFmtId="168" fontId="43" fillId="39" borderId="0" xfId="161" applyNumberFormat="1" applyFont="1" applyFill="1" applyBorder="1"/>
    <xf numFmtId="168" fontId="43" fillId="39" borderId="0" xfId="161" applyNumberFormat="1" applyFont="1" applyFill="1" applyBorder="1" applyAlignment="1">
      <alignment wrapText="1"/>
    </xf>
    <xf numFmtId="164" fontId="43" fillId="39" borderId="0" xfId="0" quotePrefix="1" applyFont="1" applyFill="1" applyAlignment="1">
      <alignment horizontal="center" wrapText="1"/>
    </xf>
    <xf numFmtId="164" fontId="43" fillId="21" borderId="0" xfId="0" applyFont="1" applyFill="1" applyAlignment="1">
      <alignment horizontal="center" wrapText="1"/>
    </xf>
    <xf numFmtId="168" fontId="44" fillId="21" borderId="0" xfId="161" applyNumberFormat="1" applyFont="1" applyFill="1" applyBorder="1"/>
    <xf numFmtId="5" fontId="43" fillId="21" borderId="0" xfId="147" applyNumberFormat="1" applyFont="1" applyFill="1" applyBorder="1"/>
    <xf numFmtId="5" fontId="43" fillId="21" borderId="0" xfId="147" applyNumberFormat="1" applyFont="1" applyFill="1"/>
    <xf numFmtId="0" fontId="44" fillId="21" borderId="0" xfId="8" applyFont="1" applyFill="1"/>
    <xf numFmtId="164" fontId="78" fillId="21" borderId="0" xfId="0" applyFont="1" applyFill="1"/>
    <xf numFmtId="14" fontId="71" fillId="21" borderId="0" xfId="0" applyNumberFormat="1" applyFont="1" applyFill="1" applyAlignment="1">
      <alignment horizontal="left"/>
    </xf>
    <xf numFmtId="164" fontId="71" fillId="21" borderId="0" xfId="0" applyFont="1" applyFill="1" applyAlignment="1">
      <alignment horizontal="right"/>
    </xf>
    <xf numFmtId="0" fontId="61" fillId="21" borderId="0" xfId="8" applyFont="1" applyFill="1"/>
    <xf numFmtId="0" fontId="44" fillId="39" borderId="0" xfId="61" applyFont="1" applyFill="1"/>
    <xf numFmtId="0" fontId="44" fillId="21" borderId="0" xfId="8" applyFont="1" applyFill="1" applyAlignment="1">
      <alignment horizontal="center"/>
    </xf>
    <xf numFmtId="0" fontId="44" fillId="21" borderId="2" xfId="8" applyFont="1" applyFill="1" applyBorder="1" applyAlignment="1">
      <alignment horizontal="center"/>
    </xf>
    <xf numFmtId="0" fontId="44" fillId="21" borderId="0" xfId="8" quotePrefix="1" applyFont="1" applyFill="1" applyAlignment="1">
      <alignment horizontal="center"/>
    </xf>
    <xf numFmtId="0" fontId="43" fillId="21" borderId="0" xfId="61" applyFont="1" applyFill="1" applyAlignment="1">
      <alignment horizontal="left"/>
    </xf>
    <xf numFmtId="168" fontId="13" fillId="39" borderId="0" xfId="9" applyNumberFormat="1" applyFont="1" applyFill="1"/>
    <xf numFmtId="3" fontId="13" fillId="39" borderId="0" xfId="8" applyNumberFormat="1" applyFont="1" applyFill="1"/>
    <xf numFmtId="0" fontId="13" fillId="39" borderId="0" xfId="8" quotePrefix="1" applyFont="1" applyFill="1" applyAlignment="1">
      <alignment horizontal="center"/>
    </xf>
    <xf numFmtId="168" fontId="13" fillId="39" borderId="0" xfId="9" quotePrefix="1" applyNumberFormat="1" applyFont="1" applyFill="1" applyAlignment="1">
      <alignment horizontal="center"/>
    </xf>
    <xf numFmtId="41" fontId="56" fillId="21" borderId="0" xfId="8" applyNumberFormat="1" applyFont="1" applyFill="1"/>
    <xf numFmtId="41" fontId="56" fillId="21" borderId="4" xfId="147" applyNumberFormat="1" applyFont="1" applyFill="1" applyBorder="1"/>
    <xf numFmtId="41" fontId="13" fillId="21" borderId="0" xfId="8" applyNumberFormat="1" applyFont="1" applyFill="1"/>
    <xf numFmtId="168" fontId="13" fillId="21" borderId="0" xfId="9" applyNumberFormat="1" applyFont="1" applyFill="1"/>
    <xf numFmtId="168" fontId="43" fillId="21" borderId="0" xfId="9" applyNumberFormat="1" applyFont="1" applyFill="1"/>
    <xf numFmtId="3" fontId="43" fillId="21" borderId="0" xfId="8" applyNumberFormat="1" applyFont="1" applyFill="1"/>
    <xf numFmtId="3" fontId="13" fillId="39" borderId="0" xfId="9" applyNumberFormat="1" applyFont="1" applyFill="1"/>
    <xf numFmtId="41" fontId="56" fillId="21" borderId="0" xfId="147" applyNumberFormat="1" applyFont="1" applyFill="1" applyBorder="1"/>
    <xf numFmtId="0" fontId="44" fillId="39" borderId="0" xfId="8" applyFont="1" applyFill="1" applyAlignment="1">
      <alignment horizontal="center"/>
    </xf>
    <xf numFmtId="168" fontId="43" fillId="21" borderId="0" xfId="8" applyNumberFormat="1" applyFont="1" applyFill="1"/>
    <xf numFmtId="170" fontId="13" fillId="21" borderId="0" xfId="147" applyNumberFormat="1" applyFont="1" applyFill="1"/>
    <xf numFmtId="41" fontId="44" fillId="21" borderId="0" xfId="147" applyNumberFormat="1" applyFont="1" applyFill="1"/>
    <xf numFmtId="41" fontId="44" fillId="21" borderId="0" xfId="147" applyNumberFormat="1" applyFont="1" applyFill="1" applyBorder="1"/>
    <xf numFmtId="168" fontId="61" fillId="21" borderId="0" xfId="8" applyNumberFormat="1" applyFont="1" applyFill="1"/>
    <xf numFmtId="14" fontId="71" fillId="21" borderId="0" xfId="0" applyNumberFormat="1" applyFont="1" applyFill="1" applyAlignment="1">
      <alignment horizontal="center"/>
    </xf>
    <xf numFmtId="164" fontId="71" fillId="21" borderId="0" xfId="0" applyFont="1" applyFill="1" applyAlignment="1">
      <alignment horizontal="centerContinuous"/>
    </xf>
    <xf numFmtId="164" fontId="13" fillId="21" borderId="0" xfId="0" applyFont="1" applyFill="1" applyAlignment="1">
      <alignment horizontal="centerContinuous"/>
    </xf>
    <xf numFmtId="164" fontId="71" fillId="39" borderId="0" xfId="0" applyFont="1" applyFill="1" applyAlignment="1">
      <alignment horizontal="centerContinuous"/>
    </xf>
    <xf numFmtId="164" fontId="55" fillId="21" borderId="0" xfId="0" applyFont="1" applyFill="1" applyAlignment="1">
      <alignment horizontal="centerContinuous"/>
    </xf>
    <xf numFmtId="49" fontId="55" fillId="21" borderId="0" xfId="0" applyNumberFormat="1" applyFont="1" applyFill="1" applyAlignment="1">
      <alignment horizontal="centerContinuous"/>
    </xf>
    <xf numFmtId="0" fontId="13" fillId="21" borderId="0" xfId="8" applyFont="1" applyFill="1" applyAlignment="1">
      <alignment horizontal="centerContinuous"/>
    </xf>
    <xf numFmtId="0" fontId="43" fillId="21" borderId="0" xfId="61" applyFont="1" applyFill="1"/>
    <xf numFmtId="0" fontId="44" fillId="21" borderId="0" xfId="61" applyFont="1" applyFill="1" applyAlignment="1">
      <alignment horizontal="center"/>
    </xf>
    <xf numFmtId="0" fontId="44" fillId="21" borderId="2" xfId="61" applyFont="1" applyFill="1" applyBorder="1" applyAlignment="1">
      <alignment horizontal="center"/>
    </xf>
    <xf numFmtId="0" fontId="43" fillId="39" borderId="0" xfId="61" applyFont="1" applyFill="1"/>
    <xf numFmtId="0" fontId="44" fillId="39" borderId="0" xfId="61" applyFont="1" applyFill="1" applyAlignment="1">
      <alignment horizontal="center"/>
    </xf>
    <xf numFmtId="0" fontId="60" fillId="21" borderId="0" xfId="8" quotePrefix="1" applyFont="1" applyFill="1" applyAlignment="1">
      <alignment horizontal="center"/>
    </xf>
    <xf numFmtId="173" fontId="43" fillId="39" borderId="0" xfId="61" applyNumberFormat="1" applyFont="1" applyFill="1"/>
    <xf numFmtId="3" fontId="43" fillId="39" borderId="0" xfId="61" applyNumberFormat="1" applyFont="1" applyFill="1"/>
    <xf numFmtId="168" fontId="43" fillId="39" borderId="0" xfId="9" applyNumberFormat="1" applyFont="1" applyFill="1"/>
    <xf numFmtId="0" fontId="43" fillId="39" borderId="0" xfId="8" applyFont="1" applyFill="1"/>
    <xf numFmtId="0" fontId="43" fillId="39" borderId="0" xfId="61" applyFont="1" applyFill="1" applyAlignment="1">
      <alignment horizontal="left"/>
    </xf>
    <xf numFmtId="0" fontId="43" fillId="39" borderId="0" xfId="61" quotePrefix="1" applyFont="1" applyFill="1" applyAlignment="1">
      <alignment horizontal="left"/>
    </xf>
    <xf numFmtId="0" fontId="43" fillId="39" borderId="0" xfId="61" applyFont="1" applyFill="1" applyAlignment="1">
      <alignment horizontal="center"/>
    </xf>
    <xf numFmtId="0" fontId="43" fillId="39" borderId="0" xfId="61" quotePrefix="1" applyFont="1" applyFill="1" applyAlignment="1">
      <alignment horizontal="center"/>
    </xf>
    <xf numFmtId="41" fontId="44" fillId="21" borderId="2" xfId="147" applyNumberFormat="1" applyFont="1" applyFill="1" applyBorder="1"/>
    <xf numFmtId="41" fontId="43" fillId="21" borderId="0" xfId="61" applyNumberFormat="1" applyFont="1" applyFill="1"/>
    <xf numFmtId="41" fontId="43" fillId="21" borderId="0" xfId="8" applyNumberFormat="1" applyFont="1" applyFill="1"/>
    <xf numFmtId="170" fontId="44" fillId="21" borderId="0" xfId="147" applyNumberFormat="1" applyFont="1" applyFill="1" applyBorder="1"/>
    <xf numFmtId="3" fontId="43" fillId="21" borderId="0" xfId="61" applyNumberFormat="1" applyFont="1" applyFill="1"/>
    <xf numFmtId="170" fontId="44" fillId="21" borderId="0" xfId="147" applyNumberFormat="1" applyFont="1" applyFill="1"/>
    <xf numFmtId="0" fontId="44" fillId="21" borderId="0" xfId="61" applyFont="1" applyFill="1"/>
    <xf numFmtId="43" fontId="43" fillId="39" borderId="0" xfId="61" applyNumberFormat="1" applyFont="1" applyFill="1"/>
    <xf numFmtId="173" fontId="44" fillId="39" borderId="0" xfId="61" applyNumberFormat="1" applyFont="1" applyFill="1"/>
    <xf numFmtId="3" fontId="44" fillId="21" borderId="0" xfId="61" applyNumberFormat="1" applyFont="1" applyFill="1"/>
    <xf numFmtId="0" fontId="44" fillId="21" borderId="0" xfId="61" applyFont="1" applyFill="1" applyAlignment="1">
      <alignment horizontal="left"/>
    </xf>
    <xf numFmtId="41" fontId="44" fillId="21" borderId="0" xfId="61" applyNumberFormat="1" applyFont="1" applyFill="1"/>
    <xf numFmtId="0" fontId="56" fillId="21" borderId="0" xfId="61" applyFont="1" applyFill="1"/>
    <xf numFmtId="0" fontId="13" fillId="21" borderId="0" xfId="61" applyFont="1" applyFill="1"/>
    <xf numFmtId="3" fontId="13" fillId="21" borderId="0" xfId="61" applyNumberFormat="1" applyFont="1" applyFill="1"/>
    <xf numFmtId="0" fontId="43" fillId="21" borderId="0" xfId="39" applyFont="1" applyFill="1"/>
    <xf numFmtId="0" fontId="43" fillId="21" borderId="0" xfId="192" applyFont="1" applyFill="1"/>
    <xf numFmtId="0" fontId="13" fillId="21" borderId="0" xfId="39" applyFont="1" applyFill="1"/>
    <xf numFmtId="0" fontId="13" fillId="21" borderId="0" xfId="192" applyFont="1" applyFill="1"/>
    <xf numFmtId="164" fontId="79" fillId="21" borderId="0" xfId="0" applyFont="1" applyFill="1"/>
    <xf numFmtId="0" fontId="55" fillId="21" borderId="0" xfId="39" applyFont="1" applyFill="1"/>
    <xf numFmtId="0" fontId="55" fillId="21" borderId="0" xfId="192" applyFont="1" applyFill="1"/>
    <xf numFmtId="0" fontId="55" fillId="21" borderId="0" xfId="8" applyFont="1" applyFill="1"/>
    <xf numFmtId="164" fontId="36" fillId="21" borderId="0" xfId="0" applyFont="1" applyFill="1"/>
    <xf numFmtId="164" fontId="60" fillId="21" borderId="0" xfId="0" applyFont="1" applyFill="1"/>
    <xf numFmtId="0" fontId="61" fillId="21" borderId="0" xfId="39" applyFont="1" applyFill="1"/>
    <xf numFmtId="0" fontId="43" fillId="21" borderId="2" xfId="192" applyFont="1" applyFill="1" applyBorder="1"/>
    <xf numFmtId="0" fontId="80" fillId="21" borderId="0" xfId="39" applyFont="1" applyFill="1"/>
    <xf numFmtId="1" fontId="43" fillId="21" borderId="0" xfId="192" applyNumberFormat="1" applyFont="1" applyFill="1"/>
    <xf numFmtId="14" fontId="43" fillId="39" borderId="0" xfId="192" applyNumberFormat="1" applyFont="1" applyFill="1"/>
    <xf numFmtId="0" fontId="43" fillId="39" borderId="0" xfId="192" applyFont="1" applyFill="1"/>
    <xf numFmtId="14" fontId="43" fillId="39" borderId="0" xfId="192" quotePrefix="1" applyNumberFormat="1" applyFont="1" applyFill="1" applyAlignment="1">
      <alignment horizontal="center"/>
    </xf>
    <xf numFmtId="0" fontId="43" fillId="21" borderId="0" xfId="192" applyFont="1" applyFill="1" applyAlignment="1">
      <alignment horizontal="left"/>
    </xf>
    <xf numFmtId="1" fontId="44" fillId="21" borderId="0" xfId="192" applyNumberFormat="1" applyFont="1" applyFill="1"/>
    <xf numFmtId="41" fontId="44" fillId="21" borderId="4" xfId="147" applyNumberFormat="1" applyFont="1" applyFill="1" applyBorder="1"/>
    <xf numFmtId="41" fontId="43" fillId="21" borderId="0" xfId="147" applyNumberFormat="1" applyFont="1" applyFill="1"/>
    <xf numFmtId="0" fontId="44" fillId="21" borderId="0" xfId="39" applyFont="1" applyFill="1"/>
    <xf numFmtId="41" fontId="44" fillId="21" borderId="11" xfId="192" applyNumberFormat="1" applyFont="1" applyFill="1" applyBorder="1"/>
    <xf numFmtId="0" fontId="43" fillId="21" borderId="17" xfId="192" applyFont="1" applyFill="1" applyBorder="1"/>
    <xf numFmtId="0" fontId="43" fillId="21" borderId="17" xfId="39" applyFont="1" applyFill="1" applyBorder="1"/>
    <xf numFmtId="4" fontId="43" fillId="21" borderId="17" xfId="39" applyNumberFormat="1" applyFont="1" applyFill="1" applyBorder="1"/>
    <xf numFmtId="4" fontId="43" fillId="21" borderId="0" xfId="39" applyNumberFormat="1" applyFont="1" applyFill="1"/>
    <xf numFmtId="0" fontId="44" fillId="21" borderId="0" xfId="192" applyFont="1" applyFill="1"/>
    <xf numFmtId="0" fontId="2" fillId="21" borderId="0" xfId="17" applyFont="1" applyFill="1"/>
    <xf numFmtId="1" fontId="43" fillId="21" borderId="0" xfId="149" applyNumberFormat="1" applyFont="1" applyFill="1" applyAlignment="1">
      <alignment horizontal="center"/>
    </xf>
    <xf numFmtId="168" fontId="43" fillId="21" borderId="0" xfId="149" applyNumberFormat="1" applyFont="1" applyFill="1"/>
    <xf numFmtId="168" fontId="43" fillId="21" borderId="0" xfId="149" applyNumberFormat="1" applyFont="1" applyFill="1" applyAlignment="1">
      <alignment horizontal="right"/>
    </xf>
    <xf numFmtId="1" fontId="44" fillId="21" borderId="0" xfId="149" applyNumberFormat="1" applyFont="1" applyFill="1" applyAlignment="1">
      <alignment horizontal="center"/>
    </xf>
    <xf numFmtId="168" fontId="44" fillId="21" borderId="0" xfId="149" applyNumberFormat="1" applyFont="1" applyFill="1" applyAlignment="1">
      <alignment horizontal="center"/>
    </xf>
    <xf numFmtId="1" fontId="81" fillId="21" borderId="0" xfId="149" applyNumberFormat="1" applyFont="1" applyFill="1" applyAlignment="1">
      <alignment horizontal="center"/>
    </xf>
    <xf numFmtId="168" fontId="81" fillId="21" borderId="0" xfId="149" applyNumberFormat="1" applyFont="1" applyFill="1" applyAlignment="1">
      <alignment horizontal="center"/>
    </xf>
    <xf numFmtId="0" fontId="81" fillId="21" borderId="0" xfId="17" applyFont="1" applyFill="1" applyAlignment="1">
      <alignment horizontal="center"/>
    </xf>
    <xf numFmtId="164" fontId="58" fillId="21" borderId="0" xfId="0" applyFont="1" applyFill="1"/>
    <xf numFmtId="1" fontId="43" fillId="21" borderId="0" xfId="149" quotePrefix="1" applyNumberFormat="1" applyFont="1" applyFill="1" applyAlignment="1">
      <alignment horizontal="center"/>
    </xf>
    <xf numFmtId="0" fontId="43" fillId="21" borderId="0" xfId="17" applyFont="1" applyFill="1" applyAlignment="1">
      <alignment horizontal="right"/>
    </xf>
    <xf numFmtId="0" fontId="81" fillId="21" borderId="0" xfId="17" applyFont="1" applyFill="1" applyAlignment="1">
      <alignment horizontal="centerContinuous"/>
    </xf>
    <xf numFmtId="168" fontId="43" fillId="21" borderId="0" xfId="149" applyNumberFormat="1" applyFont="1" applyFill="1" applyAlignment="1">
      <alignment horizontal="centerContinuous"/>
    </xf>
    <xf numFmtId="43" fontId="43" fillId="39" borderId="0" xfId="161" applyFont="1" applyFill="1" applyAlignment="1">
      <alignment horizontal="right"/>
    </xf>
    <xf numFmtId="43" fontId="43" fillId="21" borderId="0" xfId="161" applyFont="1" applyFill="1" applyAlignment="1">
      <alignment horizontal="right"/>
    </xf>
    <xf numFmtId="43" fontId="44" fillId="21" borderId="0" xfId="161" applyFont="1" applyFill="1" applyAlignment="1">
      <alignment horizontal="right"/>
    </xf>
    <xf numFmtId="168" fontId="44" fillId="21" borderId="0" xfId="149" applyNumberFormat="1" applyFont="1" applyFill="1" applyAlignment="1">
      <alignment horizontal="right"/>
    </xf>
    <xf numFmtId="1" fontId="43" fillId="21" borderId="0" xfId="149" applyNumberFormat="1" applyFont="1" applyFill="1" applyBorder="1" applyAlignment="1">
      <alignment horizontal="center"/>
    </xf>
    <xf numFmtId="43" fontId="43" fillId="21" borderId="0" xfId="161" applyFont="1" applyFill="1" applyBorder="1" applyAlignment="1">
      <alignment horizontal="right"/>
    </xf>
    <xf numFmtId="43" fontId="43" fillId="21" borderId="0" xfId="161" applyFont="1" applyFill="1" applyBorder="1"/>
    <xf numFmtId="43" fontId="44" fillId="21" borderId="0" xfId="161" applyFont="1" applyFill="1" applyBorder="1" applyAlignment="1">
      <alignment horizontal="right"/>
    </xf>
    <xf numFmtId="43" fontId="44" fillId="39" borderId="17" xfId="161" applyFont="1" applyFill="1" applyBorder="1" applyAlignment="1">
      <alignment horizontal="right"/>
    </xf>
    <xf numFmtId="1" fontId="44" fillId="21" borderId="3" xfId="149" applyNumberFormat="1" applyFont="1" applyFill="1" applyBorder="1" applyAlignment="1">
      <alignment horizontal="center"/>
    </xf>
    <xf numFmtId="43" fontId="44" fillId="21" borderId="3" xfId="161" applyFont="1" applyFill="1" applyBorder="1"/>
    <xf numFmtId="43" fontId="44" fillId="21" borderId="0" xfId="161" applyFont="1" applyFill="1" applyBorder="1"/>
    <xf numFmtId="168" fontId="13" fillId="21" borderId="0" xfId="149" applyNumberFormat="1" applyFont="1" applyFill="1" applyAlignment="1">
      <alignment horizontal="right"/>
    </xf>
    <xf numFmtId="0" fontId="2" fillId="21" borderId="0" xfId="17" applyFont="1" applyFill="1" applyAlignment="1">
      <alignment horizontal="right"/>
    </xf>
    <xf numFmtId="164" fontId="82" fillId="21" borderId="0" xfId="0" applyFont="1" applyFill="1"/>
    <xf numFmtId="164" fontId="69" fillId="0" borderId="0" xfId="0" applyFont="1" applyAlignment="1">
      <alignment horizontal="center"/>
    </xf>
    <xf numFmtId="164" fontId="69" fillId="0" borderId="0" xfId="0" applyFont="1"/>
    <xf numFmtId="43" fontId="69" fillId="0" borderId="0" xfId="410" applyFont="1" applyFill="1"/>
    <xf numFmtId="164" fontId="83" fillId="21" borderId="0" xfId="0" applyFont="1" applyFill="1"/>
    <xf numFmtId="164" fontId="54" fillId="0" borderId="0" xfId="0" applyFont="1" applyAlignment="1">
      <alignment horizontal="center"/>
    </xf>
    <xf numFmtId="164" fontId="70" fillId="0" borderId="0" xfId="0" applyFont="1"/>
    <xf numFmtId="43" fontId="54" fillId="0" borderId="0" xfId="410" applyFont="1" applyFill="1"/>
    <xf numFmtId="49" fontId="55" fillId="0" borderId="0" xfId="0" applyNumberFormat="1" applyFont="1" applyAlignment="1">
      <alignment horizontal="center"/>
    </xf>
    <xf numFmtId="0" fontId="50" fillId="21" borderId="0" xfId="420" applyFont="1" applyFill="1"/>
    <xf numFmtId="0" fontId="43" fillId="21" borderId="0" xfId="420" applyFont="1" applyFill="1" applyAlignment="1">
      <alignment horizontal="center"/>
    </xf>
    <xf numFmtId="0" fontId="43" fillId="39" borderId="0" xfId="420" applyFont="1" applyFill="1"/>
    <xf numFmtId="0" fontId="44" fillId="39" borderId="0" xfId="420" applyFont="1" applyFill="1" applyAlignment="1">
      <alignment horizontal="center"/>
    </xf>
    <xf numFmtId="168" fontId="43" fillId="39" borderId="0" xfId="410" applyNumberFormat="1" applyFont="1" applyFill="1" applyBorder="1" applyAlignment="1">
      <alignment horizontal="left"/>
    </xf>
    <xf numFmtId="0" fontId="43" fillId="39" borderId="0" xfId="420" applyFont="1" applyFill="1" applyAlignment="1">
      <alignment horizontal="center"/>
    </xf>
    <xf numFmtId="0" fontId="43" fillId="0" borderId="22" xfId="420" applyFont="1" applyBorder="1" applyAlignment="1">
      <alignment horizontal="center"/>
    </xf>
    <xf numFmtId="0" fontId="43" fillId="0" borderId="22" xfId="420" applyFont="1" applyBorder="1"/>
    <xf numFmtId="0" fontId="44" fillId="0" borderId="22" xfId="420" applyFont="1" applyBorder="1"/>
    <xf numFmtId="168" fontId="43" fillId="0" borderId="22" xfId="410" applyNumberFormat="1" applyFont="1" applyFill="1" applyBorder="1"/>
    <xf numFmtId="0" fontId="43" fillId="0" borderId="0" xfId="420" applyFont="1" applyAlignment="1">
      <alignment horizontal="center"/>
    </xf>
    <xf numFmtId="0" fontId="43" fillId="0" borderId="0" xfId="420" applyFont="1"/>
    <xf numFmtId="0" fontId="44" fillId="0" borderId="0" xfId="420" applyFont="1" applyAlignment="1">
      <alignment horizontal="center"/>
    </xf>
    <xf numFmtId="0" fontId="44" fillId="0" borderId="0" xfId="420" applyFont="1"/>
    <xf numFmtId="0" fontId="43" fillId="0" borderId="2" xfId="420" applyFont="1" applyBorder="1" applyAlignment="1">
      <alignment horizontal="center"/>
    </xf>
    <xf numFmtId="0" fontId="43" fillId="0" borderId="2" xfId="420" applyFont="1" applyBorder="1"/>
    <xf numFmtId="0" fontId="44" fillId="0" borderId="2" xfId="420" applyFont="1" applyBorder="1" applyAlignment="1">
      <alignment horizontal="center"/>
    </xf>
    <xf numFmtId="0" fontId="44" fillId="0" borderId="2" xfId="420" applyFont="1" applyBorder="1"/>
    <xf numFmtId="168" fontId="43" fillId="0" borderId="2" xfId="410" applyNumberFormat="1" applyFont="1" applyFill="1" applyBorder="1"/>
    <xf numFmtId="3" fontId="80" fillId="0" borderId="0" xfId="8" applyNumberFormat="1" applyFont="1" applyAlignment="1">
      <alignment horizontal="center"/>
    </xf>
    <xf numFmtId="3" fontId="44" fillId="0" borderId="0" xfId="8" applyNumberFormat="1" applyFont="1"/>
    <xf numFmtId="3" fontId="80" fillId="0" borderId="22" xfId="8" applyNumberFormat="1" applyFont="1" applyBorder="1" applyAlignment="1">
      <alignment horizontal="left"/>
    </xf>
    <xf numFmtId="0" fontId="44" fillId="0" borderId="22" xfId="420" applyFont="1" applyBorder="1" applyAlignment="1">
      <alignment horizontal="center"/>
    </xf>
    <xf numFmtId="3" fontId="80" fillId="0" borderId="0" xfId="8" applyNumberFormat="1" applyFont="1" applyAlignment="1">
      <alignment horizontal="left"/>
    </xf>
    <xf numFmtId="168" fontId="44" fillId="0" borderId="2" xfId="410" applyNumberFormat="1" applyFont="1" applyFill="1" applyBorder="1" applyAlignment="1">
      <alignment horizontal="center" wrapText="1"/>
    </xf>
    <xf numFmtId="3" fontId="80" fillId="39" borderId="0" xfId="8" applyNumberFormat="1" applyFont="1" applyFill="1" applyAlignment="1">
      <alignment horizontal="center"/>
    </xf>
    <xf numFmtId="3" fontId="44" fillId="39" borderId="0" xfId="8" applyNumberFormat="1" applyFont="1" applyFill="1"/>
    <xf numFmtId="0" fontId="44" fillId="39" borderId="0" xfId="420" applyFont="1" applyFill="1"/>
    <xf numFmtId="0" fontId="44" fillId="0" borderId="22" xfId="387" applyFont="1" applyBorder="1" applyAlignment="1">
      <alignment wrapText="1"/>
    </xf>
    <xf numFmtId="3" fontId="44" fillId="39" borderId="0" xfId="8" applyNumberFormat="1" applyFont="1" applyFill="1" applyAlignment="1">
      <alignment wrapText="1"/>
    </xf>
    <xf numFmtId="164" fontId="84" fillId="0" borderId="0" xfId="0" applyFont="1"/>
    <xf numFmtId="43" fontId="44" fillId="0" borderId="0" xfId="387" applyNumberFormat="1" applyFont="1"/>
    <xf numFmtId="0" fontId="50" fillId="39" borderId="0" xfId="420" applyFont="1" applyFill="1"/>
    <xf numFmtId="0" fontId="50" fillId="22" borderId="22" xfId="420" applyFont="1" applyFill="1" applyBorder="1"/>
    <xf numFmtId="0" fontId="51" fillId="22" borderId="22" xfId="420" applyFont="1" applyFill="1" applyBorder="1"/>
    <xf numFmtId="0" fontId="51" fillId="22" borderId="21" xfId="420" applyFont="1" applyFill="1" applyBorder="1"/>
    <xf numFmtId="0" fontId="44" fillId="0" borderId="21" xfId="420" applyFont="1" applyBorder="1" applyAlignment="1">
      <alignment horizontal="center"/>
    </xf>
    <xf numFmtId="0" fontId="44" fillId="0" borderId="21" xfId="420" applyFont="1" applyBorder="1"/>
    <xf numFmtId="0" fontId="44" fillId="0" borderId="21" xfId="387" applyFont="1" applyBorder="1"/>
    <xf numFmtId="168" fontId="44" fillId="0" borderId="21" xfId="410" applyNumberFormat="1" applyFont="1" applyFill="1" applyBorder="1"/>
    <xf numFmtId="0" fontId="44" fillId="0" borderId="0" xfId="8" applyFont="1"/>
    <xf numFmtId="168" fontId="43" fillId="0" borderId="0" xfId="388" applyNumberFormat="1" applyFont="1" applyFill="1" applyBorder="1"/>
    <xf numFmtId="43" fontId="43" fillId="0" borderId="0" xfId="388" applyFont="1" applyFill="1" applyBorder="1"/>
    <xf numFmtId="0" fontId="50" fillId="0" borderId="0" xfId="420" applyFont="1"/>
    <xf numFmtId="168" fontId="43" fillId="0" borderId="0" xfId="420" applyNumberFormat="1" applyFont="1"/>
    <xf numFmtId="0" fontId="36" fillId="0" borderId="0" xfId="8" applyFont="1"/>
    <xf numFmtId="0" fontId="36" fillId="0" borderId="0" xfId="8" applyFont="1" applyAlignment="1">
      <alignment horizontal="right"/>
    </xf>
    <xf numFmtId="0" fontId="36" fillId="0" borderId="0" xfId="8" applyFont="1" applyAlignment="1">
      <alignment horizontal="left"/>
    </xf>
    <xf numFmtId="43" fontId="36" fillId="0" borderId="0" xfId="410" applyFont="1" applyFill="1"/>
    <xf numFmtId="0" fontId="61" fillId="0" borderId="0" xfId="8" applyFont="1"/>
    <xf numFmtId="0" fontId="36" fillId="21" borderId="0" xfId="8" applyFont="1" applyFill="1"/>
    <xf numFmtId="0" fontId="60" fillId="0" borderId="0" xfId="8" applyFont="1" applyAlignment="1">
      <alignment horizontal="left"/>
    </xf>
    <xf numFmtId="164" fontId="71" fillId="0" borderId="0" xfId="0" applyFont="1" applyAlignment="1">
      <alignment horizontal="left"/>
    </xf>
    <xf numFmtId="164" fontId="55" fillId="0" borderId="0" xfId="0" applyFont="1" applyAlignment="1">
      <alignment horizontal="left"/>
    </xf>
    <xf numFmtId="0" fontId="43" fillId="0" borderId="0" xfId="387" applyFont="1" applyAlignment="1">
      <alignment horizontal="left"/>
    </xf>
    <xf numFmtId="0" fontId="43" fillId="0" borderId="0" xfId="8" applyFont="1"/>
    <xf numFmtId="0" fontId="43" fillId="0" borderId="0" xfId="8" applyFont="1" applyAlignment="1">
      <alignment horizontal="right"/>
    </xf>
    <xf numFmtId="0" fontId="43" fillId="0" borderId="0" xfId="8" applyFont="1" applyAlignment="1">
      <alignment horizontal="left"/>
    </xf>
    <xf numFmtId="43" fontId="44" fillId="0" borderId="0" xfId="410" applyFont="1" applyFill="1" applyAlignment="1">
      <alignment horizontal="center"/>
    </xf>
    <xf numFmtId="0" fontId="13" fillId="0" borderId="0" xfId="8" applyFont="1"/>
    <xf numFmtId="0" fontId="44" fillId="0" borderId="0" xfId="8" applyFont="1" applyAlignment="1">
      <alignment horizontal="center"/>
    </xf>
    <xf numFmtId="0" fontId="80" fillId="0" borderId="0" xfId="8" applyFont="1" applyAlignment="1">
      <alignment horizontal="center"/>
    </xf>
    <xf numFmtId="43" fontId="44" fillId="0" borderId="2" xfId="410" applyFont="1" applyFill="1" applyBorder="1" applyAlignment="1">
      <alignment horizontal="center"/>
    </xf>
    <xf numFmtId="0" fontId="44" fillId="0" borderId="2" xfId="8" applyFont="1" applyBorder="1" applyAlignment="1">
      <alignment horizontal="center"/>
    </xf>
    <xf numFmtId="3" fontId="36" fillId="0" borderId="0" xfId="8" applyNumberFormat="1" applyFont="1"/>
    <xf numFmtId="3" fontId="36" fillId="0" borderId="0" xfId="8" applyNumberFormat="1" applyFont="1" applyAlignment="1">
      <alignment horizontal="center"/>
    </xf>
    <xf numFmtId="3" fontId="36" fillId="0" borderId="0" xfId="8" applyNumberFormat="1" applyFont="1" applyAlignment="1">
      <alignment horizontal="right"/>
    </xf>
    <xf numFmtId="0" fontId="44" fillId="0" borderId="0" xfId="8" applyFont="1" applyAlignment="1">
      <alignment horizontal="left"/>
    </xf>
    <xf numFmtId="3" fontId="46" fillId="0" borderId="0" xfId="8" applyNumberFormat="1" applyFont="1" applyAlignment="1">
      <alignment horizontal="left"/>
    </xf>
    <xf numFmtId="43" fontId="36" fillId="0" borderId="0" xfId="410" applyFont="1" applyFill="1" applyBorder="1"/>
    <xf numFmtId="3" fontId="36" fillId="21" borderId="0" xfId="9" applyNumberFormat="1" applyFont="1" applyFill="1" applyBorder="1"/>
    <xf numFmtId="3" fontId="36" fillId="21" borderId="0" xfId="8" applyNumberFormat="1" applyFont="1" applyFill="1"/>
    <xf numFmtId="3" fontId="85" fillId="0" borderId="0" xfId="8" applyNumberFormat="1" applyFont="1" applyAlignment="1">
      <alignment horizontal="right"/>
    </xf>
    <xf numFmtId="3" fontId="36" fillId="0" borderId="0" xfId="8" applyNumberFormat="1" applyFont="1" applyAlignment="1">
      <alignment horizontal="left"/>
    </xf>
    <xf numFmtId="3" fontId="44" fillId="0" borderId="0" xfId="8" applyNumberFormat="1" applyFont="1" applyAlignment="1">
      <alignment horizontal="center"/>
    </xf>
    <xf numFmtId="3" fontId="80" fillId="0" borderId="0" xfId="8" applyNumberFormat="1" applyFont="1" applyAlignment="1">
      <alignment horizontal="right"/>
    </xf>
    <xf numFmtId="3" fontId="43" fillId="0" borderId="0" xfId="8" applyNumberFormat="1" applyFont="1" applyAlignment="1">
      <alignment horizontal="right"/>
    </xf>
    <xf numFmtId="3" fontId="44" fillId="39" borderId="0" xfId="8" applyNumberFormat="1" applyFont="1" applyFill="1" applyAlignment="1">
      <alignment horizontal="left"/>
    </xf>
    <xf numFmtId="168" fontId="43" fillId="0" borderId="0" xfId="161" applyNumberFormat="1" applyFont="1" applyFill="1" applyBorder="1"/>
    <xf numFmtId="168" fontId="43" fillId="0" borderId="0" xfId="161" applyNumberFormat="1" applyFont="1" applyFill="1"/>
    <xf numFmtId="3" fontId="44" fillId="21" borderId="0" xfId="8" applyNumberFormat="1" applyFont="1" applyFill="1"/>
    <xf numFmtId="3" fontId="43" fillId="39" borderId="0" xfId="8" applyNumberFormat="1" applyFont="1" applyFill="1"/>
    <xf numFmtId="3" fontId="43" fillId="39" borderId="0" xfId="8" applyNumberFormat="1" applyFont="1" applyFill="1" applyAlignment="1">
      <alignment horizontal="left"/>
    </xf>
    <xf numFmtId="0" fontId="44" fillId="39" borderId="0" xfId="420" quotePrefix="1" applyFont="1" applyFill="1"/>
    <xf numFmtId="168" fontId="43" fillId="39" borderId="17" xfId="161" applyNumberFormat="1" applyFont="1" applyFill="1" applyBorder="1"/>
    <xf numFmtId="3" fontId="25" fillId="0" borderId="0" xfId="8" applyNumberFormat="1" applyFont="1" applyAlignment="1">
      <alignment horizontal="left"/>
    </xf>
    <xf numFmtId="3" fontId="43" fillId="0" borderId="0" xfId="8" applyNumberFormat="1" applyFont="1" applyAlignment="1">
      <alignment horizontal="left"/>
    </xf>
    <xf numFmtId="3" fontId="43" fillId="0" borderId="0" xfId="8" applyNumberFormat="1" applyFont="1"/>
    <xf numFmtId="168" fontId="44" fillId="0" borderId="0" xfId="161" applyNumberFormat="1" applyFont="1" applyFill="1" applyBorder="1"/>
    <xf numFmtId="168" fontId="44" fillId="0" borderId="0" xfId="161" applyNumberFormat="1" applyFont="1" applyFill="1"/>
    <xf numFmtId="3" fontId="44" fillId="0" borderId="0" xfId="8" applyNumberFormat="1" applyFont="1" applyAlignment="1">
      <alignment horizontal="left"/>
    </xf>
    <xf numFmtId="3" fontId="43" fillId="0" borderId="0" xfId="8" applyNumberFormat="1" applyFont="1" applyAlignment="1">
      <alignment horizontal="center"/>
    </xf>
    <xf numFmtId="164" fontId="25" fillId="0" borderId="0" xfId="0" applyFont="1" applyAlignment="1">
      <alignment horizontal="left"/>
    </xf>
    <xf numFmtId="168" fontId="43" fillId="39" borderId="17" xfId="161" applyNumberFormat="1" applyFont="1" applyFill="1" applyBorder="1" applyAlignment="1">
      <alignment horizontal="left"/>
    </xf>
    <xf numFmtId="168" fontId="43" fillId="39" borderId="17" xfId="161" applyNumberFormat="1" applyFont="1" applyFill="1" applyBorder="1" applyAlignment="1">
      <alignment horizontal="center"/>
    </xf>
    <xf numFmtId="168" fontId="43" fillId="0" borderId="0" xfId="161" applyNumberFormat="1" applyFont="1" applyFill="1" applyBorder="1" applyAlignment="1">
      <alignment horizontal="left"/>
    </xf>
    <xf numFmtId="168" fontId="43" fillId="0" borderId="0" xfId="161" applyNumberFormat="1" applyFont="1" applyFill="1" applyBorder="1" applyAlignment="1">
      <alignment horizontal="center"/>
    </xf>
    <xf numFmtId="168" fontId="44" fillId="0" borderId="0" xfId="161" applyNumberFormat="1" applyFont="1" applyFill="1" applyBorder="1" applyAlignment="1">
      <alignment horizontal="right"/>
    </xf>
    <xf numFmtId="168" fontId="44" fillId="0" borderId="0" xfId="161" applyNumberFormat="1" applyFont="1" applyFill="1" applyBorder="1" applyAlignment="1">
      <alignment horizontal="center"/>
    </xf>
    <xf numFmtId="3" fontId="71" fillId="0" borderId="0" xfId="8" applyNumberFormat="1" applyFont="1" applyAlignment="1">
      <alignment horizontal="left"/>
    </xf>
    <xf numFmtId="3" fontId="44" fillId="21" borderId="0" xfId="9" applyNumberFormat="1" applyFont="1" applyFill="1" applyBorder="1"/>
    <xf numFmtId="3" fontId="71" fillId="0" borderId="0" xfId="8" applyNumberFormat="1" applyFont="1"/>
    <xf numFmtId="3" fontId="43" fillId="21" borderId="0" xfId="9" applyNumberFormat="1" applyFont="1" applyFill="1" applyBorder="1"/>
    <xf numFmtId="168" fontId="36" fillId="0" borderId="0" xfId="161" applyNumberFormat="1" applyFont="1" applyFill="1"/>
    <xf numFmtId="3" fontId="60" fillId="0" borderId="0" xfId="8" applyNumberFormat="1" applyFont="1" applyAlignment="1">
      <alignment horizontal="left"/>
    </xf>
    <xf numFmtId="168" fontId="60" fillId="0" borderId="0" xfId="161" applyNumberFormat="1" applyFont="1" applyFill="1"/>
    <xf numFmtId="3" fontId="60" fillId="21" borderId="0" xfId="8" applyNumberFormat="1" applyFont="1" applyFill="1"/>
    <xf numFmtId="168" fontId="60" fillId="39" borderId="0" xfId="161" applyNumberFormat="1" applyFont="1" applyFill="1"/>
    <xf numFmtId="0" fontId="36" fillId="40" borderId="0" xfId="8" applyFont="1" applyFill="1"/>
    <xf numFmtId="164" fontId="86" fillId="21" borderId="0" xfId="0" applyFont="1" applyFill="1"/>
    <xf numFmtId="165" fontId="44" fillId="21" borderId="0" xfId="0" applyNumberFormat="1" applyFont="1" applyFill="1" applyAlignment="1">
      <alignment horizontal="left"/>
    </xf>
    <xf numFmtId="165" fontId="44" fillId="21" borderId="0" xfId="0" applyNumberFormat="1" applyFont="1" applyFill="1" applyAlignment="1">
      <alignment horizontal="right"/>
    </xf>
    <xf numFmtId="165" fontId="51" fillId="21" borderId="0" xfId="0" applyNumberFormat="1" applyFont="1" applyFill="1" applyAlignment="1">
      <alignment horizontal="right"/>
    </xf>
    <xf numFmtId="4" fontId="69" fillId="21" borderId="0" xfId="0" applyNumberFormat="1" applyFont="1" applyFill="1"/>
    <xf numFmtId="164" fontId="87" fillId="21" borderId="0" xfId="0" applyFont="1" applyFill="1"/>
    <xf numFmtId="164" fontId="88" fillId="0" borderId="0" xfId="0" applyFont="1"/>
    <xf numFmtId="4" fontId="55" fillId="21" borderId="0" xfId="0" applyNumberFormat="1" applyFont="1" applyFill="1"/>
    <xf numFmtId="164" fontId="50" fillId="21" borderId="0" xfId="0" applyFont="1" applyFill="1"/>
    <xf numFmtId="164" fontId="51" fillId="21" borderId="0" xfId="0" applyFont="1" applyFill="1" applyAlignment="1">
      <alignment horizontal="center"/>
    </xf>
    <xf numFmtId="4" fontId="71" fillId="21" borderId="0" xfId="0" applyNumberFormat="1" applyFont="1" applyFill="1" applyAlignment="1">
      <alignment horizontal="center"/>
    </xf>
    <xf numFmtId="0" fontId="89" fillId="0" borderId="0" xfId="8" applyFont="1"/>
    <xf numFmtId="0" fontId="90" fillId="0" borderId="0" xfId="8" applyFont="1"/>
    <xf numFmtId="0" fontId="60" fillId="0" borderId="0" xfId="8" applyFont="1"/>
    <xf numFmtId="0" fontId="60" fillId="0" borderId="0" xfId="72" applyFont="1"/>
    <xf numFmtId="0" fontId="91" fillId="0" borderId="0" xfId="8" applyFont="1"/>
    <xf numFmtId="0" fontId="60" fillId="0" borderId="0" xfId="72" applyFont="1" applyAlignment="1">
      <alignment horizontal="center"/>
    </xf>
    <xf numFmtId="4" fontId="60" fillId="0" borderId="0" xfId="72" applyNumberFormat="1" applyFont="1" applyAlignment="1">
      <alignment horizontal="center"/>
    </xf>
    <xf numFmtId="0" fontId="60" fillId="0" borderId="0" xfId="8" applyFont="1" applyAlignment="1">
      <alignment horizontal="center"/>
    </xf>
    <xf numFmtId="0" fontId="60" fillId="0" borderId="12" xfId="72" applyFont="1" applyBorder="1" applyAlignment="1">
      <alignment horizontal="center"/>
    </xf>
    <xf numFmtId="0" fontId="60" fillId="0" borderId="12" xfId="72" applyFont="1" applyBorder="1"/>
    <xf numFmtId="4" fontId="60" fillId="0" borderId="12" xfId="72" applyNumberFormat="1" applyFont="1" applyBorder="1" applyAlignment="1">
      <alignment horizontal="center"/>
    </xf>
    <xf numFmtId="0" fontId="60" fillId="0" borderId="12" xfId="8" applyFont="1" applyBorder="1" applyAlignment="1">
      <alignment horizontal="center"/>
    </xf>
    <xf numFmtId="0" fontId="92" fillId="0" borderId="0" xfId="8" applyFont="1"/>
    <xf numFmtId="0" fontId="61" fillId="0" borderId="0" xfId="8" applyFont="1" applyAlignment="1">
      <alignment horizontal="center"/>
    </xf>
    <xf numFmtId="4" fontId="61" fillId="0" borderId="0" xfId="8" applyNumberFormat="1" applyFont="1"/>
    <xf numFmtId="0" fontId="93" fillId="0" borderId="0" xfId="8" applyFont="1"/>
    <xf numFmtId="0" fontId="13" fillId="0" borderId="0" xfId="8" applyFont="1" applyAlignment="1">
      <alignment horizontal="center"/>
    </xf>
    <xf numFmtId="4" fontId="13" fillId="0" borderId="0" xfId="8" applyNumberFormat="1" applyFont="1"/>
    <xf numFmtId="0" fontId="93" fillId="21" borderId="0" xfId="420" applyFont="1" applyFill="1"/>
    <xf numFmtId="0" fontId="13" fillId="0" borderId="0" xfId="8" applyFont="1" applyAlignment="1">
      <alignment horizontal="left"/>
    </xf>
    <xf numFmtId="0" fontId="65" fillId="39" borderId="0" xfId="8" applyFont="1" applyFill="1" applyAlignment="1">
      <alignment horizontal="left"/>
    </xf>
    <xf numFmtId="0" fontId="13" fillId="0" borderId="0" xfId="72" applyFont="1" applyAlignment="1">
      <alignment horizontal="center"/>
    </xf>
    <xf numFmtId="0" fontId="13" fillId="39" borderId="0" xfId="72" applyFont="1" applyFill="1" applyAlignment="1">
      <alignment horizontal="center"/>
    </xf>
    <xf numFmtId="0" fontId="13" fillId="39" borderId="0" xfId="72" applyFont="1" applyFill="1"/>
    <xf numFmtId="0" fontId="13" fillId="0" borderId="0" xfId="72" applyFont="1"/>
    <xf numFmtId="168" fontId="13" fillId="0" borderId="0" xfId="410" applyNumberFormat="1" applyFont="1" applyFill="1" applyBorder="1"/>
    <xf numFmtId="43" fontId="13" fillId="39" borderId="0" xfId="161" applyFont="1" applyFill="1"/>
    <xf numFmtId="168" fontId="65" fillId="39" borderId="0" xfId="161" applyNumberFormat="1" applyFont="1" applyFill="1" applyBorder="1" applyAlignment="1">
      <alignment horizontal="left"/>
    </xf>
    <xf numFmtId="168" fontId="94" fillId="0" borderId="0" xfId="410" applyNumberFormat="1" applyFont="1" applyFill="1" applyBorder="1"/>
    <xf numFmtId="0" fontId="95" fillId="0" borderId="0" xfId="8" applyFont="1" applyAlignment="1">
      <alignment horizontal="left"/>
    </xf>
    <xf numFmtId="0" fontId="65" fillId="0" borderId="0" xfId="8" applyFont="1" applyAlignment="1">
      <alignment horizontal="left"/>
    </xf>
    <xf numFmtId="0" fontId="13" fillId="0" borderId="0" xfId="61" applyFont="1"/>
    <xf numFmtId="0" fontId="56" fillId="0" borderId="0" xfId="72" applyFont="1"/>
    <xf numFmtId="168" fontId="56" fillId="0" borderId="0" xfId="410" applyNumberFormat="1" applyFont="1" applyBorder="1"/>
    <xf numFmtId="168" fontId="13" fillId="0" borderId="0" xfId="410" applyNumberFormat="1" applyFont="1" applyBorder="1"/>
    <xf numFmtId="168" fontId="56" fillId="0" borderId="0" xfId="410" applyNumberFormat="1" applyFont="1" applyFill="1" applyBorder="1"/>
    <xf numFmtId="168" fontId="56" fillId="0" borderId="0" xfId="410" applyNumberFormat="1" applyFont="1" applyFill="1"/>
    <xf numFmtId="0" fontId="95" fillId="39" borderId="0" xfId="8" applyFont="1" applyFill="1" applyAlignment="1">
      <alignment horizontal="left"/>
    </xf>
    <xf numFmtId="0" fontId="13" fillId="39" borderId="0" xfId="8" applyFont="1" applyFill="1" applyAlignment="1">
      <alignment horizontal="left"/>
    </xf>
    <xf numFmtId="0" fontId="13" fillId="39" borderId="0" xfId="61" applyFont="1" applyFill="1"/>
    <xf numFmtId="0" fontId="56" fillId="39" borderId="0" xfId="72" applyFont="1" applyFill="1"/>
    <xf numFmtId="168" fontId="56" fillId="39" borderId="0" xfId="410" applyNumberFormat="1" applyFont="1" applyFill="1"/>
    <xf numFmtId="0" fontId="50" fillId="0" borderId="0" xfId="8" applyFont="1"/>
    <xf numFmtId="0" fontId="50" fillId="39" borderId="0" xfId="8" applyFont="1" applyFill="1"/>
    <xf numFmtId="0" fontId="93" fillId="0" borderId="0" xfId="420" applyFont="1"/>
    <xf numFmtId="168" fontId="96" fillId="0" borderId="0" xfId="410" applyNumberFormat="1" applyFont="1" applyFill="1"/>
    <xf numFmtId="164" fontId="89" fillId="21" borderId="0" xfId="0" applyFont="1" applyFill="1"/>
    <xf numFmtId="164" fontId="92" fillId="21" borderId="0" xfId="0" applyFont="1" applyFill="1"/>
    <xf numFmtId="164" fontId="62" fillId="21" borderId="0" xfId="0" applyFont="1" applyFill="1"/>
    <xf numFmtId="164" fontId="62" fillId="21" borderId="0" xfId="0" applyFont="1" applyFill="1" applyAlignment="1">
      <alignment horizontal="center"/>
    </xf>
    <xf numFmtId="4" fontId="62" fillId="0" borderId="0" xfId="0" applyNumberFormat="1" applyFont="1"/>
    <xf numFmtId="164" fontId="97" fillId="21" borderId="0" xfId="0" applyFont="1" applyFill="1" applyAlignment="1">
      <alignment horizontal="center"/>
    </xf>
    <xf numFmtId="164" fontId="92" fillId="21" borderId="0" xfId="0" applyFont="1" applyFill="1" applyAlignment="1">
      <alignment horizontal="left"/>
    </xf>
    <xf numFmtId="164" fontId="62" fillId="21" borderId="0" xfId="0" applyFont="1" applyFill="1" applyAlignment="1">
      <alignment horizontal="left"/>
    </xf>
    <xf numFmtId="5" fontId="62" fillId="21" borderId="0" xfId="0" applyNumberFormat="1" applyFont="1" applyFill="1"/>
    <xf numFmtId="164" fontId="62" fillId="0" borderId="0" xfId="0" applyFont="1"/>
    <xf numFmtId="5" fontId="62" fillId="0" borderId="0" xfId="0" applyNumberFormat="1" applyFont="1"/>
    <xf numFmtId="164" fontId="50" fillId="21" borderId="0" xfId="0" applyFont="1" applyFill="1" applyAlignment="1">
      <alignment horizontal="left"/>
    </xf>
    <xf numFmtId="164" fontId="71" fillId="21" borderId="0" xfId="0" applyFont="1" applyFill="1" applyAlignment="1">
      <alignment horizontal="left"/>
    </xf>
    <xf numFmtId="5" fontId="71" fillId="21" borderId="0" xfId="0" applyNumberFormat="1" applyFont="1" applyFill="1"/>
    <xf numFmtId="4" fontId="55" fillId="0" borderId="0" xfId="0" applyNumberFormat="1" applyFont="1"/>
    <xf numFmtId="5" fontId="55" fillId="21" borderId="0" xfId="0" applyNumberFormat="1" applyFont="1" applyFill="1"/>
    <xf numFmtId="41" fontId="55" fillId="21" borderId="0" xfId="0" applyNumberFormat="1" applyFont="1" applyFill="1"/>
    <xf numFmtId="10" fontId="71" fillId="21" borderId="0" xfId="0" applyNumberFormat="1" applyFont="1" applyFill="1" applyAlignment="1">
      <alignment horizontal="center"/>
    </xf>
    <xf numFmtId="164" fontId="51" fillId="21" borderId="0" xfId="0" applyFont="1" applyFill="1"/>
    <xf numFmtId="4" fontId="54" fillId="21" borderId="0" xfId="0" applyNumberFormat="1" applyFont="1" applyFill="1"/>
    <xf numFmtId="164" fontId="74" fillId="0" borderId="0" xfId="0" applyFont="1"/>
    <xf numFmtId="165" fontId="44" fillId="0" borderId="0" xfId="0" applyNumberFormat="1" applyFont="1"/>
    <xf numFmtId="164" fontId="44" fillId="0" borderId="0" xfId="0" applyFont="1"/>
    <xf numFmtId="164" fontId="57" fillId="39" borderId="0" xfId="0" applyFont="1" applyFill="1" applyAlignment="1">
      <alignment horizontal="center"/>
    </xf>
    <xf numFmtId="164" fontId="57" fillId="0" borderId="0" xfId="0" applyFont="1" applyAlignment="1">
      <alignment horizontal="center"/>
    </xf>
    <xf numFmtId="164" fontId="43" fillId="21" borderId="0" xfId="0" quotePrefix="1" applyFont="1" applyFill="1" applyAlignment="1">
      <alignment horizontal="center"/>
    </xf>
    <xf numFmtId="43" fontId="43" fillId="0" borderId="0" xfId="161" applyFont="1" applyAlignment="1" applyProtection="1">
      <alignment horizontal="right"/>
    </xf>
    <xf numFmtId="43" fontId="44" fillId="0" borderId="0" xfId="161" applyFont="1" applyAlignment="1" applyProtection="1">
      <alignment horizontal="right"/>
    </xf>
    <xf numFmtId="43" fontId="43" fillId="0" borderId="0" xfId="161" applyFont="1" applyProtection="1"/>
    <xf numFmtId="43" fontId="44" fillId="0" borderId="0" xfId="161" applyFont="1" applyAlignment="1" applyProtection="1">
      <alignment horizontal="center"/>
    </xf>
    <xf numFmtId="43" fontId="13" fillId="0" borderId="0" xfId="161" applyFont="1" applyAlignment="1">
      <alignment horizontal="right"/>
    </xf>
    <xf numFmtId="43" fontId="56" fillId="0" borderId="0" xfId="161" applyFont="1" applyAlignment="1">
      <alignment horizontal="right"/>
    </xf>
    <xf numFmtId="43" fontId="13" fillId="0" borderId="0" xfId="161" applyFont="1"/>
    <xf numFmtId="10" fontId="44" fillId="0" borderId="0" xfId="148" applyNumberFormat="1" applyFont="1" applyBorder="1" applyAlignment="1" applyProtection="1">
      <alignment horizontal="center"/>
    </xf>
    <xf numFmtId="43" fontId="58" fillId="0" borderId="0" xfId="161" applyFont="1" applyAlignment="1" applyProtection="1">
      <alignment horizontal="right"/>
    </xf>
    <xf numFmtId="43" fontId="57" fillId="0" borderId="0" xfId="161" applyFont="1" applyAlignment="1" applyProtection="1">
      <alignment horizontal="right"/>
    </xf>
    <xf numFmtId="43" fontId="44" fillId="0" borderId="26" xfId="161" applyFont="1" applyBorder="1" applyAlignment="1" applyProtection="1">
      <alignment horizontal="center"/>
    </xf>
    <xf numFmtId="10" fontId="13" fillId="0" borderId="0" xfId="148" applyNumberFormat="1" applyFont="1"/>
    <xf numFmtId="39" fontId="44" fillId="0" borderId="0" xfId="0" applyNumberFormat="1" applyFont="1" applyAlignment="1">
      <alignment horizontal="center"/>
    </xf>
    <xf numFmtId="37" fontId="44" fillId="0" borderId="0" xfId="0" applyNumberFormat="1" applyFont="1" applyAlignment="1">
      <alignment horizontal="center"/>
    </xf>
    <xf numFmtId="5" fontId="44" fillId="0" borderId="0" xfId="0" applyNumberFormat="1" applyFont="1" applyAlignment="1">
      <alignment horizontal="center"/>
    </xf>
    <xf numFmtId="164" fontId="61" fillId="0" borderId="0" xfId="0" applyFont="1"/>
    <xf numFmtId="164" fontId="44" fillId="21" borderId="0" xfId="193" applyFont="1" applyFill="1" applyAlignment="1">
      <alignment horizontal="center"/>
    </xf>
    <xf numFmtId="164" fontId="44" fillId="21" borderId="0" xfId="193" applyFont="1" applyFill="1"/>
    <xf numFmtId="164" fontId="44" fillId="39" borderId="0" xfId="193" applyFont="1" applyFill="1" applyAlignment="1">
      <alignment horizontal="center"/>
    </xf>
    <xf numFmtId="164" fontId="43" fillId="21" borderId="0" xfId="193" applyFont="1" applyFill="1" applyAlignment="1">
      <alignment horizontal="center"/>
    </xf>
    <xf numFmtId="164" fontId="57" fillId="21" borderId="0" xfId="193" applyFont="1" applyFill="1" applyAlignment="1">
      <alignment horizontal="center"/>
    </xf>
    <xf numFmtId="164" fontId="58" fillId="21" borderId="0" xfId="0" applyFont="1" applyFill="1" applyAlignment="1">
      <alignment horizontal="center"/>
    </xf>
    <xf numFmtId="164" fontId="43" fillId="21" borderId="0" xfId="0" quotePrefix="1" applyFont="1" applyFill="1" applyAlignment="1">
      <alignment horizontal="left"/>
    </xf>
    <xf numFmtId="164" fontId="43" fillId="39" borderId="0" xfId="193" applyFont="1" applyFill="1"/>
    <xf numFmtId="168" fontId="43" fillId="39" borderId="0" xfId="194" applyNumberFormat="1" applyFont="1" applyFill="1"/>
    <xf numFmtId="168" fontId="43" fillId="21" borderId="0" xfId="194" applyNumberFormat="1" applyFont="1" applyFill="1"/>
    <xf numFmtId="170" fontId="43" fillId="21" borderId="0" xfId="147" applyNumberFormat="1" applyFont="1" applyFill="1"/>
    <xf numFmtId="168" fontId="43" fillId="21" borderId="0" xfId="194" applyNumberFormat="1" applyFont="1" applyFill="1" applyBorder="1"/>
    <xf numFmtId="164" fontId="43" fillId="39" borderId="0" xfId="193" quotePrefix="1" applyFont="1" applyFill="1" applyAlignment="1">
      <alignment horizontal="center"/>
    </xf>
    <xf numFmtId="43" fontId="43" fillId="21" borderId="0" xfId="161" applyFont="1" applyFill="1" applyBorder="1" applyAlignment="1">
      <alignment horizontal="center"/>
    </xf>
    <xf numFmtId="43" fontId="43" fillId="21" borderId="0" xfId="161" applyFont="1" applyFill="1" applyAlignment="1">
      <alignment horizontal="center"/>
    </xf>
    <xf numFmtId="168" fontId="43" fillId="21" borderId="0" xfId="161" quotePrefix="1" applyNumberFormat="1" applyFont="1" applyFill="1" applyBorder="1" applyAlignment="1">
      <alignment horizontal="center"/>
    </xf>
    <xf numFmtId="164" fontId="43" fillId="0" borderId="0" xfId="193" quotePrefix="1" applyFont="1" applyAlignment="1">
      <alignment horizontal="center"/>
    </xf>
    <xf numFmtId="168" fontId="43" fillId="0" borderId="0" xfId="194" quotePrefix="1" applyNumberFormat="1" applyFont="1" applyFill="1" applyBorder="1" applyAlignment="1">
      <alignment horizontal="center"/>
    </xf>
    <xf numFmtId="5" fontId="44" fillId="21" borderId="0" xfId="147" applyNumberFormat="1" applyFont="1" applyFill="1"/>
    <xf numFmtId="43" fontId="43" fillId="21" borderId="0" xfId="161" applyFont="1" applyFill="1" applyAlignment="1"/>
    <xf numFmtId="168" fontId="44" fillId="21" borderId="11" xfId="161" applyNumberFormat="1" applyFont="1" applyFill="1" applyBorder="1"/>
    <xf numFmtId="164" fontId="43" fillId="21" borderId="0" xfId="193" applyFont="1" applyFill="1" applyAlignment="1">
      <alignment horizontal="left" indent="1"/>
    </xf>
    <xf numFmtId="167" fontId="44" fillId="21" borderId="0" xfId="193" applyNumberFormat="1" applyFont="1" applyFill="1"/>
    <xf numFmtId="164" fontId="74" fillId="21" borderId="0" xfId="193" applyFont="1" applyFill="1"/>
    <xf numFmtId="164" fontId="69" fillId="21" borderId="0" xfId="193" applyFont="1" applyFill="1"/>
    <xf numFmtId="164" fontId="70" fillId="21" borderId="0" xfId="193" applyFont="1" applyFill="1"/>
    <xf numFmtId="14" fontId="71" fillId="21" borderId="0" xfId="193" applyNumberFormat="1" applyFont="1" applyFill="1" applyAlignment="1">
      <alignment horizontal="center"/>
    </xf>
    <xf numFmtId="164" fontId="78" fillId="21" borderId="0" xfId="193" applyFont="1" applyFill="1"/>
    <xf numFmtId="164" fontId="46" fillId="21" borderId="0" xfId="193" applyFont="1" applyFill="1" applyAlignment="1">
      <alignment horizontal="center"/>
    </xf>
    <xf numFmtId="164" fontId="46" fillId="21" borderId="0" xfId="193" applyFont="1" applyFill="1"/>
    <xf numFmtId="164" fontId="61" fillId="21" borderId="0" xfId="193" applyFont="1" applyFill="1"/>
    <xf numFmtId="164" fontId="58" fillId="21" borderId="0" xfId="193" applyFont="1" applyFill="1"/>
    <xf numFmtId="168" fontId="43" fillId="21" borderId="0" xfId="161" applyNumberFormat="1" applyFont="1" applyFill="1" applyBorder="1"/>
    <xf numFmtId="168" fontId="43" fillId="39" borderId="0" xfId="194" applyNumberFormat="1" applyFont="1" applyFill="1" applyBorder="1"/>
    <xf numFmtId="164" fontId="43" fillId="39" borderId="0" xfId="193" applyFont="1" applyFill="1" applyAlignment="1">
      <alignment wrapText="1"/>
    </xf>
    <xf numFmtId="168" fontId="43" fillId="39" borderId="0" xfId="194" quotePrefix="1" applyNumberFormat="1" applyFont="1" applyFill="1" applyBorder="1" applyAlignment="1">
      <alignment horizontal="center"/>
    </xf>
    <xf numFmtId="10" fontId="43" fillId="21" borderId="0" xfId="148" applyNumberFormat="1" applyFont="1" applyFill="1" applyBorder="1" applyAlignment="1">
      <alignment horizontal="center"/>
    </xf>
    <xf numFmtId="164" fontId="43" fillId="39" borderId="0" xfId="193" applyFont="1" applyFill="1" applyAlignment="1">
      <alignment horizontal="left" indent="1"/>
    </xf>
    <xf numFmtId="10" fontId="44" fillId="21" borderId="0" xfId="148" applyNumberFormat="1" applyFont="1" applyFill="1" applyBorder="1" applyAlignment="1">
      <alignment horizontal="center"/>
    </xf>
    <xf numFmtId="164" fontId="36" fillId="21" borderId="0" xfId="193" applyFont="1" applyFill="1"/>
    <xf numFmtId="10" fontId="60" fillId="21" borderId="0" xfId="148" applyNumberFormat="1" applyFont="1" applyFill="1" applyBorder="1" applyAlignment="1">
      <alignment horizontal="center"/>
    </xf>
    <xf numFmtId="164" fontId="55" fillId="21" borderId="0" xfId="0" applyFont="1" applyFill="1" applyAlignment="1">
      <alignment horizontal="center"/>
    </xf>
    <xf numFmtId="164" fontId="55" fillId="21" borderId="0" xfId="0" quotePrefix="1" applyFont="1" applyFill="1" applyAlignment="1">
      <alignment horizontal="center"/>
    </xf>
    <xf numFmtId="164" fontId="44" fillId="21" borderId="17" xfId="193" applyFont="1" applyFill="1" applyBorder="1"/>
    <xf numFmtId="164" fontId="44" fillId="21" borderId="17" xfId="193" applyFont="1" applyFill="1" applyBorder="1" applyAlignment="1">
      <alignment horizontal="center"/>
    </xf>
    <xf numFmtId="37" fontId="44" fillId="39" borderId="0" xfId="147" applyNumberFormat="1" applyFont="1" applyFill="1"/>
    <xf numFmtId="37" fontId="44" fillId="21" borderId="0" xfId="161" applyNumberFormat="1" applyFont="1" applyFill="1"/>
    <xf numFmtId="168" fontId="44" fillId="39" borderId="0" xfId="161" applyNumberFormat="1" applyFont="1" applyFill="1"/>
    <xf numFmtId="168" fontId="44" fillId="21" borderId="17" xfId="161" applyNumberFormat="1" applyFont="1" applyFill="1" applyBorder="1"/>
    <xf numFmtId="164" fontId="43" fillId="21" borderId="0" xfId="193" applyFont="1" applyFill="1" applyAlignment="1">
      <alignment horizontal="left"/>
    </xf>
    <xf numFmtId="49" fontId="43" fillId="21" borderId="0" xfId="0" applyNumberFormat="1" applyFont="1" applyFill="1" applyAlignment="1">
      <alignment horizontal="left"/>
    </xf>
    <xf numFmtId="14" fontId="43" fillId="39" borderId="0" xfId="0" applyNumberFormat="1" applyFont="1" applyFill="1" applyAlignment="1">
      <alignment horizontal="center" wrapText="1"/>
    </xf>
    <xf numFmtId="168" fontId="43" fillId="21" borderId="0" xfId="161" applyNumberFormat="1" applyFont="1" applyFill="1" applyBorder="1" applyAlignment="1">
      <alignment wrapText="1"/>
    </xf>
    <xf numFmtId="14" fontId="43" fillId="39" borderId="0" xfId="0" quotePrefix="1" applyNumberFormat="1" applyFont="1" applyFill="1" applyAlignment="1">
      <alignment horizontal="center" wrapText="1"/>
    </xf>
    <xf numFmtId="168" fontId="44" fillId="21" borderId="11" xfId="161" applyNumberFormat="1" applyFont="1" applyFill="1" applyBorder="1" applyAlignment="1">
      <alignment horizontal="center"/>
    </xf>
    <xf numFmtId="169" fontId="44" fillId="21" borderId="0" xfId="0" applyNumberFormat="1" applyFont="1" applyFill="1"/>
    <xf numFmtId="10" fontId="43" fillId="21" borderId="0" xfId="148" applyNumberFormat="1" applyFont="1" applyFill="1"/>
    <xf numFmtId="0" fontId="2" fillId="21" borderId="0" xfId="386" applyFont="1" applyFill="1"/>
    <xf numFmtId="168" fontId="2" fillId="21" borderId="0" xfId="161" applyNumberFormat="1" applyFont="1" applyFill="1"/>
    <xf numFmtId="168" fontId="2" fillId="0" borderId="0" xfId="161" applyNumberFormat="1" applyFont="1" applyFill="1"/>
    <xf numFmtId="0" fontId="2" fillId="0" borderId="0" xfId="386" applyFont="1"/>
    <xf numFmtId="0" fontId="45" fillId="21" borderId="0" xfId="142" applyFont="1" applyFill="1"/>
    <xf numFmtId="0" fontId="2" fillId="21" borderId="0" xfId="386" applyFont="1" applyFill="1" applyAlignment="1">
      <alignment horizontal="center"/>
    </xf>
    <xf numFmtId="0" fontId="13" fillId="21" borderId="20" xfId="401" quotePrefix="1" applyNumberFormat="1" applyFont="1" applyFill="1" applyProtection="1">
      <alignment horizontal="left" vertical="center" indent="1"/>
      <protection locked="0"/>
    </xf>
    <xf numFmtId="0" fontId="13" fillId="21" borderId="20" xfId="401" quotePrefix="1" applyNumberFormat="1" applyFont="1" applyFill="1" applyAlignment="1" applyProtection="1">
      <alignment horizontal="center" vertical="center"/>
      <protection locked="0"/>
    </xf>
    <xf numFmtId="0" fontId="13" fillId="39" borderId="16" xfId="378" quotePrefix="1" applyNumberFormat="1" applyFont="1" applyFill="1" applyProtection="1">
      <alignment horizontal="left" vertical="center" indent="1"/>
      <protection locked="0"/>
    </xf>
    <xf numFmtId="168" fontId="13" fillId="39" borderId="16" xfId="354" quotePrefix="1" applyNumberFormat="1" applyFont="1" applyFill="1" applyProtection="1">
      <alignment horizontal="right" vertical="center"/>
      <protection locked="0"/>
    </xf>
    <xf numFmtId="168" fontId="13" fillId="39" borderId="16" xfId="354" applyNumberFormat="1" applyFont="1" applyFill="1" applyProtection="1">
      <alignment horizontal="right" vertical="center"/>
      <protection locked="0"/>
    </xf>
    <xf numFmtId="168" fontId="13" fillId="0" borderId="5" xfId="106" applyNumberFormat="1" applyFont="1" applyFill="1">
      <alignment vertical="center"/>
    </xf>
    <xf numFmtId="0" fontId="13" fillId="39" borderId="20" xfId="404" quotePrefix="1" applyNumberFormat="1" applyFont="1" applyFill="1" applyProtection="1">
      <alignment horizontal="left" vertical="center" indent="1"/>
      <protection locked="0"/>
    </xf>
    <xf numFmtId="0" fontId="13" fillId="39" borderId="20" xfId="404" quotePrefix="1" applyNumberFormat="1" applyFont="1" applyFill="1">
      <alignment horizontal="left" vertical="center" indent="1"/>
    </xf>
    <xf numFmtId="0" fontId="13" fillId="39" borderId="20" xfId="404" quotePrefix="1" applyNumberFormat="1" applyFont="1" applyFill="1" applyAlignment="1">
      <alignment horizontal="center" vertical="center"/>
    </xf>
    <xf numFmtId="168" fontId="13" fillId="39" borderId="16" xfId="354" quotePrefix="1" applyNumberFormat="1" applyFont="1" applyFill="1" applyAlignment="1">
      <alignment horizontal="center" vertical="center"/>
    </xf>
    <xf numFmtId="0" fontId="13" fillId="21" borderId="20" xfId="404" quotePrefix="1" applyNumberFormat="1" applyFont="1" applyFill="1">
      <alignment horizontal="left" vertical="center" indent="1"/>
    </xf>
    <xf numFmtId="0" fontId="56" fillId="21" borderId="25" xfId="408" applyFont="1" applyFill="1" applyBorder="1" applyAlignment="1">
      <alignment horizontal="left"/>
    </xf>
    <xf numFmtId="168" fontId="13" fillId="21" borderId="5" xfId="138" applyNumberFormat="1" applyFont="1" applyFill="1">
      <alignment horizontal="right" vertical="center"/>
    </xf>
    <xf numFmtId="168" fontId="13" fillId="0" borderId="5" xfId="138" applyNumberFormat="1" applyFont="1" applyFill="1">
      <alignment horizontal="right" vertical="center"/>
    </xf>
    <xf numFmtId="0" fontId="13" fillId="21" borderId="20" xfId="409" quotePrefix="1" applyNumberFormat="1" applyFont="1" applyFill="1">
      <alignment horizontal="left" vertical="center" indent="1"/>
    </xf>
    <xf numFmtId="0" fontId="13" fillId="21" borderId="20" xfId="409" applyNumberFormat="1" applyFont="1" applyFill="1">
      <alignment horizontal="left" vertical="center" indent="1"/>
    </xf>
    <xf numFmtId="168" fontId="13" fillId="21" borderId="5" xfId="106" applyNumberFormat="1" applyFont="1" applyFill="1">
      <alignment vertical="center"/>
    </xf>
    <xf numFmtId="164" fontId="56" fillId="21" borderId="0" xfId="0" quotePrefix="1" applyFont="1" applyFill="1" applyAlignment="1">
      <alignment horizontal="center"/>
    </xf>
    <xf numFmtId="3" fontId="54" fillId="21" borderId="0" xfId="0" applyNumberFormat="1" applyFont="1" applyFill="1"/>
    <xf numFmtId="0" fontId="56" fillId="21" borderId="24" xfId="408" applyFont="1" applyFill="1" applyBorder="1" applyAlignment="1">
      <alignment horizontal="left"/>
    </xf>
    <xf numFmtId="164" fontId="54" fillId="21" borderId="23" xfId="0" applyFont="1" applyFill="1" applyBorder="1"/>
    <xf numFmtId="0" fontId="56" fillId="39" borderId="24" xfId="408" quotePrefix="1" applyFont="1" applyFill="1" applyBorder="1" applyAlignment="1">
      <alignment horizontal="center"/>
    </xf>
    <xf numFmtId="0" fontId="56" fillId="21" borderId="7" xfId="408" applyFont="1" applyFill="1" applyBorder="1" applyAlignment="1">
      <alignment horizontal="left"/>
    </xf>
    <xf numFmtId="0" fontId="56" fillId="39" borderId="24" xfId="408" quotePrefix="1" applyFont="1" applyFill="1" applyBorder="1" applyAlignment="1">
      <alignment horizontal="left"/>
    </xf>
    <xf numFmtId="168" fontId="54" fillId="21" borderId="0" xfId="161" applyNumberFormat="1" applyFont="1" applyFill="1"/>
    <xf numFmtId="168" fontId="54" fillId="0" borderId="0" xfId="161" applyNumberFormat="1" applyFont="1" applyFill="1"/>
    <xf numFmtId="168" fontId="54" fillId="0" borderId="0" xfId="161" applyNumberFormat="1" applyFont="1" applyFill="1" applyBorder="1"/>
    <xf numFmtId="168" fontId="54" fillId="21" borderId="0" xfId="161" applyNumberFormat="1" applyFont="1" applyFill="1" applyBorder="1"/>
    <xf numFmtId="164" fontId="54" fillId="21" borderId="0" xfId="0" applyFont="1" applyFill="1" applyAlignment="1">
      <alignment horizontal="right"/>
    </xf>
    <xf numFmtId="164" fontId="54" fillId="0" borderId="0" xfId="0" applyFont="1" applyAlignment="1">
      <alignment horizontal="right"/>
    </xf>
    <xf numFmtId="175" fontId="98" fillId="0" borderId="0" xfId="389" applyFont="1"/>
    <xf numFmtId="0" fontId="13" fillId="0" borderId="0" xfId="389" applyNumberFormat="1" applyFont="1" applyProtection="1">
      <protection locked="0"/>
    </xf>
    <xf numFmtId="175" fontId="98" fillId="0" borderId="0" xfId="389" applyFont="1" applyAlignment="1">
      <alignment horizontal="center"/>
    </xf>
    <xf numFmtId="0" fontId="98" fillId="0" borderId="0" xfId="389" applyNumberFormat="1" applyFont="1" applyProtection="1">
      <protection locked="0"/>
    </xf>
    <xf numFmtId="3" fontId="98" fillId="0" borderId="0" xfId="389" applyNumberFormat="1" applyFont="1"/>
    <xf numFmtId="0" fontId="98" fillId="0" borderId="0" xfId="389" applyNumberFormat="1" applyFont="1"/>
    <xf numFmtId="0" fontId="98" fillId="0" borderId="0" xfId="389" applyNumberFormat="1" applyFont="1" applyAlignment="1" applyProtection="1">
      <alignment horizontal="center"/>
      <protection locked="0"/>
    </xf>
    <xf numFmtId="0" fontId="98" fillId="0" borderId="0" xfId="389" applyNumberFormat="1" applyFont="1" applyAlignment="1">
      <alignment horizontal="center"/>
    </xf>
    <xf numFmtId="49" fontId="98" fillId="0" borderId="0" xfId="389" applyNumberFormat="1" applyFont="1"/>
    <xf numFmtId="0" fontId="99" fillId="0" borderId="0" xfId="389" applyNumberFormat="1" applyFont="1"/>
    <xf numFmtId="175" fontId="43" fillId="0" borderId="0" xfId="389" applyFont="1" applyAlignment="1">
      <alignment horizontal="center"/>
    </xf>
    <xf numFmtId="175" fontId="13" fillId="0" borderId="0" xfId="389" applyFont="1"/>
    <xf numFmtId="175" fontId="13" fillId="0" borderId="9" xfId="389" applyFont="1" applyBorder="1"/>
    <xf numFmtId="175" fontId="13" fillId="0" borderId="10" xfId="389" applyFont="1" applyBorder="1"/>
    <xf numFmtId="175" fontId="13" fillId="0" borderId="0" xfId="389" applyFont="1" applyAlignment="1">
      <alignment horizontal="center" wrapText="1"/>
    </xf>
    <xf numFmtId="175" fontId="13" fillId="0" borderId="7" xfId="389" applyFont="1" applyBorder="1" applyAlignment="1">
      <alignment horizontal="center"/>
    </xf>
    <xf numFmtId="175" fontId="13" fillId="0" borderId="17" xfId="389" applyFont="1" applyBorder="1" applyAlignment="1">
      <alignment horizontal="center"/>
    </xf>
    <xf numFmtId="175" fontId="13" fillId="0" borderId="8" xfId="389" applyFont="1" applyBorder="1" applyAlignment="1">
      <alignment horizontal="center"/>
    </xf>
    <xf numFmtId="175" fontId="13" fillId="0" borderId="7" xfId="389" applyFont="1" applyBorder="1"/>
    <xf numFmtId="175" fontId="13" fillId="0" borderId="17" xfId="389" applyFont="1" applyBorder="1"/>
    <xf numFmtId="175" fontId="13" fillId="0" borderId="17" xfId="389" applyFont="1" applyBorder="1" applyAlignment="1">
      <alignment wrapText="1"/>
    </xf>
    <xf numFmtId="175" fontId="13" fillId="0" borderId="17" xfId="389" applyFont="1" applyBorder="1" applyAlignment="1">
      <alignment horizontal="center" wrapText="1"/>
    </xf>
    <xf numFmtId="168" fontId="13" fillId="0" borderId="9" xfId="9" applyNumberFormat="1" applyFont="1" applyBorder="1" applyAlignment="1">
      <alignment horizontal="right"/>
    </xf>
    <xf numFmtId="43" fontId="13" fillId="0" borderId="0" xfId="9" applyFont="1" applyFill="1" applyBorder="1" applyAlignment="1"/>
    <xf numFmtId="168" fontId="13" fillId="39" borderId="0" xfId="9" applyNumberFormat="1" applyFont="1" applyFill="1" applyBorder="1" applyAlignment="1"/>
    <xf numFmtId="168" fontId="13" fillId="39" borderId="0" xfId="9" applyNumberFormat="1" applyFont="1" applyFill="1" applyBorder="1"/>
    <xf numFmtId="168" fontId="13" fillId="0" borderId="0" xfId="9" applyNumberFormat="1" applyFont="1" applyFill="1" applyBorder="1"/>
    <xf numFmtId="168" fontId="13" fillId="0" borderId="10" xfId="9" applyNumberFormat="1" applyFont="1" applyFill="1" applyBorder="1"/>
    <xf numFmtId="43" fontId="13" fillId="0" borderId="0" xfId="9" applyFont="1" applyFill="1" applyBorder="1"/>
    <xf numFmtId="43" fontId="13" fillId="39" borderId="0" xfId="9" applyFont="1" applyFill="1" applyBorder="1"/>
    <xf numFmtId="175" fontId="13" fillId="39" borderId="0" xfId="389" applyFont="1" applyFill="1"/>
    <xf numFmtId="175" fontId="13" fillId="0" borderId="8" xfId="389" applyFont="1" applyBorder="1"/>
    <xf numFmtId="168" fontId="13" fillId="0" borderId="0" xfId="9" applyNumberFormat="1" applyFont="1" applyAlignment="1">
      <alignment horizontal="center"/>
    </xf>
    <xf numFmtId="170" fontId="13" fillId="0" borderId="0" xfId="397" applyNumberFormat="1" applyFont="1"/>
    <xf numFmtId="168" fontId="13" fillId="0" borderId="0" xfId="9" applyNumberFormat="1" applyFont="1"/>
    <xf numFmtId="43" fontId="13" fillId="0" borderId="0" xfId="391" applyFont="1"/>
    <xf numFmtId="175" fontId="43" fillId="0" borderId="0" xfId="389" applyFont="1"/>
    <xf numFmtId="43" fontId="13" fillId="0" borderId="0" xfId="9" applyFont="1"/>
    <xf numFmtId="175" fontId="13" fillId="0" borderId="0" xfId="389" applyFont="1" applyAlignment="1">
      <alignment horizontal="left" indent="1"/>
    </xf>
    <xf numFmtId="168" fontId="98" fillId="0" borderId="0" xfId="9" applyNumberFormat="1" applyFont="1" applyAlignment="1">
      <alignment horizontal="center"/>
    </xf>
    <xf numFmtId="175" fontId="98" fillId="0" borderId="0" xfId="0" applyNumberFormat="1" applyFont="1"/>
    <xf numFmtId="175" fontId="100" fillId="0" borderId="0" xfId="389" applyFont="1"/>
    <xf numFmtId="175" fontId="101" fillId="0" borderId="0" xfId="389" applyFont="1"/>
    <xf numFmtId="164" fontId="45" fillId="21" borderId="0" xfId="0" applyFont="1" applyFill="1"/>
    <xf numFmtId="0" fontId="44" fillId="0" borderId="0" xfId="396" applyNumberFormat="1" applyFont="1" applyAlignment="1" applyProtection="1">
      <alignment horizontal="center"/>
      <protection locked="0"/>
    </xf>
    <xf numFmtId="175" fontId="56" fillId="0" borderId="0" xfId="389" applyFont="1"/>
    <xf numFmtId="1" fontId="13" fillId="0" borderId="0" xfId="389" applyNumberFormat="1" applyFont="1" applyAlignment="1">
      <alignment horizontal="left"/>
    </xf>
    <xf numFmtId="175" fontId="13" fillId="0" borderId="0" xfId="389" quotePrefix="1" applyFont="1" applyAlignment="1">
      <alignment horizontal="left"/>
    </xf>
    <xf numFmtId="43" fontId="13" fillId="39" borderId="0" xfId="9" applyFont="1" applyFill="1" applyAlignment="1"/>
    <xf numFmtId="43" fontId="13" fillId="0" borderId="0" xfId="9" applyFont="1" applyAlignment="1"/>
    <xf numFmtId="43" fontId="13" fillId="0" borderId="0" xfId="9" applyFont="1" applyBorder="1" applyAlignment="1"/>
    <xf numFmtId="43" fontId="13" fillId="0" borderId="17" xfId="9" applyFont="1" applyBorder="1" applyAlignment="1"/>
    <xf numFmtId="168" fontId="13" fillId="0" borderId="18" xfId="9" applyNumberFormat="1" applyFont="1" applyFill="1" applyBorder="1" applyAlignment="1">
      <alignment horizontal="center"/>
    </xf>
    <xf numFmtId="175" fontId="13" fillId="0" borderId="18" xfId="389" applyFont="1" applyBorder="1" applyAlignment="1">
      <alignment horizontal="center"/>
    </xf>
    <xf numFmtId="43" fontId="13" fillId="39" borderId="18" xfId="9" applyFont="1" applyFill="1" applyBorder="1" applyAlignment="1"/>
    <xf numFmtId="168" fontId="13" fillId="0" borderId="18" xfId="9" applyNumberFormat="1" applyFont="1" applyBorder="1" applyAlignment="1"/>
    <xf numFmtId="168" fontId="13" fillId="39" borderId="18" xfId="9" applyNumberFormat="1" applyFont="1" applyFill="1" applyBorder="1" applyAlignment="1"/>
    <xf numFmtId="175" fontId="13" fillId="39" borderId="18" xfId="389" applyFont="1" applyFill="1" applyBorder="1"/>
    <xf numFmtId="175" fontId="13" fillId="39" borderId="18" xfId="389" applyFont="1" applyFill="1" applyBorder="1" applyAlignment="1">
      <alignment horizontal="right"/>
    </xf>
    <xf numFmtId="175" fontId="13" fillId="39" borderId="19" xfId="389" applyFont="1" applyFill="1" applyBorder="1" applyAlignment="1">
      <alignment horizontal="right"/>
    </xf>
    <xf numFmtId="175" fontId="13" fillId="39" borderId="19" xfId="389" applyFont="1" applyFill="1" applyBorder="1"/>
    <xf numFmtId="168" fontId="13" fillId="0" borderId="19" xfId="9" applyNumberFormat="1" applyFont="1" applyBorder="1" applyAlignment="1"/>
    <xf numFmtId="1" fontId="13" fillId="0" borderId="0" xfId="389" quotePrefix="1" applyNumberFormat="1" applyFont="1" applyAlignment="1">
      <alignment horizontal="left"/>
    </xf>
    <xf numFmtId="168" fontId="13" fillId="0" borderId="0" xfId="9" applyNumberFormat="1" applyFont="1" applyAlignment="1"/>
    <xf numFmtId="0" fontId="13" fillId="0" borderId="0" xfId="398" applyFont="1"/>
    <xf numFmtId="0" fontId="43" fillId="0" borderId="0" xfId="398" applyFont="1"/>
    <xf numFmtId="0" fontId="13" fillId="0" borderId="0" xfId="389" applyNumberFormat="1" applyFont="1" applyAlignment="1">
      <alignment horizontal="center" vertical="top"/>
    </xf>
    <xf numFmtId="175" fontId="13" fillId="0" borderId="0" xfId="389" applyFont="1" applyAlignment="1">
      <alignment vertical="top" wrapText="1"/>
    </xf>
    <xf numFmtId="0" fontId="98" fillId="0" borderId="0" xfId="9" applyNumberFormat="1" applyFont="1" applyFill="1" applyAlignment="1">
      <alignment horizontal="center" vertical="top"/>
    </xf>
    <xf numFmtId="175" fontId="98" fillId="0" borderId="0" xfId="389" applyFont="1" applyAlignment="1">
      <alignment horizontal="center" vertical="top"/>
    </xf>
    <xf numFmtId="0" fontId="98" fillId="0" borderId="0" xfId="9" applyNumberFormat="1" applyFont="1" applyFill="1" applyAlignment="1">
      <alignment horizontal="center"/>
    </xf>
    <xf numFmtId="0" fontId="98" fillId="0" borderId="0" xfId="0" applyNumberFormat="1" applyFont="1" applyAlignment="1">
      <alignment horizontal="center" vertical="top"/>
    </xf>
    <xf numFmtId="164" fontId="48" fillId="21" borderId="0" xfId="0" applyFont="1" applyFill="1"/>
    <xf numFmtId="168" fontId="102" fillId="0" borderId="0" xfId="9" applyNumberFormat="1" applyFont="1" applyAlignment="1"/>
    <xf numFmtId="175" fontId="102" fillId="0" borderId="0" xfId="389" applyFont="1"/>
    <xf numFmtId="0" fontId="102" fillId="0" borderId="0" xfId="389" applyNumberFormat="1" applyFont="1" applyProtection="1">
      <protection locked="0"/>
    </xf>
    <xf numFmtId="0" fontId="102" fillId="0" borderId="0" xfId="389" applyNumberFormat="1" applyFont="1" applyAlignment="1" applyProtection="1">
      <alignment horizontal="center"/>
      <protection locked="0"/>
    </xf>
    <xf numFmtId="0" fontId="102" fillId="0" borderId="0" xfId="389" applyNumberFormat="1" applyFont="1" applyAlignment="1">
      <alignment horizontal="right"/>
    </xf>
    <xf numFmtId="0" fontId="43" fillId="0" borderId="0" xfId="389" applyNumberFormat="1" applyFont="1"/>
    <xf numFmtId="167" fontId="43" fillId="0" borderId="0" xfId="389" applyNumberFormat="1" applyFont="1"/>
    <xf numFmtId="175" fontId="57" fillId="0" borderId="0" xfId="389" applyFont="1" applyAlignment="1">
      <alignment horizontal="center"/>
    </xf>
    <xf numFmtId="3" fontId="43" fillId="0" borderId="2" xfId="394" applyNumberFormat="1" applyFont="1" applyBorder="1" applyAlignment="1">
      <alignment horizontal="center"/>
    </xf>
    <xf numFmtId="168" fontId="43" fillId="0" borderId="0" xfId="9" applyNumberFormat="1" applyFont="1" applyAlignment="1"/>
    <xf numFmtId="168" fontId="43" fillId="0" borderId="0" xfId="9" applyNumberFormat="1" applyFont="1" applyAlignment="1" applyProtection="1">
      <alignment horizontal="center"/>
      <protection locked="0"/>
    </xf>
    <xf numFmtId="0" fontId="43" fillId="0" borderId="0" xfId="394" applyNumberFormat="1" applyFont="1" applyProtection="1">
      <protection locked="0"/>
    </xf>
    <xf numFmtId="3" fontId="43" fillId="0" borderId="0" xfId="394" applyNumberFormat="1" applyFont="1"/>
    <xf numFmtId="0" fontId="43" fillId="0" borderId="0" xfId="394" applyNumberFormat="1" applyFont="1"/>
    <xf numFmtId="3" fontId="43" fillId="0" borderId="0" xfId="394" applyNumberFormat="1" applyFont="1" applyAlignment="1">
      <alignment horizontal="center"/>
    </xf>
    <xf numFmtId="3" fontId="44" fillId="0" borderId="0" xfId="394" applyNumberFormat="1" applyFont="1" applyAlignment="1">
      <alignment horizontal="center"/>
    </xf>
    <xf numFmtId="0" fontId="44" fillId="0" borderId="2" xfId="394" applyNumberFormat="1" applyFont="1" applyBorder="1" applyAlignment="1" applyProtection="1">
      <alignment horizontal="center"/>
      <protection locked="0"/>
    </xf>
    <xf numFmtId="175" fontId="43" fillId="0" borderId="0" xfId="394" applyFont="1"/>
    <xf numFmtId="43" fontId="43" fillId="0" borderId="0" xfId="161" applyFont="1" applyFill="1" applyAlignment="1">
      <alignment horizontal="center"/>
    </xf>
    <xf numFmtId="43" fontId="43" fillId="0" borderId="0" xfId="9" applyFont="1" applyFill="1" applyAlignment="1"/>
    <xf numFmtId="177" fontId="43" fillId="0" borderId="0" xfId="161" applyNumberFormat="1" applyFont="1" applyFill="1" applyAlignment="1"/>
    <xf numFmtId="177" fontId="43" fillId="0" borderId="0" xfId="161" applyNumberFormat="1" applyFont="1" applyAlignment="1"/>
    <xf numFmtId="175" fontId="43" fillId="0" borderId="0" xfId="394" applyFont="1" applyAlignment="1">
      <alignment wrapText="1"/>
    </xf>
    <xf numFmtId="177" fontId="43" fillId="0" borderId="2" xfId="161" applyNumberFormat="1" applyFont="1" applyBorder="1" applyAlignment="1"/>
    <xf numFmtId="43" fontId="43" fillId="0" borderId="0" xfId="9" applyFont="1" applyAlignment="1"/>
    <xf numFmtId="178" fontId="43" fillId="0" borderId="0" xfId="394" applyNumberFormat="1" applyFont="1"/>
    <xf numFmtId="168" fontId="43" fillId="0" borderId="0" xfId="391" applyNumberFormat="1" applyFont="1" applyAlignment="1"/>
    <xf numFmtId="168" fontId="43" fillId="0" borderId="0" xfId="391" applyNumberFormat="1" applyFont="1" applyAlignment="1">
      <alignment horizontal="left" indent="2"/>
    </xf>
    <xf numFmtId="177" fontId="43" fillId="0" borderId="0" xfId="9" applyNumberFormat="1" applyFont="1" applyAlignment="1"/>
    <xf numFmtId="168" fontId="43" fillId="0" borderId="0" xfId="9" applyNumberFormat="1" applyFont="1" applyAlignment="1">
      <alignment horizontal="center"/>
    </xf>
    <xf numFmtId="168" fontId="102" fillId="0" borderId="0" xfId="9" applyNumberFormat="1" applyFont="1" applyAlignment="1">
      <alignment horizontal="center"/>
    </xf>
    <xf numFmtId="167" fontId="102" fillId="0" borderId="0" xfId="389" applyNumberFormat="1" applyFont="1"/>
    <xf numFmtId="175" fontId="98" fillId="0" borderId="0" xfId="389" applyFont="1" applyAlignment="1">
      <alignment horizontal="right"/>
    </xf>
    <xf numFmtId="0" fontId="102" fillId="0" borderId="0" xfId="389" applyNumberFormat="1" applyFont="1"/>
    <xf numFmtId="0" fontId="103" fillId="0" borderId="0" xfId="389" applyNumberFormat="1" applyFont="1" applyAlignment="1" applyProtection="1">
      <alignment horizontal="center"/>
      <protection locked="0"/>
    </xf>
    <xf numFmtId="175" fontId="103" fillId="0" borderId="0" xfId="389" applyFont="1"/>
    <xf numFmtId="0" fontId="103" fillId="0" borderId="0" xfId="389" applyNumberFormat="1" applyFont="1"/>
    <xf numFmtId="49" fontId="103" fillId="0" borderId="0" xfId="389" applyNumberFormat="1" applyFont="1"/>
    <xf numFmtId="0" fontId="43" fillId="0" borderId="0" xfId="389" applyNumberFormat="1" applyFont="1" applyAlignment="1" applyProtection="1">
      <alignment horizontal="center"/>
      <protection locked="0"/>
    </xf>
    <xf numFmtId="49" fontId="43" fillId="0" borderId="0" xfId="389" applyNumberFormat="1" applyFont="1"/>
    <xf numFmtId="0" fontId="13" fillId="0" borderId="0" xfId="389" applyNumberFormat="1" applyFont="1"/>
    <xf numFmtId="3" fontId="43" fillId="0" borderId="0" xfId="389" applyNumberFormat="1" applyFont="1"/>
    <xf numFmtId="3" fontId="13" fillId="0" borderId="0" xfId="389" applyNumberFormat="1" applyFont="1"/>
    <xf numFmtId="0" fontId="13" fillId="0" borderId="0" xfId="389" applyNumberFormat="1" applyFont="1" applyAlignment="1">
      <alignment horizontal="center"/>
    </xf>
    <xf numFmtId="175" fontId="58" fillId="0" borderId="0" xfId="389" applyFont="1"/>
    <xf numFmtId="0" fontId="58" fillId="0" borderId="0" xfId="389" applyNumberFormat="1" applyFont="1"/>
    <xf numFmtId="0" fontId="57" fillId="0" borderId="0" xfId="389" applyNumberFormat="1" applyFont="1" applyAlignment="1" applyProtection="1">
      <alignment horizontal="center"/>
      <protection locked="0"/>
    </xf>
    <xf numFmtId="0" fontId="56" fillId="0" borderId="0" xfId="389" applyNumberFormat="1" applyFont="1" applyAlignment="1">
      <alignment horizontal="center"/>
    </xf>
    <xf numFmtId="0" fontId="43" fillId="0" borderId="0" xfId="389" applyNumberFormat="1" applyFont="1" applyAlignment="1">
      <alignment horizontal="center"/>
    </xf>
    <xf numFmtId="49" fontId="43" fillId="0" borderId="0" xfId="389" applyNumberFormat="1" applyFont="1" applyAlignment="1">
      <alignment horizontal="center"/>
    </xf>
    <xf numFmtId="49" fontId="13" fillId="0" borderId="0" xfId="389" applyNumberFormat="1" applyFont="1" applyAlignment="1">
      <alignment horizontal="center"/>
    </xf>
    <xf numFmtId="0" fontId="44" fillId="0" borderId="0" xfId="389" applyNumberFormat="1" applyFont="1"/>
    <xf numFmtId="3" fontId="43" fillId="0" borderId="0" xfId="389" applyNumberFormat="1" applyFont="1" applyAlignment="1">
      <alignment horizontal="center"/>
    </xf>
    <xf numFmtId="3" fontId="43" fillId="0" borderId="0" xfId="389" applyNumberFormat="1" applyFont="1" applyAlignment="1">
      <alignment horizontal="left"/>
    </xf>
    <xf numFmtId="168" fontId="43" fillId="0" borderId="0" xfId="391" applyNumberFormat="1" applyFont="1" applyFill="1" applyBorder="1" applyAlignment="1"/>
    <xf numFmtId="168" fontId="43" fillId="0" borderId="0" xfId="9" applyNumberFormat="1" applyFont="1" applyFill="1" applyBorder="1" applyAlignment="1"/>
    <xf numFmtId="168" fontId="43" fillId="0" borderId="17" xfId="9" applyNumberFormat="1" applyFont="1" applyFill="1" applyBorder="1" applyAlignment="1"/>
    <xf numFmtId="179" fontId="43" fillId="0" borderId="0" xfId="161" applyNumberFormat="1" applyFont="1" applyFill="1" applyBorder="1" applyAlignment="1"/>
    <xf numFmtId="10" fontId="43" fillId="0" borderId="0" xfId="392" applyNumberFormat="1" applyFont="1" applyFill="1" applyBorder="1" applyAlignment="1"/>
    <xf numFmtId="10" fontId="56" fillId="0" borderId="0" xfId="389" applyNumberFormat="1" applyFont="1"/>
    <xf numFmtId="3" fontId="56" fillId="0" borderId="0" xfId="389" applyNumberFormat="1" applyFont="1"/>
    <xf numFmtId="176" fontId="56" fillId="0" borderId="0" xfId="389" applyNumberFormat="1" applyFont="1"/>
    <xf numFmtId="43" fontId="43" fillId="0" borderId="0" xfId="9" applyFont="1" applyFill="1" applyBorder="1" applyAlignment="1"/>
    <xf numFmtId="3" fontId="13" fillId="0" borderId="0" xfId="389" applyNumberFormat="1" applyFont="1" applyAlignment="1">
      <alignment horizontal="center"/>
    </xf>
    <xf numFmtId="175" fontId="43" fillId="0" borderId="0" xfId="389" applyFont="1" applyAlignment="1">
      <alignment horizontal="left"/>
    </xf>
    <xf numFmtId="10" fontId="44" fillId="0" borderId="0" xfId="392" applyNumberFormat="1" applyFont="1" applyFill="1" applyBorder="1" applyAlignment="1"/>
    <xf numFmtId="0" fontId="13" fillId="0" borderId="0" xfId="389" applyNumberFormat="1" applyFont="1" applyAlignment="1">
      <alignment horizontal="fill"/>
    </xf>
    <xf numFmtId="3" fontId="43" fillId="0" borderId="0" xfId="389" applyNumberFormat="1" applyFont="1" applyAlignment="1">
      <alignment horizontal="right"/>
    </xf>
    <xf numFmtId="177" fontId="44" fillId="0" borderId="0" xfId="9" applyNumberFormat="1" applyFont="1" applyFill="1" applyBorder="1" applyAlignment="1"/>
    <xf numFmtId="43" fontId="44" fillId="0" borderId="0" xfId="9" applyFont="1" applyFill="1" applyBorder="1" applyAlignment="1"/>
    <xf numFmtId="166" fontId="13" fillId="0" borderId="0" xfId="389" applyNumberFormat="1" applyFont="1" applyAlignment="1">
      <alignment horizontal="center"/>
    </xf>
    <xf numFmtId="166" fontId="43" fillId="0" borderId="0" xfId="389" applyNumberFormat="1" applyFont="1" applyAlignment="1">
      <alignment horizontal="left"/>
    </xf>
    <xf numFmtId="166" fontId="43" fillId="0" borderId="0" xfId="389" applyNumberFormat="1" applyFont="1" applyAlignment="1">
      <alignment horizontal="center"/>
    </xf>
    <xf numFmtId="3" fontId="44" fillId="0" borderId="0" xfId="389" applyNumberFormat="1" applyFont="1"/>
    <xf numFmtId="179" fontId="44" fillId="0" borderId="0" xfId="9" applyNumberFormat="1" applyFont="1" applyFill="1" applyBorder="1" applyAlignment="1"/>
    <xf numFmtId="175" fontId="43" fillId="0" borderId="0" xfId="389" applyFont="1" applyAlignment="1">
      <alignment horizontal="right"/>
    </xf>
    <xf numFmtId="164" fontId="104" fillId="21" borderId="0" xfId="0" applyFont="1" applyFill="1"/>
    <xf numFmtId="175" fontId="61" fillId="0" borderId="0" xfId="389" applyFont="1"/>
    <xf numFmtId="175" fontId="36" fillId="0" borderId="0" xfId="389" applyFont="1"/>
    <xf numFmtId="175" fontId="36" fillId="0" borderId="0" xfId="389" applyFont="1" applyAlignment="1">
      <alignment horizontal="right"/>
    </xf>
    <xf numFmtId="0" fontId="13" fillId="0" borderId="0" xfId="389" applyNumberFormat="1" applyFont="1" applyAlignment="1" applyProtection="1">
      <alignment horizontal="center"/>
      <protection locked="0"/>
    </xf>
    <xf numFmtId="0" fontId="56" fillId="0" borderId="0" xfId="389" applyNumberFormat="1" applyFont="1"/>
    <xf numFmtId="173" fontId="56" fillId="0" borderId="0" xfId="389" applyNumberFormat="1" applyFont="1" applyAlignment="1">
      <alignment horizontal="center"/>
    </xf>
    <xf numFmtId="173" fontId="56" fillId="0" borderId="0" xfId="389" quotePrefix="1" applyNumberFormat="1" applyFont="1" applyAlignment="1">
      <alignment horizontal="center"/>
    </xf>
    <xf numFmtId="175" fontId="13" fillId="0" borderId="18" xfId="389" applyFont="1" applyBorder="1"/>
    <xf numFmtId="175" fontId="13" fillId="0" borderId="9" xfId="393" applyFont="1" applyBorder="1"/>
    <xf numFmtId="175" fontId="13" fillId="0" borderId="0" xfId="393" applyFont="1"/>
    <xf numFmtId="43" fontId="13" fillId="5" borderId="0" xfId="9" applyFont="1" applyFill="1" applyBorder="1" applyAlignment="1"/>
    <xf numFmtId="43" fontId="13" fillId="0" borderId="0" xfId="161" applyFont="1" applyFill="1" applyBorder="1" applyAlignment="1"/>
    <xf numFmtId="188" fontId="13" fillId="0" borderId="0" xfId="148" applyNumberFormat="1" applyFont="1" applyFill="1" applyBorder="1" applyAlignment="1"/>
    <xf numFmtId="168" fontId="13" fillId="0" borderId="0" xfId="9" applyNumberFormat="1" applyFont="1" applyFill="1" applyBorder="1" applyAlignment="1"/>
    <xf numFmtId="168" fontId="13" fillId="0" borderId="18" xfId="9" applyNumberFormat="1" applyFont="1" applyFill="1" applyBorder="1" applyAlignment="1"/>
    <xf numFmtId="180" fontId="13" fillId="0" borderId="0" xfId="9" applyNumberFormat="1" applyFont="1" applyFill="1" applyBorder="1" applyAlignment="1"/>
    <xf numFmtId="168" fontId="13" fillId="5" borderId="18" xfId="9" applyNumberFormat="1" applyFont="1" applyFill="1" applyBorder="1" applyAlignment="1"/>
    <xf numFmtId="168" fontId="13" fillId="0" borderId="18" xfId="161" applyNumberFormat="1" applyFont="1" applyFill="1" applyBorder="1" applyAlignment="1"/>
    <xf numFmtId="168" fontId="13" fillId="5" borderId="0" xfId="9" applyNumberFormat="1" applyFont="1" applyFill="1" applyBorder="1" applyAlignment="1"/>
    <xf numFmtId="180" fontId="13" fillId="5" borderId="0" xfId="9" applyNumberFormat="1" applyFont="1" applyFill="1" applyBorder="1" applyAlignment="1"/>
    <xf numFmtId="43" fontId="13" fillId="0" borderId="18" xfId="9" applyFont="1" applyFill="1" applyBorder="1" applyAlignment="1"/>
    <xf numFmtId="10" fontId="13" fillId="0" borderId="17" xfId="9" applyNumberFormat="1" applyFont="1" applyFill="1" applyBorder="1" applyAlignment="1"/>
    <xf numFmtId="168" fontId="13" fillId="0" borderId="17" xfId="9" applyNumberFormat="1" applyFont="1" applyFill="1" applyBorder="1" applyAlignment="1"/>
    <xf numFmtId="175" fontId="13" fillId="0" borderId="19" xfId="389" applyFont="1" applyBorder="1"/>
    <xf numFmtId="43" fontId="13" fillId="0" borderId="19" xfId="9" applyFont="1" applyFill="1" applyBorder="1" applyAlignment="1"/>
    <xf numFmtId="175" fontId="105" fillId="0" borderId="19" xfId="389" applyFont="1" applyBorder="1"/>
    <xf numFmtId="175" fontId="105" fillId="0" borderId="17" xfId="389" applyFont="1" applyBorder="1"/>
    <xf numFmtId="168" fontId="13" fillId="0" borderId="19" xfId="9" applyNumberFormat="1" applyFont="1" applyFill="1" applyBorder="1" applyAlignment="1"/>
    <xf numFmtId="168" fontId="13" fillId="0" borderId="0" xfId="9" applyNumberFormat="1" applyFont="1" applyFill="1" applyBorder="1" applyAlignment="1">
      <alignment horizontal="center"/>
    </xf>
    <xf numFmtId="167" fontId="13" fillId="0" borderId="0" xfId="389" applyNumberFormat="1" applyFont="1"/>
    <xf numFmtId="1" fontId="13" fillId="0" borderId="0" xfId="9" applyNumberFormat="1" applyFont="1" applyFill="1" applyBorder="1" applyAlignment="1">
      <alignment horizontal="center"/>
    </xf>
    <xf numFmtId="175" fontId="13" fillId="4" borderId="0" xfId="389" applyFont="1" applyFill="1"/>
    <xf numFmtId="168" fontId="13" fillId="0" borderId="0" xfId="161" applyNumberFormat="1" applyFont="1" applyFill="1" applyBorder="1" applyAlignment="1"/>
    <xf numFmtId="175" fontId="13" fillId="0" borderId="2" xfId="389" applyFont="1" applyBorder="1"/>
    <xf numFmtId="175" fontId="13" fillId="0" borderId="0" xfId="389" applyFont="1" applyAlignment="1">
      <alignment horizontal="center" vertical="top"/>
    </xf>
    <xf numFmtId="175" fontId="13" fillId="0" borderId="0" xfId="393" applyFont="1" applyAlignment="1">
      <alignment vertical="top" wrapText="1"/>
    </xf>
    <xf numFmtId="175" fontId="61" fillId="0" borderId="0" xfId="389" applyFont="1" applyAlignment="1">
      <alignment horizontal="center"/>
    </xf>
    <xf numFmtId="49" fontId="13" fillId="0" borderId="0" xfId="389" applyNumberFormat="1" applyFont="1" applyAlignment="1">
      <alignment horizontal="left"/>
    </xf>
    <xf numFmtId="49" fontId="101" fillId="0" borderId="0" xfId="389" applyNumberFormat="1" applyFont="1" applyAlignment="1">
      <alignment horizontal="center"/>
    </xf>
    <xf numFmtId="175" fontId="101" fillId="0" borderId="0" xfId="389" applyFont="1" applyAlignment="1">
      <alignment horizontal="center"/>
    </xf>
    <xf numFmtId="3" fontId="101" fillId="0" borderId="0" xfId="389" applyNumberFormat="1" applyFont="1"/>
    <xf numFmtId="10" fontId="101" fillId="0" borderId="0" xfId="389" applyNumberFormat="1" applyFont="1"/>
    <xf numFmtId="0" fontId="101" fillId="0" borderId="0" xfId="389" applyNumberFormat="1" applyFont="1" applyAlignment="1">
      <alignment horizontal="right"/>
    </xf>
    <xf numFmtId="49" fontId="101" fillId="0" borderId="0" xfId="389" applyNumberFormat="1" applyFont="1" applyAlignment="1">
      <alignment horizontal="left"/>
    </xf>
    <xf numFmtId="175" fontId="98" fillId="0" borderId="0" xfId="393" applyFont="1"/>
    <xf numFmtId="164" fontId="44" fillId="21" borderId="0" xfId="0" applyFont="1" applyFill="1" applyAlignment="1">
      <alignment horizontal="centerContinuous"/>
    </xf>
    <xf numFmtId="164" fontId="54" fillId="21" borderId="0" xfId="0" applyFont="1" applyFill="1" applyAlignment="1">
      <alignment horizontal="centerContinuous"/>
    </xf>
    <xf numFmtId="49" fontId="44" fillId="21" borderId="0" xfId="0" applyNumberFormat="1" applyFont="1" applyFill="1" applyAlignment="1">
      <alignment horizontal="center"/>
    </xf>
    <xf numFmtId="43" fontId="44" fillId="21" borderId="0" xfId="410" applyFont="1" applyFill="1" applyBorder="1" applyProtection="1"/>
    <xf numFmtId="43" fontId="36" fillId="21" borderId="0" xfId="410" applyFont="1" applyFill="1" applyProtection="1"/>
    <xf numFmtId="5" fontId="60" fillId="21" borderId="0" xfId="0" applyNumberFormat="1" applyFont="1" applyFill="1"/>
    <xf numFmtId="172" fontId="36" fillId="21" borderId="0" xfId="0" applyNumberFormat="1" applyFont="1" applyFill="1" applyAlignment="1">
      <alignment horizontal="right"/>
    </xf>
    <xf numFmtId="10" fontId="60" fillId="21" borderId="0" xfId="0" applyNumberFormat="1" applyFont="1" applyFill="1"/>
    <xf numFmtId="164" fontId="106" fillId="0" borderId="0" xfId="0" applyFont="1"/>
    <xf numFmtId="164" fontId="51" fillId="21" borderId="0" xfId="0" applyFont="1" applyFill="1" applyAlignment="1">
      <alignment horizontal="right"/>
    </xf>
    <xf numFmtId="164" fontId="44" fillId="21" borderId="0" xfId="0" quotePrefix="1" applyFont="1" applyFill="1" applyAlignment="1">
      <alignment horizontal="center"/>
    </xf>
    <xf numFmtId="10" fontId="13" fillId="21" borderId="0" xfId="148" applyNumberFormat="1" applyFont="1" applyFill="1"/>
    <xf numFmtId="43" fontId="44" fillId="21" borderId="0" xfId="161" applyFont="1" applyFill="1" applyAlignment="1" applyProtection="1">
      <alignment horizontal="center"/>
    </xf>
    <xf numFmtId="43" fontId="44" fillId="0" borderId="0" xfId="161" applyFont="1" applyFill="1" applyAlignment="1" applyProtection="1">
      <alignment horizontal="center"/>
    </xf>
    <xf numFmtId="10" fontId="43" fillId="0" borderId="0" xfId="148" applyNumberFormat="1" applyFont="1" applyFill="1" applyProtection="1"/>
    <xf numFmtId="164" fontId="57" fillId="21" borderId="0" xfId="0" applyFont="1" applyFill="1" applyAlignment="1">
      <alignment horizontal="left"/>
    </xf>
    <xf numFmtId="43" fontId="57" fillId="21" borderId="0" xfId="161" applyFont="1" applyFill="1" applyAlignment="1" applyProtection="1">
      <alignment horizontal="center"/>
    </xf>
    <xf numFmtId="10" fontId="44" fillId="0" borderId="0" xfId="148" applyNumberFormat="1" applyFont="1" applyFill="1" applyAlignment="1" applyProtection="1">
      <alignment horizontal="center"/>
    </xf>
    <xf numFmtId="43" fontId="54" fillId="21" borderId="0" xfId="161" applyFont="1" applyFill="1"/>
    <xf numFmtId="168" fontId="44" fillId="0" borderId="0" xfId="161" applyNumberFormat="1" applyFont="1" applyFill="1" applyAlignment="1" applyProtection="1">
      <alignment horizontal="center"/>
    </xf>
    <xf numFmtId="10" fontId="44" fillId="21" borderId="0" xfId="148" applyNumberFormat="1" applyFont="1" applyFill="1" applyAlignment="1" applyProtection="1">
      <alignment horizontal="center"/>
    </xf>
    <xf numFmtId="168" fontId="44" fillId="21" borderId="0" xfId="161" applyNumberFormat="1" applyFont="1" applyFill="1" applyAlignment="1" applyProtection="1">
      <alignment horizontal="center"/>
    </xf>
    <xf numFmtId="164" fontId="13" fillId="21" borderId="0" xfId="0" applyFont="1" applyFill="1" applyAlignment="1">
      <alignment vertical="top"/>
    </xf>
    <xf numFmtId="164" fontId="13" fillId="21" borderId="0" xfId="0" applyFont="1" applyFill="1" applyAlignment="1">
      <alignment horizontal="left" vertical="top"/>
    </xf>
    <xf numFmtId="43" fontId="44" fillId="0" borderId="0" xfId="148" applyNumberFormat="1" applyFont="1" applyFill="1" applyAlignment="1" applyProtection="1">
      <alignment horizontal="center"/>
    </xf>
    <xf numFmtId="10" fontId="43" fillId="21" borderId="0" xfId="0" applyNumberFormat="1" applyFont="1" applyFill="1"/>
    <xf numFmtId="43" fontId="81" fillId="21" borderId="0" xfId="161" applyFont="1" applyFill="1" applyAlignment="1" applyProtection="1">
      <alignment horizontal="center"/>
    </xf>
    <xf numFmtId="168" fontId="44" fillId="0" borderId="0" xfId="410" applyNumberFormat="1" applyFont="1" applyFill="1" applyAlignment="1" applyProtection="1">
      <alignment horizontal="center"/>
      <protection locked="0"/>
    </xf>
    <xf numFmtId="168" fontId="44" fillId="21" borderId="0" xfId="410" applyNumberFormat="1" applyFont="1" applyFill="1" applyAlignment="1" applyProtection="1">
      <alignment horizontal="center"/>
    </xf>
    <xf numFmtId="168" fontId="44" fillId="39" borderId="0" xfId="410" applyNumberFormat="1" applyFont="1" applyFill="1" applyAlignment="1" applyProtection="1">
      <alignment horizontal="center"/>
    </xf>
    <xf numFmtId="10" fontId="57" fillId="21" borderId="0" xfId="0" applyNumberFormat="1" applyFont="1" applyFill="1" applyAlignment="1">
      <alignment horizontal="center"/>
    </xf>
    <xf numFmtId="164" fontId="45" fillId="0" borderId="0" xfId="0" applyFont="1"/>
    <xf numFmtId="164" fontId="79" fillId="0" borderId="0" xfId="0" applyFont="1"/>
    <xf numFmtId="164" fontId="107" fillId="0" borderId="0" xfId="0" applyFont="1"/>
    <xf numFmtId="164" fontId="57" fillId="0" borderId="0" xfId="0" applyFont="1"/>
    <xf numFmtId="41" fontId="43" fillId="0" borderId="0" xfId="147" applyNumberFormat="1" applyFont="1" applyFill="1" applyProtection="1"/>
    <xf numFmtId="41" fontId="43" fillId="0" borderId="0" xfId="147" applyNumberFormat="1" applyFont="1" applyProtection="1"/>
    <xf numFmtId="41" fontId="43" fillId="0" borderId="0" xfId="0" applyNumberFormat="1" applyFont="1"/>
    <xf numFmtId="164" fontId="44" fillId="0" borderId="0" xfId="0" applyFont="1" applyAlignment="1">
      <alignment horizontal="left" indent="1"/>
    </xf>
    <xf numFmtId="168" fontId="43" fillId="0" borderId="0" xfId="161" applyNumberFormat="1" applyFont="1" applyProtection="1"/>
    <xf numFmtId="37" fontId="43" fillId="21" borderId="0" xfId="0" applyNumberFormat="1" applyFont="1" applyFill="1"/>
    <xf numFmtId="5" fontId="43" fillId="0" borderId="0" xfId="0" applyNumberFormat="1" applyFont="1"/>
    <xf numFmtId="164" fontId="44" fillId="0" borderId="0" xfId="0" applyFont="1" applyAlignment="1">
      <alignment horizontal="left"/>
    </xf>
    <xf numFmtId="41" fontId="44" fillId="0" borderId="0" xfId="0" applyNumberFormat="1" applyFont="1"/>
    <xf numFmtId="5" fontId="44" fillId="0" borderId="0" xfId="0" applyNumberFormat="1" applyFont="1"/>
    <xf numFmtId="43" fontId="44" fillId="0" borderId="0" xfId="161" applyFont="1" applyProtection="1"/>
    <xf numFmtId="168" fontId="61" fillId="21" borderId="0" xfId="9" applyNumberFormat="1" applyFont="1" applyFill="1" applyAlignment="1">
      <alignment horizontal="center"/>
    </xf>
    <xf numFmtId="164" fontId="96" fillId="21" borderId="0" xfId="0" applyFont="1" applyFill="1" applyAlignment="1">
      <alignment horizontal="center"/>
    </xf>
    <xf numFmtId="164" fontId="60" fillId="21" borderId="0" xfId="0" applyFont="1" applyFill="1" applyAlignment="1">
      <alignment horizontal="center" vertical="center"/>
    </xf>
    <xf numFmtId="168" fontId="13" fillId="21" borderId="0" xfId="9" applyNumberFormat="1" applyFont="1" applyFill="1" applyAlignment="1">
      <alignment horizontal="center"/>
    </xf>
    <xf numFmtId="168" fontId="13" fillId="21" borderId="17" xfId="9" applyNumberFormat="1" applyFont="1" applyFill="1" applyBorder="1" applyAlignment="1">
      <alignment horizontal="center"/>
    </xf>
    <xf numFmtId="168" fontId="13" fillId="21" borderId="0" xfId="9" applyNumberFormat="1" applyFont="1" applyFill="1" applyAlignment="1">
      <alignment horizontal="center" wrapText="1"/>
    </xf>
    <xf numFmtId="43" fontId="56" fillId="21" borderId="0" xfId="9" applyFont="1" applyFill="1" applyAlignment="1"/>
    <xf numFmtId="164" fontId="13" fillId="21" borderId="0" xfId="0" applyFont="1" applyFill="1" applyAlignment="1">
      <alignment wrapText="1"/>
    </xf>
    <xf numFmtId="164" fontId="13" fillId="21" borderId="0" xfId="0" applyFont="1" applyFill="1" applyAlignment="1">
      <alignment horizontal="center" wrapText="1"/>
    </xf>
    <xf numFmtId="49" fontId="13" fillId="21" borderId="0" xfId="9" applyNumberFormat="1" applyFont="1" applyFill="1"/>
    <xf numFmtId="10" fontId="13" fillId="21" borderId="0" xfId="148" applyNumberFormat="1" applyFont="1" applyFill="1" applyAlignment="1">
      <alignment horizontal="right"/>
    </xf>
    <xf numFmtId="166" fontId="13" fillId="21" borderId="0" xfId="148" applyNumberFormat="1" applyFont="1" applyFill="1" applyAlignment="1">
      <alignment horizontal="right"/>
    </xf>
    <xf numFmtId="43" fontId="13" fillId="21" borderId="0" xfId="9" applyFont="1" applyFill="1" applyAlignment="1">
      <alignment horizontal="right"/>
    </xf>
    <xf numFmtId="49" fontId="13" fillId="21" borderId="0" xfId="0" applyNumberFormat="1" applyFont="1" applyFill="1"/>
    <xf numFmtId="2" fontId="13" fillId="21" borderId="0" xfId="0" applyNumberFormat="1" applyFont="1" applyFill="1"/>
    <xf numFmtId="49" fontId="56" fillId="21" borderId="0" xfId="9" applyNumberFormat="1" applyFont="1" applyFill="1"/>
    <xf numFmtId="164" fontId="61" fillId="21" borderId="0" xfId="0" applyFont="1" applyFill="1" applyAlignment="1">
      <alignment horizontal="center"/>
    </xf>
    <xf numFmtId="164" fontId="96" fillId="21" borderId="0" xfId="0" applyFont="1" applyFill="1"/>
    <xf numFmtId="14" fontId="96" fillId="21" borderId="0" xfId="0" applyNumberFormat="1" applyFont="1" applyFill="1" applyAlignment="1">
      <alignment horizontal="right"/>
    </xf>
    <xf numFmtId="165" fontId="61" fillId="21" borderId="0" xfId="0" applyNumberFormat="1" applyFont="1" applyFill="1"/>
    <xf numFmtId="164" fontId="68" fillId="21" borderId="0" xfId="0" applyFont="1" applyFill="1" applyAlignment="1">
      <alignment horizontal="center"/>
    </xf>
    <xf numFmtId="164" fontId="56" fillId="21" borderId="0" xfId="0" applyFont="1" applyFill="1" applyAlignment="1">
      <alignment wrapText="1"/>
    </xf>
    <xf numFmtId="164" fontId="13" fillId="21" borderId="9" xfId="0" applyFont="1" applyFill="1" applyBorder="1"/>
    <xf numFmtId="41" fontId="13" fillId="21" borderId="9" xfId="147" applyNumberFormat="1" applyFont="1" applyFill="1" applyBorder="1" applyAlignment="1"/>
    <xf numFmtId="41" fontId="13" fillId="21" borderId="0" xfId="147" applyNumberFormat="1" applyFont="1" applyFill="1" applyBorder="1" applyAlignment="1"/>
    <xf numFmtId="41" fontId="13" fillId="21" borderId="10" xfId="147" applyNumberFormat="1" applyFont="1" applyFill="1" applyBorder="1" applyAlignment="1"/>
    <xf numFmtId="164" fontId="68" fillId="21" borderId="0" xfId="0" applyFont="1" applyFill="1"/>
    <xf numFmtId="41" fontId="68" fillId="21" borderId="9" xfId="147" applyNumberFormat="1" applyFont="1" applyFill="1" applyBorder="1" applyAlignment="1"/>
    <xf numFmtId="41" fontId="68" fillId="21" borderId="0" xfId="147" applyNumberFormat="1" applyFont="1" applyFill="1" applyBorder="1" applyAlignment="1"/>
    <xf numFmtId="41" fontId="68" fillId="21" borderId="10" xfId="147" applyNumberFormat="1" applyFont="1" applyFill="1" applyBorder="1" applyAlignment="1"/>
    <xf numFmtId="164" fontId="13" fillId="21" borderId="7" xfId="0" applyFont="1" applyFill="1" applyBorder="1"/>
    <xf numFmtId="41" fontId="13" fillId="21" borderId="7" xfId="147" applyNumberFormat="1" applyFont="1" applyFill="1" applyBorder="1" applyAlignment="1"/>
    <xf numFmtId="41" fontId="13" fillId="21" borderId="17" xfId="147" applyNumberFormat="1" applyFont="1" applyFill="1" applyBorder="1" applyAlignment="1"/>
    <xf numFmtId="41" fontId="13" fillId="21" borderId="8" xfId="147" applyNumberFormat="1" applyFont="1" applyFill="1" applyBorder="1" applyAlignment="1"/>
    <xf numFmtId="41" fontId="13" fillId="21" borderId="0" xfId="147" applyNumberFormat="1" applyFont="1" applyFill="1" applyAlignment="1"/>
    <xf numFmtId="41" fontId="94" fillId="21" borderId="9" xfId="147" applyNumberFormat="1" applyFont="1" applyFill="1" applyBorder="1" applyAlignment="1"/>
    <xf numFmtId="41" fontId="94" fillId="21" borderId="0" xfId="147" applyNumberFormat="1" applyFont="1" applyFill="1" applyBorder="1" applyAlignment="1"/>
    <xf numFmtId="41" fontId="94" fillId="21" borderId="10" xfId="147" applyNumberFormat="1" applyFont="1" applyFill="1" applyBorder="1" applyAlignment="1"/>
    <xf numFmtId="164" fontId="13" fillId="0" borderId="9" xfId="0" applyFont="1" applyBorder="1"/>
    <xf numFmtId="164" fontId="68" fillId="21" borderId="9" xfId="0" applyFont="1" applyFill="1" applyBorder="1"/>
    <xf numFmtId="41" fontId="13" fillId="21" borderId="9" xfId="0" applyNumberFormat="1" applyFont="1" applyFill="1" applyBorder="1"/>
    <xf numFmtId="164" fontId="56" fillId="39" borderId="0" xfId="0" applyFont="1" applyFill="1" applyAlignment="1">
      <alignment horizontal="center"/>
    </xf>
    <xf numFmtId="164" fontId="13" fillId="39" borderId="9" xfId="0" applyFont="1" applyFill="1" applyBorder="1"/>
    <xf numFmtId="41" fontId="13" fillId="39" borderId="9" xfId="147" applyNumberFormat="1" applyFont="1" applyFill="1" applyBorder="1" applyAlignment="1"/>
    <xf numFmtId="41" fontId="13" fillId="39" borderId="0" xfId="147" applyNumberFormat="1" applyFont="1" applyFill="1" applyBorder="1" applyAlignment="1"/>
    <xf numFmtId="41" fontId="13" fillId="39" borderId="10" xfId="147" applyNumberFormat="1" applyFont="1" applyFill="1" applyBorder="1" applyAlignment="1"/>
    <xf numFmtId="164" fontId="56" fillId="21" borderId="7" xfId="0" applyFont="1" applyFill="1" applyBorder="1"/>
    <xf numFmtId="164" fontId="56" fillId="21" borderId="17" xfId="0" applyFont="1" applyFill="1" applyBorder="1"/>
    <xf numFmtId="164" fontId="56" fillId="21" borderId="17" xfId="0" applyFont="1" applyFill="1" applyBorder="1" applyAlignment="1">
      <alignment horizontal="center"/>
    </xf>
    <xf numFmtId="41" fontId="94" fillId="39" borderId="9" xfId="147" applyNumberFormat="1" applyFont="1" applyFill="1" applyBorder="1" applyAlignment="1"/>
    <xf numFmtId="41" fontId="94" fillId="39" borderId="0" xfId="147" applyNumberFormat="1" applyFont="1" applyFill="1" applyBorder="1" applyAlignment="1"/>
    <xf numFmtId="41" fontId="94" fillId="39" borderId="10" xfId="147" applyNumberFormat="1" applyFont="1" applyFill="1" applyBorder="1" applyAlignment="1"/>
    <xf numFmtId="41" fontId="13" fillId="21" borderId="10" xfId="0" applyNumberFormat="1" applyFont="1" applyFill="1" applyBorder="1"/>
    <xf numFmtId="41" fontId="56" fillId="21" borderId="7" xfId="147" applyNumberFormat="1" applyFont="1" applyFill="1" applyBorder="1" applyAlignment="1"/>
    <xf numFmtId="41" fontId="56" fillId="21" borderId="17" xfId="147" applyNumberFormat="1" applyFont="1" applyFill="1" applyBorder="1" applyAlignment="1"/>
    <xf numFmtId="41" fontId="56" fillId="21" borderId="8" xfId="147" applyNumberFormat="1" applyFont="1" applyFill="1" applyBorder="1" applyAlignment="1"/>
    <xf numFmtId="170" fontId="13" fillId="21" borderId="0" xfId="147" applyNumberFormat="1" applyFont="1" applyFill="1" applyBorder="1" applyAlignment="1"/>
    <xf numFmtId="170" fontId="13" fillId="21" borderId="0" xfId="147" applyNumberFormat="1" applyFont="1" applyFill="1" applyAlignment="1"/>
    <xf numFmtId="164" fontId="13" fillId="39" borderId="0" xfId="0" applyFont="1" applyFill="1" applyAlignment="1">
      <alignment horizontal="center"/>
    </xf>
    <xf numFmtId="41" fontId="108" fillId="21" borderId="0" xfId="147" applyNumberFormat="1" applyFont="1" applyFill="1" applyBorder="1" applyAlignment="1"/>
    <xf numFmtId="43" fontId="43" fillId="0" borderId="0" xfId="161" applyFont="1" applyFill="1" applyBorder="1" applyProtection="1"/>
    <xf numFmtId="169" fontId="43" fillId="21" borderId="0" xfId="0" applyNumberFormat="1" applyFont="1" applyFill="1"/>
    <xf numFmtId="43" fontId="43" fillId="39" borderId="0" xfId="161" applyFont="1" applyFill="1" applyProtection="1"/>
    <xf numFmtId="168" fontId="44" fillId="21" borderId="0" xfId="161" applyNumberFormat="1" applyFont="1" applyFill="1" applyProtection="1"/>
    <xf numFmtId="168" fontId="44" fillId="21" borderId="1" xfId="161" applyNumberFormat="1" applyFont="1" applyFill="1" applyBorder="1" applyProtection="1"/>
    <xf numFmtId="168" fontId="60" fillId="21" borderId="0" xfId="161" applyNumberFormat="1" applyFont="1" applyFill="1" applyProtection="1"/>
    <xf numFmtId="5" fontId="36" fillId="21" borderId="0" xfId="0" applyNumberFormat="1" applyFont="1" applyFill="1"/>
    <xf numFmtId="14" fontId="44" fillId="21" borderId="0" xfId="0" applyNumberFormat="1" applyFont="1" applyFill="1" applyAlignment="1">
      <alignment horizontal="center"/>
    </xf>
    <xf numFmtId="49" fontId="43" fillId="21" borderId="0" xfId="0" applyNumberFormat="1" applyFont="1" applyFill="1" applyAlignment="1">
      <alignment horizontal="center"/>
    </xf>
    <xf numFmtId="49" fontId="57" fillId="21" borderId="0" xfId="0" applyNumberFormat="1" applyFont="1" applyFill="1" applyAlignment="1">
      <alignment horizontal="center"/>
    </xf>
    <xf numFmtId="49" fontId="57" fillId="21" borderId="0" xfId="0" applyNumberFormat="1" applyFont="1" applyFill="1" applyAlignment="1">
      <alignment horizontal="left"/>
    </xf>
    <xf numFmtId="174" fontId="13" fillId="0" borderId="0" xfId="326" applyNumberFormat="1" applyFont="1" applyFill="1" applyBorder="1">
      <alignment vertical="center"/>
    </xf>
    <xf numFmtId="49" fontId="43" fillId="39" borderId="0" xfId="0" applyNumberFormat="1" applyFont="1" applyFill="1" applyAlignment="1">
      <alignment horizontal="center"/>
    </xf>
    <xf numFmtId="164" fontId="43" fillId="21" borderId="0" xfId="0" quotePrefix="1" applyFont="1" applyFill="1"/>
    <xf numFmtId="49" fontId="43" fillId="0" borderId="0" xfId="0" applyNumberFormat="1" applyFont="1" applyAlignment="1">
      <alignment horizontal="center"/>
    </xf>
    <xf numFmtId="164" fontId="55" fillId="39" borderId="0" xfId="0" applyFont="1" applyFill="1"/>
    <xf numFmtId="49" fontId="55" fillId="39" borderId="0" xfId="0" applyNumberFormat="1" applyFont="1" applyFill="1" applyAlignment="1">
      <alignment horizontal="center"/>
    </xf>
    <xf numFmtId="49" fontId="54" fillId="21" borderId="0" xfId="0" applyNumberFormat="1" applyFont="1" applyFill="1" applyAlignment="1">
      <alignment horizontal="center"/>
    </xf>
    <xf numFmtId="5" fontId="43" fillId="21" borderId="0" xfId="0" applyNumberFormat="1" applyFont="1" applyFill="1"/>
    <xf numFmtId="5" fontId="43" fillId="39" borderId="0" xfId="0" applyNumberFormat="1" applyFont="1" applyFill="1"/>
    <xf numFmtId="43" fontId="43" fillId="39" borderId="17" xfId="161" applyFont="1" applyFill="1" applyBorder="1" applyProtection="1"/>
    <xf numFmtId="5" fontId="44" fillId="21" borderId="0" xfId="0" applyNumberFormat="1" applyFont="1" applyFill="1"/>
    <xf numFmtId="5" fontId="44" fillId="21" borderId="0" xfId="0" applyNumberFormat="1" applyFont="1" applyFill="1" applyAlignment="1">
      <alignment horizontal="center"/>
    </xf>
    <xf numFmtId="168" fontId="44" fillId="21" borderId="13" xfId="161" applyNumberFormat="1" applyFont="1" applyFill="1" applyBorder="1" applyProtection="1"/>
    <xf numFmtId="164" fontId="43" fillId="4" borderId="0" xfId="0" applyFont="1" applyFill="1"/>
    <xf numFmtId="164" fontId="36" fillId="0" borderId="0" xfId="0" applyFont="1"/>
    <xf numFmtId="164" fontId="58" fillId="0" borderId="0" xfId="0" applyFont="1" applyAlignment="1">
      <alignment horizontal="left"/>
    </xf>
    <xf numFmtId="164" fontId="57" fillId="0" borderId="0" xfId="0" applyFont="1" applyAlignment="1">
      <alignment horizontal="left"/>
    </xf>
    <xf numFmtId="168" fontId="43" fillId="0" borderId="0" xfId="161" applyNumberFormat="1" applyFont="1"/>
    <xf numFmtId="168" fontId="43" fillId="0" borderId="12" xfId="161" applyNumberFormat="1" applyFont="1" applyBorder="1"/>
    <xf numFmtId="168" fontId="44" fillId="0" borderId="12" xfId="161" applyNumberFormat="1" applyFont="1" applyBorder="1" applyProtection="1"/>
    <xf numFmtId="168" fontId="44" fillId="0" borderId="31" xfId="161" applyNumberFormat="1" applyFont="1" applyBorder="1" applyProtection="1"/>
    <xf numFmtId="168" fontId="44" fillId="0" borderId="0" xfId="161" applyNumberFormat="1" applyFont="1" applyBorder="1" applyProtection="1"/>
    <xf numFmtId="168" fontId="44" fillId="0" borderId="0" xfId="161" applyNumberFormat="1" applyFont="1" applyBorder="1" applyAlignment="1" applyProtection="1">
      <alignment horizontal="right"/>
    </xf>
    <xf numFmtId="164" fontId="58" fillId="0" borderId="0" xfId="0" applyFont="1"/>
    <xf numFmtId="168" fontId="13" fillId="0" borderId="0" xfId="161" applyNumberFormat="1" applyFont="1"/>
    <xf numFmtId="0" fontId="43" fillId="0" borderId="0" xfId="399" applyFont="1"/>
    <xf numFmtId="0" fontId="43" fillId="0" borderId="0" xfId="399" applyFont="1" applyAlignment="1" applyProtection="1">
      <alignment horizontal="center"/>
      <protection locked="0"/>
    </xf>
    <xf numFmtId="3" fontId="43" fillId="0" borderId="0" xfId="399" applyNumberFormat="1" applyFont="1"/>
    <xf numFmtId="43" fontId="43" fillId="0" borderId="0" xfId="399" applyNumberFormat="1" applyFont="1" applyAlignment="1">
      <alignment horizontal="left"/>
    </xf>
    <xf numFmtId="0" fontId="43" fillId="21" borderId="0" xfId="399" applyFont="1" applyFill="1"/>
    <xf numFmtId="181" fontId="43" fillId="0" borderId="0" xfId="399" applyNumberFormat="1" applyFont="1"/>
    <xf numFmtId="0" fontId="44" fillId="0" borderId="0" xfId="399" applyFont="1"/>
    <xf numFmtId="168" fontId="44" fillId="0" borderId="13" xfId="161" applyNumberFormat="1" applyFont="1" applyBorder="1"/>
    <xf numFmtId="164" fontId="44" fillId="0" borderId="0" xfId="0" applyFont="1" applyAlignment="1">
      <alignment horizontal="center" vertical="center"/>
    </xf>
    <xf numFmtId="164" fontId="43" fillId="0" borderId="0" xfId="0" applyFont="1" applyAlignment="1">
      <alignment vertical="center" wrapText="1"/>
    </xf>
    <xf numFmtId="164" fontId="43" fillId="0" borderId="0" xfId="0" applyFont="1" applyAlignment="1">
      <alignment vertical="center"/>
    </xf>
    <xf numFmtId="168" fontId="43" fillId="0" borderId="0" xfId="161" applyNumberFormat="1" applyFont="1" applyAlignment="1">
      <alignment vertical="center"/>
    </xf>
    <xf numFmtId="3" fontId="43" fillId="0" borderId="0" xfId="399" applyNumberFormat="1" applyFont="1" applyAlignment="1">
      <alignment vertical="center"/>
    </xf>
    <xf numFmtId="43" fontId="43" fillId="39" borderId="0" xfId="161" applyFont="1" applyFill="1" applyAlignment="1">
      <alignment horizontal="left"/>
    </xf>
    <xf numFmtId="3" fontId="43" fillId="39" borderId="0" xfId="399" applyNumberFormat="1" applyFont="1" applyFill="1"/>
    <xf numFmtId="164" fontId="43" fillId="0" borderId="0" xfId="0" applyFont="1" applyAlignment="1">
      <alignment wrapText="1"/>
    </xf>
    <xf numFmtId="175" fontId="13" fillId="39" borderId="9" xfId="389" applyFont="1" applyFill="1" applyBorder="1"/>
    <xf numFmtId="168" fontId="13" fillId="0" borderId="10" xfId="9" applyNumberFormat="1" applyFont="1" applyFill="1" applyBorder="1" applyAlignment="1"/>
    <xf numFmtId="0" fontId="1" fillId="21" borderId="0" xfId="386" applyFont="1" applyFill="1" applyAlignment="1">
      <alignment horizontal="left"/>
    </xf>
    <xf numFmtId="168" fontId="1" fillId="0" borderId="0" xfId="161" quotePrefix="1" applyNumberFormat="1" applyFont="1" applyFill="1" applyAlignment="1">
      <alignment horizontal="center"/>
    </xf>
    <xf numFmtId="168" fontId="1" fillId="39" borderId="0" xfId="161" quotePrefix="1" applyNumberFormat="1" applyFont="1" applyFill="1" applyAlignment="1">
      <alignment horizontal="center"/>
    </xf>
    <xf numFmtId="0" fontId="60" fillId="0" borderId="12" xfId="8" applyFont="1" applyBorder="1"/>
    <xf numFmtId="164" fontId="60" fillId="0" borderId="0" xfId="0" applyFont="1" applyAlignment="1">
      <alignment horizontal="left"/>
    </xf>
    <xf numFmtId="164" fontId="36" fillId="0" borderId="0" xfId="0" applyFont="1" applyAlignment="1">
      <alignment horizontal="left"/>
    </xf>
    <xf numFmtId="0" fontId="36" fillId="0" borderId="0" xfId="387" applyFont="1" applyAlignment="1">
      <alignment horizontal="left"/>
    </xf>
    <xf numFmtId="3" fontId="36" fillId="39" borderId="0" xfId="8" applyNumberFormat="1" applyFont="1" applyFill="1" applyAlignment="1">
      <alignment horizontal="left"/>
    </xf>
    <xf numFmtId="3" fontId="36" fillId="39" borderId="0" xfId="8" applyNumberFormat="1" applyFont="1" applyFill="1"/>
    <xf numFmtId="164" fontId="36" fillId="39" borderId="0" xfId="0" applyFont="1" applyFill="1"/>
    <xf numFmtId="0" fontId="44" fillId="21" borderId="0" xfId="387" applyFont="1" applyFill="1"/>
    <xf numFmtId="0" fontId="44" fillId="22" borderId="0" xfId="387" applyFont="1" applyFill="1"/>
    <xf numFmtId="0" fontId="43" fillId="21" borderId="0" xfId="420" applyFont="1" applyFill="1"/>
    <xf numFmtId="0" fontId="43" fillId="22" borderId="0" xfId="420" applyFont="1" applyFill="1"/>
    <xf numFmtId="0" fontId="44" fillId="22" borderId="0" xfId="420" applyFont="1" applyFill="1"/>
    <xf numFmtId="3" fontId="43" fillId="39" borderId="0" xfId="61" quotePrefix="1" applyNumberFormat="1" applyFont="1" applyFill="1" applyAlignment="1">
      <alignment horizontal="center"/>
    </xf>
    <xf numFmtId="164" fontId="13" fillId="39" borderId="0" xfId="0" applyFont="1" applyFill="1" applyAlignment="1">
      <alignment horizontal="left"/>
    </xf>
    <xf numFmtId="164" fontId="26" fillId="21" borderId="0" xfId="0" applyFont="1" applyFill="1"/>
    <xf numFmtId="0" fontId="43" fillId="39" borderId="0" xfId="5" applyFont="1" applyFill="1" applyAlignment="1">
      <alignment horizontal="left"/>
    </xf>
    <xf numFmtId="41" fontId="72" fillId="39" borderId="0" xfId="9" applyNumberFormat="1" applyFont="1" applyFill="1" applyProtection="1">
      <protection locked="0"/>
    </xf>
    <xf numFmtId="0" fontId="13" fillId="21" borderId="0" xfId="5" applyFont="1" applyFill="1"/>
    <xf numFmtId="0" fontId="47" fillId="39" borderId="0" xfId="513" applyFont="1" applyFill="1" applyAlignment="1">
      <alignment horizontal="left"/>
    </xf>
    <xf numFmtId="168" fontId="13" fillId="0" borderId="0" xfId="161" applyNumberFormat="1" applyFont="1" applyFill="1" applyAlignment="1"/>
    <xf numFmtId="9" fontId="56" fillId="21" borderId="0" xfId="148" applyFont="1" applyFill="1" applyAlignment="1">
      <alignment horizontal="center"/>
    </xf>
    <xf numFmtId="9" fontId="13" fillId="21" borderId="0" xfId="148" applyFont="1" applyFill="1"/>
    <xf numFmtId="9" fontId="44" fillId="21" borderId="0" xfId="148" applyFont="1" applyFill="1"/>
    <xf numFmtId="10" fontId="43" fillId="21" borderId="0" xfId="148" applyNumberFormat="1" applyFont="1" applyFill="1" applyAlignment="1" applyProtection="1">
      <alignment horizontal="center"/>
    </xf>
    <xf numFmtId="10" fontId="43" fillId="21" borderId="0" xfId="148" applyNumberFormat="1" applyFont="1" applyFill="1" applyBorder="1" applyAlignment="1" applyProtection="1">
      <alignment horizontal="center"/>
    </xf>
    <xf numFmtId="49" fontId="44" fillId="21" borderId="0" xfId="0" quotePrefix="1" applyNumberFormat="1" applyFont="1" applyFill="1" applyAlignment="1">
      <alignment horizontal="center"/>
    </xf>
    <xf numFmtId="10" fontId="44" fillId="21" borderId="0" xfId="148" applyNumberFormat="1" applyFont="1" applyFill="1"/>
    <xf numFmtId="10" fontId="44" fillId="39" borderId="0" xfId="148" applyNumberFormat="1" applyFont="1" applyFill="1"/>
    <xf numFmtId="10" fontId="44" fillId="21" borderId="0" xfId="148" applyNumberFormat="1" applyFont="1" applyFill="1" applyAlignment="1">
      <alignment horizontal="center" wrapText="1"/>
    </xf>
    <xf numFmtId="10" fontId="44" fillId="39" borderId="0" xfId="148" applyNumberFormat="1" applyFont="1" applyFill="1" applyBorder="1"/>
    <xf numFmtId="10" fontId="44" fillId="39" borderId="2" xfId="148" quotePrefix="1" applyNumberFormat="1" applyFont="1" applyFill="1" applyBorder="1" applyAlignment="1">
      <alignment horizontal="center"/>
    </xf>
    <xf numFmtId="0" fontId="44" fillId="39" borderId="0" xfId="0" applyNumberFormat="1" applyFont="1" applyFill="1" applyAlignment="1">
      <alignment horizontal="left"/>
    </xf>
    <xf numFmtId="173" fontId="43" fillId="21" borderId="0" xfId="61" applyNumberFormat="1" applyFont="1" applyFill="1"/>
    <xf numFmtId="43" fontId="43" fillId="21" borderId="0" xfId="61" applyNumberFormat="1" applyFont="1" applyFill="1"/>
    <xf numFmtId="0" fontId="44" fillId="0" borderId="22" xfId="387" applyFont="1" applyBorder="1" applyAlignment="1">
      <alignment horizontal="right"/>
    </xf>
    <xf numFmtId="164" fontId="17" fillId="21" borderId="0" xfId="0" applyFont="1" applyFill="1" applyAlignment="1" applyProtection="1">
      <alignment horizontal="center" vertical="center"/>
      <protection locked="0"/>
    </xf>
    <xf numFmtId="164" fontId="44" fillId="0" borderId="0" xfId="0" applyFont="1" applyAlignment="1">
      <alignment horizontal="center"/>
    </xf>
    <xf numFmtId="164" fontId="44" fillId="39" borderId="0" xfId="0" applyFont="1" applyFill="1" applyAlignment="1">
      <alignment horizontal="center"/>
    </xf>
    <xf numFmtId="164" fontId="71" fillId="21" borderId="0" xfId="0" applyFont="1" applyFill="1" applyAlignment="1">
      <alignment horizontal="center"/>
    </xf>
    <xf numFmtId="164" fontId="71" fillId="39" borderId="0" xfId="0" applyFont="1" applyFill="1" applyAlignment="1">
      <alignment horizontal="center"/>
    </xf>
    <xf numFmtId="164" fontId="44" fillId="21" borderId="0" xfId="0" applyFont="1" applyFill="1" applyAlignment="1">
      <alignment horizontal="center"/>
    </xf>
    <xf numFmtId="164" fontId="60" fillId="21" borderId="0" xfId="0" applyFont="1" applyFill="1" applyAlignment="1">
      <alignment horizontal="center"/>
    </xf>
    <xf numFmtId="164" fontId="13" fillId="21" borderId="17" xfId="0" applyFont="1" applyFill="1" applyBorder="1" applyAlignment="1">
      <alignment horizontal="center"/>
    </xf>
    <xf numFmtId="175" fontId="101" fillId="0" borderId="0" xfId="389" applyFont="1" applyAlignment="1">
      <alignment horizontal="left"/>
    </xf>
    <xf numFmtId="175" fontId="13" fillId="0" borderId="0" xfId="389" applyFont="1" applyAlignment="1">
      <alignment horizontal="left"/>
    </xf>
    <xf numFmtId="175" fontId="13" fillId="0" borderId="0" xfId="389" applyFont="1" applyAlignment="1">
      <alignment horizontal="left" vertical="center" wrapText="1"/>
    </xf>
    <xf numFmtId="0" fontId="44" fillId="0" borderId="0" xfId="389" applyNumberFormat="1" applyFont="1" applyAlignment="1" applyProtection="1">
      <alignment horizontal="center"/>
      <protection locked="0"/>
    </xf>
    <xf numFmtId="0" fontId="44" fillId="0" borderId="0" xfId="363" applyFont="1" applyAlignment="1">
      <alignment horizontal="center"/>
    </xf>
    <xf numFmtId="3" fontId="44" fillId="0" borderId="0" xfId="389" applyNumberFormat="1" applyFont="1" applyAlignment="1">
      <alignment horizontal="center"/>
    </xf>
    <xf numFmtId="175" fontId="13" fillId="0" borderId="9" xfId="389" applyFont="1" applyBorder="1" applyAlignment="1">
      <alignment horizontal="center"/>
    </xf>
    <xf numFmtId="175" fontId="13" fillId="0" borderId="0" xfId="389" applyFont="1" applyAlignment="1">
      <alignment horizontal="center"/>
    </xf>
    <xf numFmtId="175" fontId="13" fillId="0" borderId="10" xfId="389" applyFont="1" applyBorder="1" applyAlignment="1">
      <alignment horizontal="center"/>
    </xf>
    <xf numFmtId="164" fontId="71" fillId="21" borderId="0" xfId="193" applyFont="1" applyFill="1" applyAlignment="1">
      <alignment horizontal="center"/>
    </xf>
    <xf numFmtId="164" fontId="71" fillId="0" borderId="0" xfId="0" applyFont="1" applyAlignment="1">
      <alignment horizontal="center"/>
    </xf>
    <xf numFmtId="164" fontId="44" fillId="21" borderId="17" xfId="0" applyFont="1" applyFill="1" applyBorder="1" applyAlignment="1">
      <alignment horizontal="center"/>
    </xf>
    <xf numFmtId="0" fontId="44" fillId="21" borderId="0" xfId="6" applyFont="1" applyFill="1" applyAlignment="1">
      <alignment horizontal="center"/>
    </xf>
    <xf numFmtId="169" fontId="56" fillId="21" borderId="0" xfId="0" applyNumberFormat="1" applyFont="1" applyFill="1" applyAlignment="1">
      <alignment horizontal="center"/>
    </xf>
    <xf numFmtId="169" fontId="46" fillId="21" borderId="0" xfId="0" applyNumberFormat="1" applyFont="1" applyFill="1" applyAlignment="1">
      <alignment horizontal="center"/>
    </xf>
    <xf numFmtId="43" fontId="44" fillId="21" borderId="37" xfId="161" applyFont="1" applyFill="1" applyBorder="1" applyProtection="1"/>
    <xf numFmtId="164" fontId="96" fillId="21" borderId="38" xfId="0" applyFont="1" applyFill="1" applyBorder="1"/>
    <xf numFmtId="164" fontId="61" fillId="21" borderId="38" xfId="0" applyFont="1" applyFill="1" applyBorder="1"/>
    <xf numFmtId="164" fontId="13" fillId="21" borderId="39" xfId="0" applyFont="1" applyFill="1" applyBorder="1"/>
    <xf numFmtId="164" fontId="13" fillId="21" borderId="38" xfId="0" applyFont="1" applyFill="1" applyBorder="1"/>
    <xf numFmtId="164" fontId="13" fillId="21" borderId="38" xfId="0" applyFont="1" applyFill="1" applyBorder="1" applyAlignment="1">
      <alignment horizontal="center"/>
    </xf>
    <xf numFmtId="41" fontId="13" fillId="21" borderId="39" xfId="147" applyNumberFormat="1" applyFont="1" applyFill="1" applyBorder="1" applyAlignment="1"/>
    <xf numFmtId="41" fontId="13" fillId="21" borderId="38" xfId="147" applyNumberFormat="1" applyFont="1" applyFill="1" applyBorder="1" applyAlignment="1"/>
    <xf numFmtId="41" fontId="13" fillId="21" borderId="40" xfId="147" applyNumberFormat="1" applyFont="1" applyFill="1" applyBorder="1" applyAlignment="1"/>
    <xf numFmtId="0" fontId="13" fillId="21" borderId="38" xfId="0" applyNumberFormat="1" applyFont="1" applyFill="1" applyBorder="1"/>
    <xf numFmtId="41" fontId="44" fillId="0" borderId="41" xfId="0" applyNumberFormat="1" applyFont="1" applyBorder="1"/>
    <xf numFmtId="164" fontId="43" fillId="0" borderId="42" xfId="0" applyFont="1" applyBorder="1"/>
    <xf numFmtId="164" fontId="43" fillId="39" borderId="42" xfId="0" applyFont="1" applyFill="1" applyBorder="1"/>
    <xf numFmtId="43" fontId="44" fillId="21" borderId="41" xfId="161" applyFont="1" applyFill="1" applyBorder="1" applyAlignment="1" applyProtection="1">
      <alignment horizontal="center"/>
    </xf>
    <xf numFmtId="10" fontId="44" fillId="21" borderId="41" xfId="148" applyNumberFormat="1" applyFont="1" applyFill="1" applyBorder="1" applyAlignment="1" applyProtection="1">
      <alignment horizontal="center"/>
    </xf>
    <xf numFmtId="175" fontId="56" fillId="0" borderId="39" xfId="389" applyFont="1" applyBorder="1" applyAlignment="1">
      <alignment horizontal="center" wrapText="1"/>
    </xf>
    <xf numFmtId="175" fontId="56" fillId="0" borderId="38" xfId="389" applyFont="1" applyBorder="1"/>
    <xf numFmtId="175" fontId="56" fillId="0" borderId="38" xfId="389" applyFont="1" applyBorder="1" applyAlignment="1">
      <alignment horizontal="center" wrapText="1"/>
    </xf>
    <xf numFmtId="0" fontId="56" fillId="0" borderId="38" xfId="389" applyNumberFormat="1" applyFont="1" applyBorder="1" applyAlignment="1">
      <alignment horizontal="center" wrapText="1"/>
    </xf>
    <xf numFmtId="0" fontId="56" fillId="0" borderId="43" xfId="389" applyNumberFormat="1" applyFont="1" applyBorder="1" applyAlignment="1">
      <alignment horizontal="center" wrapText="1"/>
    </xf>
    <xf numFmtId="175" fontId="56" fillId="0" borderId="42" xfId="389" applyFont="1" applyBorder="1" applyAlignment="1">
      <alignment horizontal="center" wrapText="1"/>
    </xf>
    <xf numFmtId="3" fontId="56" fillId="0" borderId="42" xfId="389" applyNumberFormat="1" applyFont="1" applyBorder="1" applyAlignment="1">
      <alignment horizontal="center" wrapText="1"/>
    </xf>
    <xf numFmtId="3" fontId="56" fillId="0" borderId="44" xfId="389" applyNumberFormat="1" applyFont="1" applyBorder="1" applyAlignment="1">
      <alignment horizontal="center" wrapText="1"/>
    </xf>
    <xf numFmtId="175" fontId="56" fillId="0" borderId="45" xfId="389" applyFont="1" applyBorder="1" applyAlignment="1">
      <alignment horizontal="center" wrapText="1"/>
    </xf>
    <xf numFmtId="0" fontId="13" fillId="0" borderId="44" xfId="389" applyNumberFormat="1" applyFont="1" applyBorder="1"/>
    <xf numFmtId="0" fontId="13" fillId="0" borderId="43" xfId="389" applyNumberFormat="1" applyFont="1" applyBorder="1"/>
    <xf numFmtId="0" fontId="13" fillId="0" borderId="43" xfId="389" applyNumberFormat="1" applyFont="1" applyBorder="1" applyAlignment="1">
      <alignment wrapText="1"/>
    </xf>
    <xf numFmtId="0" fontId="13" fillId="0" borderId="43" xfId="389" applyNumberFormat="1" applyFont="1" applyBorder="1" applyAlignment="1">
      <alignment horizontal="center" wrapText="1"/>
    </xf>
    <xf numFmtId="175" fontId="13" fillId="0" borderId="43" xfId="389" applyFont="1" applyBorder="1" applyAlignment="1">
      <alignment wrapText="1"/>
    </xf>
    <xf numFmtId="0" fontId="13" fillId="0" borderId="42" xfId="389" applyNumberFormat="1" applyFont="1" applyBorder="1" applyAlignment="1">
      <alignment horizontal="center" wrapText="1"/>
    </xf>
    <xf numFmtId="0" fontId="13" fillId="0" borderId="44" xfId="389" applyNumberFormat="1" applyFont="1" applyBorder="1" applyAlignment="1">
      <alignment horizontal="center" wrapText="1"/>
    </xf>
    <xf numFmtId="175" fontId="13" fillId="0" borderId="42" xfId="389" applyFont="1" applyBorder="1" applyAlignment="1">
      <alignment horizontal="center"/>
    </xf>
    <xf numFmtId="3" fontId="13" fillId="0" borderId="42" xfId="389" applyNumberFormat="1" applyFont="1" applyBorder="1" applyAlignment="1">
      <alignment horizontal="center" wrapText="1"/>
    </xf>
    <xf numFmtId="3" fontId="13" fillId="0" borderId="43" xfId="389" applyNumberFormat="1" applyFont="1" applyBorder="1" applyAlignment="1">
      <alignment horizontal="center" wrapText="1"/>
    </xf>
    <xf numFmtId="0" fontId="13" fillId="0" borderId="39" xfId="389" applyNumberFormat="1" applyFont="1" applyBorder="1"/>
    <xf numFmtId="0" fontId="13" fillId="0" borderId="38" xfId="389" applyNumberFormat="1" applyFont="1" applyBorder="1"/>
    <xf numFmtId="175" fontId="13" fillId="0" borderId="38" xfId="389" applyFont="1" applyBorder="1"/>
    <xf numFmtId="0" fontId="13" fillId="0" borderId="45" xfId="389" applyNumberFormat="1" applyFont="1" applyBorder="1"/>
    <xf numFmtId="3" fontId="13" fillId="0" borderId="38" xfId="389" applyNumberFormat="1" applyFont="1" applyBorder="1"/>
    <xf numFmtId="3" fontId="13" fillId="0" borderId="45" xfId="389" applyNumberFormat="1" applyFont="1" applyBorder="1"/>
    <xf numFmtId="175" fontId="13" fillId="0" borderId="39" xfId="389" quotePrefix="1" applyFont="1" applyBorder="1" applyAlignment="1">
      <alignment horizontal="center"/>
    </xf>
    <xf numFmtId="175" fontId="13" fillId="0" borderId="39" xfId="389" applyFont="1" applyBorder="1"/>
    <xf numFmtId="175" fontId="13" fillId="0" borderId="40" xfId="389" applyFont="1" applyBorder="1"/>
    <xf numFmtId="43" fontId="13" fillId="0" borderId="38" xfId="9" applyFont="1" applyBorder="1" applyAlignment="1"/>
    <xf numFmtId="168" fontId="13" fillId="0" borderId="45" xfId="9" applyNumberFormat="1" applyFont="1" applyBorder="1" applyAlignment="1">
      <alignment horizontal="center"/>
    </xf>
    <xf numFmtId="175" fontId="13" fillId="0" borderId="45" xfId="389" applyFont="1" applyBorder="1" applyAlignment="1">
      <alignment horizontal="center"/>
    </xf>
    <xf numFmtId="164" fontId="54" fillId="0" borderId="44" xfId="0" applyFont="1" applyBorder="1"/>
    <xf numFmtId="0" fontId="1" fillId="0" borderId="42" xfId="386" applyFont="1" applyBorder="1"/>
    <xf numFmtId="0" fontId="25" fillId="0" borderId="45" xfId="386" applyFont="1" applyBorder="1" applyAlignment="1">
      <alignment horizontal="center"/>
    </xf>
    <xf numFmtId="0" fontId="1" fillId="21" borderId="0" xfId="386" applyFont="1" applyFill="1"/>
    <xf numFmtId="0" fontId="25" fillId="0" borderId="42" xfId="386" applyFont="1" applyBorder="1" applyAlignment="1">
      <alignment horizontal="center"/>
    </xf>
    <xf numFmtId="0" fontId="13" fillId="21" borderId="46" xfId="401" quotePrefix="1" applyNumberFormat="1" applyFont="1" applyFill="1" applyBorder="1" applyProtection="1">
      <alignment horizontal="left" vertical="center" indent="1"/>
      <protection locked="0"/>
    </xf>
    <xf numFmtId="0" fontId="1" fillId="0" borderId="47" xfId="386" applyFont="1" applyBorder="1"/>
    <xf numFmtId="164" fontId="54" fillId="21" borderId="47" xfId="0" applyFont="1" applyFill="1" applyBorder="1"/>
    <xf numFmtId="0" fontId="56" fillId="21" borderId="44" xfId="408" applyFont="1" applyFill="1" applyBorder="1" applyAlignment="1">
      <alignment horizontal="left"/>
    </xf>
    <xf numFmtId="168" fontId="1" fillId="39" borderId="42" xfId="386" applyNumberFormat="1" applyFont="1" applyFill="1" applyBorder="1"/>
    <xf numFmtId="168" fontId="1" fillId="21" borderId="42" xfId="386" applyNumberFormat="1" applyFont="1" applyFill="1" applyBorder="1"/>
    <xf numFmtId="168" fontId="25" fillId="21" borderId="42" xfId="386" applyNumberFormat="1" applyFont="1" applyFill="1" applyBorder="1"/>
    <xf numFmtId="0" fontId="1" fillId="39" borderId="0" xfId="386" applyFont="1" applyFill="1" applyAlignment="1">
      <alignment horizontal="left"/>
    </xf>
    <xf numFmtId="168" fontId="1" fillId="39" borderId="23" xfId="386" applyNumberFormat="1" applyFont="1" applyFill="1" applyBorder="1" applyAlignment="1">
      <alignment horizontal="center"/>
    </xf>
    <xf numFmtId="168" fontId="1" fillId="21" borderId="23" xfId="386" quotePrefix="1" applyNumberFormat="1" applyFont="1" applyFill="1" applyBorder="1" applyAlignment="1">
      <alignment horizontal="center"/>
    </xf>
    <xf numFmtId="168" fontId="1" fillId="21" borderId="19" xfId="386" applyNumberFormat="1" applyFont="1" applyFill="1" applyBorder="1"/>
    <xf numFmtId="168" fontId="1" fillId="21" borderId="33" xfId="386" applyNumberFormat="1" applyFont="1" applyFill="1" applyBorder="1"/>
    <xf numFmtId="168" fontId="1" fillId="21" borderId="18" xfId="386" applyNumberFormat="1" applyFont="1" applyFill="1" applyBorder="1"/>
    <xf numFmtId="168" fontId="1" fillId="39" borderId="19" xfId="386" applyNumberFormat="1" applyFont="1" applyFill="1" applyBorder="1"/>
    <xf numFmtId="168" fontId="52" fillId="21" borderId="42" xfId="386" applyNumberFormat="1" applyFont="1" applyFill="1" applyBorder="1" applyAlignment="1">
      <alignment horizontal="center"/>
    </xf>
    <xf numFmtId="0" fontId="56" fillId="21" borderId="44" xfId="409" applyNumberFormat="1" applyFont="1" applyFill="1" applyBorder="1">
      <alignment horizontal="left" vertical="center" indent="1"/>
    </xf>
    <xf numFmtId="168" fontId="25" fillId="0" borderId="42" xfId="386" applyNumberFormat="1" applyFont="1" applyBorder="1"/>
    <xf numFmtId="0" fontId="1" fillId="21" borderId="0" xfId="386" applyFont="1" applyFill="1" applyAlignment="1">
      <alignment horizontal="right"/>
    </xf>
    <xf numFmtId="168" fontId="1" fillId="21" borderId="0" xfId="386" applyNumberFormat="1" applyFont="1" applyFill="1"/>
    <xf numFmtId="168" fontId="1" fillId="21" borderId="0" xfId="161" applyNumberFormat="1" applyFont="1" applyFill="1"/>
    <xf numFmtId="168" fontId="1" fillId="0" borderId="0" xfId="161" applyNumberFormat="1" applyFont="1" applyFill="1"/>
    <xf numFmtId="0" fontId="1" fillId="0" borderId="0" xfId="386" applyFont="1"/>
    <xf numFmtId="0" fontId="1" fillId="21" borderId="0" xfId="386" applyFont="1" applyFill="1" applyAlignment="1">
      <alignment horizontal="center"/>
    </xf>
    <xf numFmtId="168" fontId="1" fillId="21" borderId="0" xfId="161" applyNumberFormat="1" applyFont="1" applyFill="1" applyAlignment="1">
      <alignment horizontal="center"/>
    </xf>
    <xf numFmtId="168" fontId="1" fillId="0" borderId="0" xfId="161" applyNumberFormat="1" applyFont="1" applyFill="1" applyAlignment="1">
      <alignment horizontal="center"/>
    </xf>
    <xf numFmtId="0" fontId="1" fillId="0" borderId="0" xfId="386" applyFont="1" applyAlignment="1">
      <alignment horizontal="center"/>
    </xf>
    <xf numFmtId="0" fontId="1" fillId="21" borderId="0" xfId="400" applyFont="1" applyFill="1"/>
    <xf numFmtId="168" fontId="13" fillId="21" borderId="48" xfId="161" quotePrefix="1" applyNumberFormat="1" applyFont="1" applyFill="1" applyBorder="1" applyAlignment="1" applyProtection="1">
      <alignment horizontal="left" vertical="center" indent="1"/>
      <protection locked="0"/>
    </xf>
    <xf numFmtId="168" fontId="13" fillId="21" borderId="48" xfId="161" applyNumberFormat="1" applyFont="1" applyFill="1" applyBorder="1" applyAlignment="1" applyProtection="1">
      <alignment horizontal="left" vertical="center" indent="1"/>
      <protection locked="0"/>
    </xf>
    <xf numFmtId="168" fontId="13" fillId="0" borderId="48" xfId="161" quotePrefix="1" applyNumberFormat="1" applyFont="1" applyFill="1" applyBorder="1" applyAlignment="1" applyProtection="1">
      <alignment horizontal="left" vertical="center" indent="1"/>
      <protection locked="0"/>
    </xf>
    <xf numFmtId="168" fontId="13" fillId="0" borderId="48" xfId="161" applyNumberFormat="1" applyFont="1" applyFill="1" applyBorder="1" applyAlignment="1">
      <alignment horizontal="left" vertical="center" indent="1"/>
    </xf>
    <xf numFmtId="168" fontId="13" fillId="0" borderId="48" xfId="161" quotePrefix="1" applyNumberFormat="1" applyFont="1" applyFill="1" applyBorder="1" applyAlignment="1" applyProtection="1">
      <alignment horizontal="center" vertical="center"/>
      <protection locked="0"/>
    </xf>
    <xf numFmtId="168" fontId="13" fillId="0" borderId="48" xfId="161" quotePrefix="1" applyNumberFormat="1" applyFont="1" applyFill="1" applyBorder="1" applyAlignment="1">
      <alignment horizontal="center" vertical="center"/>
    </xf>
    <xf numFmtId="168" fontId="13" fillId="39" borderId="48" xfId="161" quotePrefix="1" applyNumberFormat="1" applyFont="1" applyFill="1" applyBorder="1" applyAlignment="1">
      <alignment horizontal="center" vertical="center"/>
    </xf>
    <xf numFmtId="168" fontId="56" fillId="0" borderId="48" xfId="161" quotePrefix="1" applyNumberFormat="1" applyFont="1" applyFill="1" applyBorder="1" applyAlignment="1">
      <alignment horizontal="center" vertical="center"/>
    </xf>
    <xf numFmtId="168" fontId="13" fillId="0" borderId="48" xfId="161" applyNumberFormat="1" applyFont="1" applyFill="1" applyBorder="1" applyAlignment="1">
      <alignment horizontal="center" vertical="center"/>
    </xf>
    <xf numFmtId="168" fontId="13" fillId="21" borderId="48" xfId="161" quotePrefix="1" applyNumberFormat="1" applyFont="1" applyFill="1" applyBorder="1" applyAlignment="1" applyProtection="1">
      <alignment horizontal="center" vertical="center"/>
      <protection locked="0"/>
    </xf>
    <xf numFmtId="0" fontId="13" fillId="21" borderId="49" xfId="407" applyFont="1" applyFill="1" applyBorder="1" applyAlignment="1">
      <alignment horizontal="left"/>
    </xf>
    <xf numFmtId="0" fontId="13" fillId="21" borderId="49" xfId="408" applyFont="1" applyFill="1" applyBorder="1" applyAlignment="1">
      <alignment horizontal="left"/>
    </xf>
    <xf numFmtId="0" fontId="1" fillId="39" borderId="0" xfId="386" applyFont="1" applyFill="1" applyAlignment="1">
      <alignment horizontal="center"/>
    </xf>
    <xf numFmtId="168" fontId="1" fillId="0" borderId="0" xfId="386" applyNumberFormat="1" applyFont="1"/>
    <xf numFmtId="168" fontId="1" fillId="0" borderId="0" xfId="161" applyNumberFormat="1" applyFont="1" applyFill="1" applyBorder="1"/>
    <xf numFmtId="164" fontId="44" fillId="21" borderId="17" xfId="0" applyFont="1" applyFill="1" applyBorder="1" applyAlignment="1">
      <alignment horizontal="center" wrapText="1"/>
    </xf>
    <xf numFmtId="168" fontId="43" fillId="39" borderId="17" xfId="161" quotePrefix="1" applyNumberFormat="1" applyFont="1" applyFill="1" applyBorder="1" applyAlignment="1">
      <alignment horizontal="center" wrapText="1"/>
    </xf>
    <xf numFmtId="164" fontId="44" fillId="21" borderId="17" xfId="0" applyFont="1" applyFill="1" applyBorder="1"/>
    <xf numFmtId="168" fontId="43" fillId="39" borderId="17" xfId="194" quotePrefix="1" applyNumberFormat="1" applyFont="1" applyFill="1" applyBorder="1" applyAlignment="1">
      <alignment horizontal="center"/>
    </xf>
    <xf numFmtId="164" fontId="44" fillId="0" borderId="50" xfId="0" applyFont="1" applyBorder="1" applyAlignment="1">
      <alignment horizontal="center"/>
    </xf>
    <xf numFmtId="43" fontId="36" fillId="21" borderId="52" xfId="161" quotePrefix="1" applyFont="1" applyFill="1" applyBorder="1" applyAlignment="1"/>
    <xf numFmtId="164" fontId="1" fillId="0" borderId="0" xfId="0" applyFont="1" applyAlignment="1">
      <alignment horizontal="left"/>
    </xf>
    <xf numFmtId="43" fontId="43" fillId="21" borderId="17" xfId="161" applyFont="1" applyFill="1" applyBorder="1"/>
    <xf numFmtId="3" fontId="1" fillId="0" borderId="0" xfId="8" applyNumberFormat="1" applyFont="1"/>
    <xf numFmtId="3" fontId="1" fillId="0" borderId="0" xfId="8" applyNumberFormat="1" applyFont="1" applyAlignment="1">
      <alignment horizontal="left"/>
    </xf>
    <xf numFmtId="3" fontId="43" fillId="21" borderId="17" xfId="9" applyNumberFormat="1" applyFont="1" applyFill="1" applyBorder="1"/>
    <xf numFmtId="3" fontId="43" fillId="21" borderId="17" xfId="8" applyNumberFormat="1" applyFont="1" applyFill="1" applyBorder="1"/>
    <xf numFmtId="43" fontId="43" fillId="21" borderId="17" xfId="161" applyFont="1" applyFill="1" applyBorder="1" applyAlignment="1">
      <alignment horizontal="right"/>
    </xf>
    <xf numFmtId="0" fontId="44" fillId="39" borderId="52" xfId="8" applyFont="1" applyFill="1" applyBorder="1" applyAlignment="1">
      <alignment horizontal="left"/>
    </xf>
    <xf numFmtId="0" fontId="44" fillId="39" borderId="52" xfId="8" applyFont="1" applyFill="1" applyBorder="1" applyAlignment="1">
      <alignment horizontal="center"/>
    </xf>
    <xf numFmtId="3" fontId="43" fillId="39" borderId="17" xfId="61" quotePrefix="1" applyNumberFormat="1" applyFont="1" applyFill="1" applyBorder="1" applyAlignment="1">
      <alignment horizontal="center"/>
    </xf>
    <xf numFmtId="164" fontId="44" fillId="21" borderId="17" xfId="0" applyFont="1" applyFill="1" applyBorder="1" applyAlignment="1">
      <alignment horizontal="left"/>
    </xf>
    <xf numFmtId="14" fontId="48" fillId="39" borderId="17" xfId="0" applyNumberFormat="1" applyFont="1" applyFill="1" applyBorder="1" applyAlignment="1">
      <alignment horizontal="center"/>
    </xf>
    <xf numFmtId="14" fontId="48" fillId="21" borderId="17" xfId="0" applyNumberFormat="1" applyFont="1" applyFill="1" applyBorder="1" applyAlignment="1">
      <alignment horizontal="center"/>
    </xf>
    <xf numFmtId="0" fontId="56" fillId="21" borderId="17" xfId="8" applyFont="1" applyFill="1" applyBorder="1" applyAlignment="1">
      <alignment horizontal="center"/>
    </xf>
    <xf numFmtId="168" fontId="47" fillId="39" borderId="17" xfId="9" applyNumberFormat="1" applyFont="1" applyFill="1" applyBorder="1"/>
    <xf numFmtId="0" fontId="44" fillId="21" borderId="17" xfId="144" applyFont="1" applyFill="1" applyBorder="1" applyAlignment="1">
      <alignment horizontal="center"/>
    </xf>
    <xf numFmtId="43" fontId="44" fillId="21" borderId="17" xfId="161" applyFont="1" applyFill="1" applyBorder="1" applyAlignment="1">
      <alignment horizontal="center"/>
    </xf>
    <xf numFmtId="0" fontId="44" fillId="39" borderId="17" xfId="162" applyFont="1" applyFill="1" applyBorder="1" applyAlignment="1">
      <alignment horizontal="center"/>
    </xf>
    <xf numFmtId="0" fontId="44" fillId="21" borderId="17" xfId="162" applyFont="1" applyFill="1" applyBorder="1" applyAlignment="1">
      <alignment horizontal="center" wrapText="1"/>
    </xf>
    <xf numFmtId="0" fontId="1" fillId="21" borderId="0" xfId="513" applyFont="1" applyFill="1" applyAlignment="1">
      <alignment horizontal="left"/>
    </xf>
    <xf numFmtId="184" fontId="1" fillId="21" borderId="0" xfId="513" applyNumberFormat="1" applyFont="1" applyFill="1"/>
    <xf numFmtId="0" fontId="1" fillId="21" borderId="0" xfId="513" applyFont="1" applyFill="1"/>
    <xf numFmtId="43" fontId="1" fillId="21" borderId="0" xfId="410" applyFont="1" applyFill="1" applyBorder="1"/>
    <xf numFmtId="168" fontId="56" fillId="39" borderId="49" xfId="161" applyNumberFormat="1" applyFont="1" applyFill="1" applyBorder="1" applyAlignment="1">
      <alignment horizontal="center"/>
    </xf>
    <xf numFmtId="168" fontId="56" fillId="39" borderId="51" xfId="161" applyNumberFormat="1" applyFont="1" applyFill="1" applyBorder="1" applyAlignment="1">
      <alignment horizontal="center"/>
    </xf>
    <xf numFmtId="168" fontId="56" fillId="39" borderId="52" xfId="161" applyNumberFormat="1" applyFont="1" applyFill="1" applyBorder="1" applyAlignment="1">
      <alignment horizontal="center"/>
    </xf>
    <xf numFmtId="168" fontId="56" fillId="39" borderId="49" xfId="161" applyNumberFormat="1" applyFont="1" applyFill="1" applyBorder="1" applyAlignment="1"/>
    <xf numFmtId="168" fontId="13" fillId="21" borderId="51" xfId="161" applyNumberFormat="1" applyFont="1" applyFill="1" applyBorder="1"/>
    <xf numFmtId="164" fontId="44" fillId="39" borderId="0" xfId="0" applyFont="1" applyFill="1"/>
    <xf numFmtId="10" fontId="43" fillId="42" borderId="0" xfId="148" applyNumberFormat="1" applyFont="1" applyFill="1" applyProtection="1"/>
    <xf numFmtId="10" fontId="43" fillId="42" borderId="11" xfId="148" applyNumberFormat="1" applyFont="1" applyFill="1" applyBorder="1" applyProtection="1"/>
    <xf numFmtId="10" fontId="44" fillId="42" borderId="0" xfId="148" applyNumberFormat="1" applyFont="1" applyFill="1" applyBorder="1" applyProtection="1"/>
    <xf numFmtId="10" fontId="58" fillId="42" borderId="0" xfId="0" applyNumberFormat="1" applyFont="1" applyFill="1"/>
    <xf numFmtId="10" fontId="43" fillId="42" borderId="2" xfId="148" applyNumberFormat="1" applyFont="1" applyFill="1" applyBorder="1" applyProtection="1"/>
    <xf numFmtId="164" fontId="17" fillId="21" borderId="0" xfId="0" applyFont="1" applyFill="1" applyAlignment="1" applyProtection="1">
      <alignment horizontal="center" vertical="center"/>
      <protection locked="0"/>
    </xf>
    <xf numFmtId="164" fontId="44" fillId="0" borderId="0" xfId="0" applyFont="1" applyAlignment="1">
      <alignment horizontal="center"/>
    </xf>
    <xf numFmtId="164" fontId="44" fillId="39" borderId="0" xfId="0" applyFont="1" applyFill="1" applyAlignment="1">
      <alignment horizontal="center"/>
    </xf>
    <xf numFmtId="164" fontId="43" fillId="0" borderId="0" xfId="0" applyFont="1" applyAlignment="1">
      <alignment horizontal="left" wrapText="1"/>
    </xf>
    <xf numFmtId="164" fontId="71" fillId="21" borderId="0" xfId="0" applyFont="1" applyFill="1" applyAlignment="1">
      <alignment horizontal="center"/>
    </xf>
    <xf numFmtId="164" fontId="71" fillId="39" borderId="0" xfId="0" applyFont="1" applyFill="1" applyAlignment="1">
      <alignment horizontal="center"/>
    </xf>
    <xf numFmtId="164" fontId="13" fillId="21" borderId="17" xfId="0" applyFont="1" applyFill="1" applyBorder="1" applyAlignment="1">
      <alignment horizontal="center" wrapText="1"/>
    </xf>
    <xf numFmtId="164" fontId="96" fillId="39" borderId="28" xfId="0" applyFont="1" applyFill="1" applyBorder="1" applyAlignment="1">
      <alignment horizontal="center"/>
    </xf>
    <xf numFmtId="164" fontId="96" fillId="39" borderId="27" xfId="0" applyFont="1" applyFill="1" applyBorder="1" applyAlignment="1">
      <alignment horizontal="center"/>
    </xf>
    <xf numFmtId="164" fontId="96" fillId="39" borderId="29" xfId="0" applyFont="1" applyFill="1" applyBorder="1" applyAlignment="1">
      <alignment horizontal="center"/>
    </xf>
    <xf numFmtId="164" fontId="44" fillId="21" borderId="0" xfId="0" applyFont="1" applyFill="1" applyAlignment="1">
      <alignment horizontal="center"/>
    </xf>
    <xf numFmtId="164" fontId="60" fillId="21" borderId="0" xfId="0" applyFont="1" applyFill="1" applyAlignment="1">
      <alignment horizontal="center"/>
    </xf>
    <xf numFmtId="164" fontId="13" fillId="21" borderId="17" xfId="0" applyFont="1" applyFill="1" applyBorder="1" applyAlignment="1">
      <alignment horizontal="center"/>
    </xf>
    <xf numFmtId="175" fontId="44" fillId="0" borderId="0" xfId="389" applyFont="1" applyAlignment="1">
      <alignment horizontal="center"/>
    </xf>
    <xf numFmtId="0" fontId="44" fillId="0" borderId="0" xfId="389" applyNumberFormat="1" applyFont="1" applyAlignment="1">
      <alignment horizontal="center"/>
    </xf>
    <xf numFmtId="0" fontId="44" fillId="0" borderId="0" xfId="389" applyNumberFormat="1" applyFont="1" applyAlignment="1" applyProtection="1">
      <alignment horizontal="center"/>
      <protection locked="0"/>
    </xf>
    <xf numFmtId="0" fontId="44" fillId="0" borderId="0" xfId="363" applyFont="1" applyAlignment="1">
      <alignment horizontal="center"/>
    </xf>
    <xf numFmtId="0" fontId="44" fillId="39" borderId="0" xfId="389" applyNumberFormat="1" applyFont="1" applyFill="1" applyAlignment="1">
      <alignment horizontal="center"/>
    </xf>
    <xf numFmtId="175" fontId="13" fillId="0" borderId="0" xfId="389" applyFont="1" applyAlignment="1">
      <alignment horizontal="left"/>
    </xf>
    <xf numFmtId="175" fontId="13" fillId="0" borderId="0" xfId="389" applyFont="1" applyAlignment="1">
      <alignment horizontal="left" vertical="top" wrapText="1"/>
    </xf>
    <xf numFmtId="175" fontId="13" fillId="0" borderId="0" xfId="389" applyFont="1" applyAlignment="1">
      <alignment horizontal="left" vertical="center" wrapText="1"/>
    </xf>
    <xf numFmtId="175" fontId="101" fillId="0" borderId="0" xfId="389" applyFont="1" applyAlignment="1">
      <alignment horizontal="left"/>
    </xf>
    <xf numFmtId="175" fontId="101" fillId="0" borderId="0" xfId="389" applyFont="1" applyAlignment="1">
      <alignment horizontal="left" vertical="top" wrapText="1"/>
    </xf>
    <xf numFmtId="175" fontId="101" fillId="0" borderId="0" xfId="389" applyFont="1" applyAlignment="1">
      <alignment horizontal="left" wrapText="1"/>
    </xf>
    <xf numFmtId="3" fontId="44" fillId="0" borderId="0" xfId="389" applyNumberFormat="1" applyFont="1" applyAlignment="1">
      <alignment horizontal="center"/>
    </xf>
    <xf numFmtId="0" fontId="44" fillId="0" borderId="0" xfId="394" applyNumberFormat="1" applyFont="1" applyAlignment="1">
      <alignment horizontal="center"/>
    </xf>
    <xf numFmtId="175" fontId="44" fillId="39" borderId="0" xfId="389" applyFont="1" applyFill="1" applyAlignment="1">
      <alignment horizontal="center"/>
    </xf>
    <xf numFmtId="175" fontId="98" fillId="0" borderId="0" xfId="389" applyFont="1" applyAlignment="1">
      <alignment horizontal="left" vertical="top" wrapText="1"/>
    </xf>
    <xf numFmtId="175" fontId="13" fillId="39" borderId="9" xfId="389" applyFont="1" applyFill="1" applyBorder="1" applyAlignment="1">
      <alignment horizontal="center"/>
    </xf>
    <xf numFmtId="175" fontId="13" fillId="39" borderId="0" xfId="389" applyFont="1" applyFill="1" applyAlignment="1">
      <alignment horizontal="center"/>
    </xf>
    <xf numFmtId="175" fontId="13" fillId="39" borderId="10" xfId="389" applyFont="1" applyFill="1" applyBorder="1" applyAlignment="1">
      <alignment horizontal="center"/>
    </xf>
    <xf numFmtId="175" fontId="13" fillId="39" borderId="7" xfId="389" applyFont="1" applyFill="1" applyBorder="1" applyAlignment="1">
      <alignment horizontal="center"/>
    </xf>
    <xf numFmtId="175" fontId="13" fillId="39" borderId="17" xfId="389" applyFont="1" applyFill="1" applyBorder="1" applyAlignment="1">
      <alignment horizontal="center"/>
    </xf>
    <xf numFmtId="175" fontId="13" fillId="39" borderId="8" xfId="389" applyFont="1" applyFill="1" applyBorder="1" applyAlignment="1">
      <alignment horizontal="center"/>
    </xf>
    <xf numFmtId="175" fontId="13" fillId="0" borderId="39" xfId="389" applyFont="1" applyBorder="1" applyAlignment="1">
      <alignment horizontal="center"/>
    </xf>
    <xf numFmtId="175" fontId="13" fillId="0" borderId="38" xfId="389" applyFont="1" applyBorder="1" applyAlignment="1">
      <alignment horizontal="center"/>
    </xf>
    <xf numFmtId="175" fontId="13" fillId="0" borderId="40" xfId="389" applyFont="1" applyBorder="1" applyAlignment="1">
      <alignment horizontal="center"/>
    </xf>
    <xf numFmtId="175" fontId="13" fillId="0" borderId="9" xfId="389" applyFont="1" applyBorder="1" applyAlignment="1">
      <alignment horizontal="center"/>
    </xf>
    <xf numFmtId="175" fontId="13" fillId="0" borderId="0" xfId="389" applyFont="1" applyAlignment="1">
      <alignment horizontal="center"/>
    </xf>
    <xf numFmtId="175" fontId="13" fillId="0" borderId="10" xfId="389" applyFont="1" applyBorder="1" applyAlignment="1">
      <alignment horizontal="center"/>
    </xf>
    <xf numFmtId="43" fontId="13" fillId="39" borderId="9" xfId="9" applyFont="1" applyFill="1" applyBorder="1" applyAlignment="1">
      <alignment horizontal="center"/>
    </xf>
    <xf numFmtId="43" fontId="13" fillId="39" borderId="0" xfId="9" applyFont="1" applyFill="1" applyBorder="1" applyAlignment="1">
      <alignment horizontal="center"/>
    </xf>
    <xf numFmtId="43" fontId="13" fillId="39" borderId="10" xfId="9" applyFont="1" applyFill="1" applyBorder="1" applyAlignment="1">
      <alignment horizontal="center"/>
    </xf>
    <xf numFmtId="164" fontId="13" fillId="0" borderId="0" xfId="0" applyFont="1" applyAlignment="1">
      <alignment horizontal="left" vertical="top" wrapText="1"/>
    </xf>
    <xf numFmtId="164" fontId="71" fillId="21" borderId="0" xfId="193" applyFont="1" applyFill="1" applyAlignment="1">
      <alignment horizontal="center"/>
    </xf>
    <xf numFmtId="164" fontId="71" fillId="39" borderId="0" xfId="193" applyFont="1" applyFill="1" applyAlignment="1">
      <alignment horizontal="center"/>
    </xf>
    <xf numFmtId="164" fontId="71" fillId="0" borderId="0" xfId="0" applyFont="1" applyAlignment="1">
      <alignment horizontal="center"/>
    </xf>
    <xf numFmtId="164" fontId="60" fillId="39" borderId="0" xfId="0" applyFont="1" applyFill="1" applyAlignment="1">
      <alignment horizontal="center"/>
    </xf>
    <xf numFmtId="43" fontId="44" fillId="39" borderId="49" xfId="410" quotePrefix="1" applyFont="1" applyFill="1" applyBorder="1" applyAlignment="1">
      <alignment horizontal="center"/>
    </xf>
    <xf numFmtId="43" fontId="44" fillId="39" borderId="51" xfId="410" quotePrefix="1" applyFont="1" applyFill="1" applyBorder="1" applyAlignment="1">
      <alignment horizontal="center"/>
    </xf>
    <xf numFmtId="43" fontId="44" fillId="39" borderId="52" xfId="410" quotePrefix="1" applyFont="1" applyFill="1" applyBorder="1" applyAlignment="1">
      <alignment horizontal="center"/>
    </xf>
    <xf numFmtId="49" fontId="60" fillId="39" borderId="49" xfId="5" applyNumberFormat="1" applyFont="1" applyFill="1" applyBorder="1" applyAlignment="1">
      <alignment horizontal="center"/>
    </xf>
    <xf numFmtId="49" fontId="60" fillId="39" borderId="51" xfId="5" applyNumberFormat="1" applyFont="1" applyFill="1" applyBorder="1" applyAlignment="1">
      <alignment horizontal="center"/>
    </xf>
    <xf numFmtId="49" fontId="60" fillId="39" borderId="52" xfId="5" applyNumberFormat="1" applyFont="1" applyFill="1" applyBorder="1" applyAlignment="1">
      <alignment horizontal="center"/>
    </xf>
    <xf numFmtId="0" fontId="44" fillId="39" borderId="49" xfId="8" applyFont="1" applyFill="1" applyBorder="1" applyAlignment="1">
      <alignment horizontal="center"/>
    </xf>
    <xf numFmtId="0" fontId="44" fillId="39" borderId="51" xfId="8" applyFont="1" applyFill="1" applyBorder="1" applyAlignment="1">
      <alignment horizontal="center"/>
    </xf>
    <xf numFmtId="0" fontId="44" fillId="39" borderId="17" xfId="61" applyFont="1" applyFill="1" applyBorder="1" applyAlignment="1">
      <alignment horizontal="center"/>
    </xf>
    <xf numFmtId="0" fontId="44" fillId="39" borderId="52" xfId="8" applyFont="1" applyFill="1" applyBorder="1" applyAlignment="1">
      <alignment horizontal="center"/>
    </xf>
    <xf numFmtId="0" fontId="44" fillId="21" borderId="38" xfId="192" applyFont="1" applyFill="1" applyBorder="1" applyAlignment="1">
      <alignment wrapText="1"/>
    </xf>
    <xf numFmtId="164" fontId="54" fillId="0" borderId="38" xfId="0" applyFont="1" applyBorder="1" applyAlignment="1">
      <alignment wrapText="1"/>
    </xf>
    <xf numFmtId="164" fontId="54" fillId="0" borderId="0" xfId="0" applyFont="1" applyAlignment="1">
      <alignment wrapText="1"/>
    </xf>
    <xf numFmtId="49" fontId="44" fillId="39" borderId="49" xfId="5" applyNumberFormat="1" applyFont="1" applyFill="1" applyBorder="1" applyAlignment="1">
      <alignment horizontal="center"/>
    </xf>
    <xf numFmtId="49" fontId="44" fillId="39" borderId="51" xfId="5" applyNumberFormat="1" applyFont="1" applyFill="1" applyBorder="1" applyAlignment="1">
      <alignment horizontal="center"/>
    </xf>
    <xf numFmtId="49" fontId="44" fillId="39" borderId="52" xfId="5" applyNumberFormat="1" applyFont="1" applyFill="1" applyBorder="1" applyAlignment="1">
      <alignment horizontal="center"/>
    </xf>
    <xf numFmtId="164" fontId="71" fillId="39" borderId="0" xfId="193" applyFont="1" applyFill="1" applyAlignment="1" applyProtection="1">
      <alignment horizontal="center"/>
      <protection locked="0"/>
    </xf>
    <xf numFmtId="0" fontId="13" fillId="21" borderId="38" xfId="6" quotePrefix="1" applyFont="1" applyFill="1" applyBorder="1" applyAlignment="1">
      <alignment horizontal="center"/>
    </xf>
    <xf numFmtId="0" fontId="13" fillId="21" borderId="38" xfId="6" applyFont="1" applyFill="1" applyBorder="1" applyAlignment="1">
      <alignment horizontal="center"/>
    </xf>
    <xf numFmtId="164" fontId="44" fillId="21" borderId="17" xfId="0" applyFont="1" applyFill="1" applyBorder="1" applyAlignment="1">
      <alignment horizontal="center"/>
    </xf>
    <xf numFmtId="164" fontId="75" fillId="21" borderId="0" xfId="0" applyFont="1" applyFill="1" applyAlignment="1">
      <alignment horizontal="center" wrapText="1"/>
    </xf>
    <xf numFmtId="0" fontId="44" fillId="21" borderId="0" xfId="6" applyFont="1" applyFill="1" applyAlignment="1">
      <alignment horizontal="center"/>
    </xf>
    <xf numFmtId="1" fontId="56" fillId="39" borderId="49" xfId="0" applyNumberFormat="1" applyFont="1" applyFill="1" applyBorder="1" applyAlignment="1">
      <alignment horizontal="center"/>
    </xf>
    <xf numFmtId="1" fontId="56" fillId="39" borderId="51" xfId="0" applyNumberFormat="1" applyFont="1" applyFill="1" applyBorder="1" applyAlignment="1">
      <alignment horizontal="center"/>
    </xf>
    <xf numFmtId="1" fontId="56" fillId="39" borderId="52" xfId="0" applyNumberFormat="1" applyFont="1" applyFill="1" applyBorder="1" applyAlignment="1">
      <alignment horizontal="center"/>
    </xf>
    <xf numFmtId="168" fontId="56" fillId="39" borderId="49" xfId="161" applyNumberFormat="1" applyFont="1" applyFill="1" applyBorder="1" applyAlignment="1">
      <alignment horizontal="center"/>
    </xf>
    <xf numFmtId="168" fontId="56" fillId="39" borderId="51" xfId="161" applyNumberFormat="1" applyFont="1" applyFill="1" applyBorder="1" applyAlignment="1">
      <alignment horizontal="center"/>
    </xf>
    <xf numFmtId="168" fontId="56" fillId="39" borderId="52" xfId="161" applyNumberFormat="1" applyFont="1" applyFill="1" applyBorder="1" applyAlignment="1">
      <alignment horizontal="center"/>
    </xf>
    <xf numFmtId="169" fontId="56" fillId="21" borderId="0" xfId="0" applyNumberFormat="1" applyFont="1" applyFill="1" applyAlignment="1">
      <alignment horizontal="center"/>
    </xf>
    <xf numFmtId="169" fontId="46" fillId="21" borderId="0" xfId="0" applyNumberFormat="1" applyFont="1" applyFill="1" applyAlignment="1">
      <alignment horizontal="center"/>
    </xf>
    <xf numFmtId="169" fontId="46" fillId="39" borderId="0" xfId="0" applyNumberFormat="1" applyFont="1" applyFill="1" applyAlignment="1">
      <alignment horizontal="center"/>
    </xf>
  </cellXfs>
  <cellStyles count="933">
    <cellStyle name="Bottom bold border" xfId="514" xr:uid="{00000000-0005-0000-0000-000000000000}"/>
    <cellStyle name="Bottom single border" xfId="515" xr:uid="{00000000-0005-0000-0000-000001000000}"/>
    <cellStyle name="Comma" xfId="161" builtinId="3"/>
    <cellStyle name="Comma 10" xfId="383" xr:uid="{00000000-0005-0000-0000-000003000000}"/>
    <cellStyle name="Comma 10 2" xfId="827" xr:uid="{5FBFCE07-D0AE-4E0E-A9C2-879F64DE6F9C}"/>
    <cellStyle name="Comma 11" xfId="385" xr:uid="{00000000-0005-0000-0000-000004000000}"/>
    <cellStyle name="Comma 11 2" xfId="829" xr:uid="{2AEEE622-A7F1-4745-B636-608DB99EBCF7}"/>
    <cellStyle name="Comma 12" xfId="388" xr:uid="{00000000-0005-0000-0000-000005000000}"/>
    <cellStyle name="Comma 12 2" xfId="832" xr:uid="{0DF4F4BE-C2BD-46A4-92EB-E2EF8BC63842}"/>
    <cellStyle name="Comma 13" xfId="391" xr:uid="{00000000-0005-0000-0000-000006000000}"/>
    <cellStyle name="Comma 14" xfId="410" xr:uid="{00000000-0005-0000-0000-000007000000}"/>
    <cellStyle name="Comma 15" xfId="428" xr:uid="{00000000-0005-0000-0000-000008000000}"/>
    <cellStyle name="Comma 15 2" xfId="847" xr:uid="{91DF76CD-4180-46D0-8B39-3C2FEB8F8D95}"/>
    <cellStyle name="Comma 2" xfId="1" xr:uid="{00000000-0005-0000-0000-000009000000}"/>
    <cellStyle name="Comma 2 2" xfId="9" xr:uid="{00000000-0005-0000-0000-00000A000000}"/>
    <cellStyle name="Comma 2 2 2" xfId="11" xr:uid="{00000000-0005-0000-0000-00000B000000}"/>
    <cellStyle name="Comma 2 2 3" xfId="12" xr:uid="{00000000-0005-0000-0000-00000C000000}"/>
    <cellStyle name="Comma 2 2 4" xfId="13" xr:uid="{00000000-0005-0000-0000-00000D000000}"/>
    <cellStyle name="Comma 2 2 4 2" xfId="154" xr:uid="{00000000-0005-0000-0000-00000E000000}"/>
    <cellStyle name="Comma 2 2 5" xfId="429" xr:uid="{00000000-0005-0000-0000-00000F000000}"/>
    <cellStyle name="Comma 2 2 5 2" xfId="848" xr:uid="{8B39AB61-D098-4DA8-8A82-876F409F6ACB}"/>
    <cellStyle name="Comma 2 3" xfId="155" xr:uid="{00000000-0005-0000-0000-000010000000}"/>
    <cellStyle name="Comma 3" xfId="14" xr:uid="{00000000-0005-0000-0000-000011000000}"/>
    <cellStyle name="Comma 3 2" xfId="424" xr:uid="{00000000-0005-0000-0000-000012000000}"/>
    <cellStyle name="Comma 4" xfId="10" xr:uid="{00000000-0005-0000-0000-000013000000}"/>
    <cellStyle name="Comma 4 2" xfId="15" xr:uid="{00000000-0005-0000-0000-000014000000}"/>
    <cellStyle name="Comma 5" xfId="16" xr:uid="{00000000-0005-0000-0000-000015000000}"/>
    <cellStyle name="Comma 6" xfId="145" xr:uid="{00000000-0005-0000-0000-000016000000}"/>
    <cellStyle name="Comma 7" xfId="149" xr:uid="{00000000-0005-0000-0000-000017000000}"/>
    <cellStyle name="Comma 7 2" xfId="358" xr:uid="{00000000-0005-0000-0000-000018000000}"/>
    <cellStyle name="Comma 7 2 2" xfId="806" xr:uid="{DB490DA1-15A2-42E1-9F4D-9DC279A3292F}"/>
    <cellStyle name="Comma 7 3" xfId="636" xr:uid="{F5F29636-CCAE-4D56-B6FA-5841D75C4170}"/>
    <cellStyle name="Comma 8" xfId="160" xr:uid="{00000000-0005-0000-0000-000019000000}"/>
    <cellStyle name="Comma 8 2" xfId="365" xr:uid="{00000000-0005-0000-0000-00001A000000}"/>
    <cellStyle name="Comma 8 2 2" xfId="811" xr:uid="{2C9A83C2-009D-4E52-B0F9-C33EBAD7B9CA}"/>
    <cellStyle name="Comma 8 3" xfId="642" xr:uid="{DCA75EE3-CBD3-45DF-8513-15C290734EBD}"/>
    <cellStyle name="Comma 9" xfId="194" xr:uid="{00000000-0005-0000-0000-00001B000000}"/>
    <cellStyle name="Currency" xfId="147" builtinId="4"/>
    <cellStyle name="Currency 2" xfId="2" xr:uid="{00000000-0005-0000-0000-00001D000000}"/>
    <cellStyle name="Currency 2 2" xfId="245" xr:uid="{00000000-0005-0000-0000-00001E000000}"/>
    <cellStyle name="Currency 3" xfId="152" xr:uid="{00000000-0005-0000-0000-00001F000000}"/>
    <cellStyle name="Currency 3 2" xfId="361" xr:uid="{00000000-0005-0000-0000-000020000000}"/>
    <cellStyle name="Currency 3 2 2" xfId="809" xr:uid="{691AA227-73CF-4A99-83DB-21510763D1A7}"/>
    <cellStyle name="Currency 3 3" xfId="397" xr:uid="{00000000-0005-0000-0000-000021000000}"/>
    <cellStyle name="Currency 3 4" xfId="639" xr:uid="{398C27E1-83AD-47A8-B969-D2EDB764C07E}"/>
    <cellStyle name="Currency 4" xfId="163" xr:uid="{00000000-0005-0000-0000-000022000000}"/>
    <cellStyle name="Currency 4 2" xfId="364" xr:uid="{00000000-0005-0000-0000-000023000000}"/>
    <cellStyle name="Currency 5" xfId="411" xr:uid="{00000000-0005-0000-0000-000024000000}"/>
    <cellStyle name="Hyperlink" xfId="197" builtinId="8"/>
    <cellStyle name="No Border" xfId="516" xr:uid="{00000000-0005-0000-0000-000026000000}"/>
    <cellStyle name="Normal" xfId="0" builtinId="0"/>
    <cellStyle name="Normal 10" xfId="17" xr:uid="{00000000-0005-0000-0000-000028000000}"/>
    <cellStyle name="Normal 10 2" xfId="195" xr:uid="{00000000-0005-0000-0000-000029000000}"/>
    <cellStyle name="Normal 10 2 2" xfId="237" xr:uid="{00000000-0005-0000-0000-00002A000000}"/>
    <cellStyle name="Normal 10 2 2 2" xfId="407" xr:uid="{00000000-0005-0000-0000-00002B000000}"/>
    <cellStyle name="Normal 10 2 2 3" xfId="408" xr:uid="{00000000-0005-0000-0000-00002C000000}"/>
    <cellStyle name="Normal 10 2 3" xfId="379" xr:uid="{00000000-0005-0000-0000-00002D000000}"/>
    <cellStyle name="Normal 10 2 3 2" xfId="825" xr:uid="{5DC35D81-BF91-426A-9A55-C4A920711CF7}"/>
    <cellStyle name="Normal 10 2 4" xfId="657" xr:uid="{B403F513-DAC9-455E-9054-450DD9C4D23A}"/>
    <cellStyle name="Normal 10 3" xfId="233" xr:uid="{00000000-0005-0000-0000-00002E000000}"/>
    <cellStyle name="Normal 10 3 2" xfId="690" xr:uid="{0F904A01-9B3D-4166-89CC-C59436454485}"/>
    <cellStyle name="Normal 10 4" xfId="395" xr:uid="{00000000-0005-0000-0000-00002F000000}"/>
    <cellStyle name="Normal 10 4 2" xfId="833" xr:uid="{380192BE-00C4-4A63-BA0A-7C6ADEC72095}"/>
    <cellStyle name="Normal 10 5" xfId="430" xr:uid="{00000000-0005-0000-0000-000030000000}"/>
    <cellStyle name="Normal 10 5 2" xfId="849" xr:uid="{555B827C-EB26-4421-B349-0E9773B32241}"/>
    <cellStyle name="Normal 10 6" xfId="520" xr:uid="{B5E2C2AC-59E4-4217-B245-E8184369B15A}"/>
    <cellStyle name="Normal 100" xfId="18" xr:uid="{00000000-0005-0000-0000-000031000000}"/>
    <cellStyle name="Normal 100 2" xfId="247" xr:uid="{00000000-0005-0000-0000-000032000000}"/>
    <cellStyle name="Normal 100 2 2" xfId="695" xr:uid="{34948671-6D01-49B5-96E9-31CCCBB1E23C}"/>
    <cellStyle name="Normal 100 3" xfId="431" xr:uid="{00000000-0005-0000-0000-000033000000}"/>
    <cellStyle name="Normal 100 3 2" xfId="850" xr:uid="{7E63B829-93FF-4D23-A2E9-A3D14FB418F9}"/>
    <cellStyle name="Normal 100 4" xfId="521" xr:uid="{16015695-62CD-4CAD-9D85-3DD62BE147EE}"/>
    <cellStyle name="Normal 101" xfId="19" xr:uid="{00000000-0005-0000-0000-000034000000}"/>
    <cellStyle name="Normal 101 2" xfId="248" xr:uid="{00000000-0005-0000-0000-000035000000}"/>
    <cellStyle name="Normal 101 2 2" xfId="696" xr:uid="{E295EEFA-E35A-45EF-8887-553E29F0F57B}"/>
    <cellStyle name="Normal 101 3" xfId="432" xr:uid="{00000000-0005-0000-0000-000036000000}"/>
    <cellStyle name="Normal 101 3 2" xfId="851" xr:uid="{C52E0C30-D5DC-4753-87F4-C7D1F5070555}"/>
    <cellStyle name="Normal 101 4" xfId="522" xr:uid="{0AD7851D-4BFD-4C52-B2A6-A39E56045342}"/>
    <cellStyle name="Normal 103" xfId="20" xr:uid="{00000000-0005-0000-0000-000037000000}"/>
    <cellStyle name="Normal 103 2" xfId="249" xr:uid="{00000000-0005-0000-0000-000038000000}"/>
    <cellStyle name="Normal 103 2 2" xfId="697" xr:uid="{347BB6DB-5BA7-4ED5-B0E6-352F4B6C323A}"/>
    <cellStyle name="Normal 103 3" xfId="433" xr:uid="{00000000-0005-0000-0000-000039000000}"/>
    <cellStyle name="Normal 103 3 2" xfId="852" xr:uid="{921F7A3F-9E5F-460C-B97B-1EC9CBB5CA2F}"/>
    <cellStyle name="Normal 103 4" xfId="523" xr:uid="{4CD3FA3C-886A-44C0-99B5-4BB53A146F05}"/>
    <cellStyle name="Normal 107" xfId="21" xr:uid="{00000000-0005-0000-0000-00003A000000}"/>
    <cellStyle name="Normal 107 2" xfId="250" xr:uid="{00000000-0005-0000-0000-00003B000000}"/>
    <cellStyle name="Normal 107 2 2" xfId="698" xr:uid="{8780B6D8-224C-49B3-8C41-DBFD3D77BF8A}"/>
    <cellStyle name="Normal 107 3" xfId="434" xr:uid="{00000000-0005-0000-0000-00003C000000}"/>
    <cellStyle name="Normal 107 3 2" xfId="853" xr:uid="{231C8122-B0E4-4D76-868F-9FFE1F4F4F07}"/>
    <cellStyle name="Normal 107 4" xfId="524" xr:uid="{4C1CAD60-8C1B-4FEF-A6C7-F0F7CCBCA697}"/>
    <cellStyle name="Normal 108" xfId="22" xr:uid="{00000000-0005-0000-0000-00003D000000}"/>
    <cellStyle name="Normal 108 2" xfId="251" xr:uid="{00000000-0005-0000-0000-00003E000000}"/>
    <cellStyle name="Normal 108 2 2" xfId="699" xr:uid="{00EB4510-9B1B-44F2-B54A-966FB1F66C81}"/>
    <cellStyle name="Normal 108 3" xfId="435" xr:uid="{00000000-0005-0000-0000-00003F000000}"/>
    <cellStyle name="Normal 108 3 2" xfId="854" xr:uid="{5DCEA701-5DBF-4FEB-86B0-94FE29CBF8DF}"/>
    <cellStyle name="Normal 108 4" xfId="525" xr:uid="{4642AE2C-78F7-40D5-9B20-FAFB6A10D178}"/>
    <cellStyle name="Normal 11" xfId="23" xr:uid="{00000000-0005-0000-0000-000040000000}"/>
    <cellStyle name="Normal 11 2" xfId="238" xr:uid="{00000000-0005-0000-0000-000041000000}"/>
    <cellStyle name="Normal 11 3" xfId="252" xr:uid="{00000000-0005-0000-0000-000042000000}"/>
    <cellStyle name="Normal 11 3 2" xfId="700" xr:uid="{06D2DDEB-2471-4388-9748-566AA37BF1C5}"/>
    <cellStyle name="Normal 11 4" xfId="436" xr:uid="{00000000-0005-0000-0000-000043000000}"/>
    <cellStyle name="Normal 11 4 2" xfId="855" xr:uid="{B887C407-C049-42A2-9A5D-B82DDC020DBD}"/>
    <cellStyle name="Normal 11 5" xfId="526" xr:uid="{E4A7FE97-8DE3-4F3E-8A7B-E9A3EAE7038C}"/>
    <cellStyle name="Normal 110" xfId="24" xr:uid="{00000000-0005-0000-0000-000044000000}"/>
    <cellStyle name="Normal 110 2" xfId="253" xr:uid="{00000000-0005-0000-0000-000045000000}"/>
    <cellStyle name="Normal 110 2 2" xfId="701" xr:uid="{C7E6BC0C-9A06-45B5-9772-D81D9BB9F176}"/>
    <cellStyle name="Normal 110 3" xfId="437" xr:uid="{00000000-0005-0000-0000-000046000000}"/>
    <cellStyle name="Normal 110 3 2" xfId="856" xr:uid="{165F73EE-F14B-4D14-8183-D2996316CE68}"/>
    <cellStyle name="Normal 110 4" xfId="527" xr:uid="{0EB702FD-6FE8-4988-8A42-9B371964E7F1}"/>
    <cellStyle name="Normal 112" xfId="25" xr:uid="{00000000-0005-0000-0000-000047000000}"/>
    <cellStyle name="Normal 112 2" xfId="254" xr:uid="{00000000-0005-0000-0000-000048000000}"/>
    <cellStyle name="Normal 112 2 2" xfId="702" xr:uid="{DF755B11-39BB-49B5-A4D8-EB61D23943EF}"/>
    <cellStyle name="Normal 112 3" xfId="438" xr:uid="{00000000-0005-0000-0000-000049000000}"/>
    <cellStyle name="Normal 112 3 2" xfId="857" xr:uid="{3134C868-40E8-4BBF-A965-011E7A8B64BA}"/>
    <cellStyle name="Normal 112 4" xfId="528" xr:uid="{71D94154-A9E7-464D-B20C-6C234B97053E}"/>
    <cellStyle name="Normal 114" xfId="26" xr:uid="{00000000-0005-0000-0000-00004A000000}"/>
    <cellStyle name="Normal 114 2" xfId="255" xr:uid="{00000000-0005-0000-0000-00004B000000}"/>
    <cellStyle name="Normal 114 2 2" xfId="703" xr:uid="{52F64BF8-2811-428C-86DB-728C6EC9BB0B}"/>
    <cellStyle name="Normal 114 3" xfId="439" xr:uid="{00000000-0005-0000-0000-00004C000000}"/>
    <cellStyle name="Normal 114 3 2" xfId="858" xr:uid="{05A3DB97-73E6-4C48-82B1-93434822D294}"/>
    <cellStyle name="Normal 114 4" xfId="529" xr:uid="{B48D71DB-4A4C-493A-B9FA-F0B256B07B42}"/>
    <cellStyle name="Normal 117" xfId="27" xr:uid="{00000000-0005-0000-0000-00004D000000}"/>
    <cellStyle name="Normal 117 2" xfId="256" xr:uid="{00000000-0005-0000-0000-00004E000000}"/>
    <cellStyle name="Normal 117 2 2" xfId="704" xr:uid="{C2765CD0-CC6F-490A-A710-70F9D963CDAF}"/>
    <cellStyle name="Normal 117 3" xfId="440" xr:uid="{00000000-0005-0000-0000-00004F000000}"/>
    <cellStyle name="Normal 117 3 2" xfId="859" xr:uid="{780CCE12-C1F5-4E20-BAFF-F1E84FEBF12B}"/>
    <cellStyle name="Normal 117 4" xfId="530" xr:uid="{5F4FE52F-BD87-4F74-8587-49A530168270}"/>
    <cellStyle name="Normal 118" xfId="28" xr:uid="{00000000-0005-0000-0000-000050000000}"/>
    <cellStyle name="Normal 118 2" xfId="257" xr:uid="{00000000-0005-0000-0000-000051000000}"/>
    <cellStyle name="Normal 118 2 2" xfId="705" xr:uid="{2F4F9CB4-C94B-4828-8717-B73FDBC7A9D4}"/>
    <cellStyle name="Normal 118 3" xfId="441" xr:uid="{00000000-0005-0000-0000-000052000000}"/>
    <cellStyle name="Normal 118 3 2" xfId="860" xr:uid="{DCE743DB-D111-4FF5-A475-99E834A84470}"/>
    <cellStyle name="Normal 118 4" xfId="531" xr:uid="{8D963238-CD9D-4F10-BC76-5C971582A9E2}"/>
    <cellStyle name="Normal 119" xfId="29" xr:uid="{00000000-0005-0000-0000-000053000000}"/>
    <cellStyle name="Normal 119 2" xfId="258" xr:uid="{00000000-0005-0000-0000-000054000000}"/>
    <cellStyle name="Normal 119 2 2" xfId="706" xr:uid="{0C0F1751-81DA-4878-8C39-88C8AA4A1FE9}"/>
    <cellStyle name="Normal 119 3" xfId="442" xr:uid="{00000000-0005-0000-0000-000055000000}"/>
    <cellStyle name="Normal 119 3 2" xfId="861" xr:uid="{0BD9B129-78B8-4350-98CC-E4B3B179AC65}"/>
    <cellStyle name="Normal 119 4" xfId="532" xr:uid="{E9831A3B-B5FE-4529-BFD0-1E1D352F051D}"/>
    <cellStyle name="Normal 12" xfId="30" xr:uid="{00000000-0005-0000-0000-000056000000}"/>
    <cellStyle name="Normal 12 2" xfId="239" xr:uid="{00000000-0005-0000-0000-000057000000}"/>
    <cellStyle name="Normal 12 3" xfId="259" xr:uid="{00000000-0005-0000-0000-000058000000}"/>
    <cellStyle name="Normal 12 3 2" xfId="707" xr:uid="{DECB2F29-2077-42FA-B0D1-0AD3A90FB631}"/>
    <cellStyle name="Normal 12 4" xfId="443" xr:uid="{00000000-0005-0000-0000-000059000000}"/>
    <cellStyle name="Normal 12 4 2" xfId="862" xr:uid="{22C9D722-8A57-46CF-A8FB-64AE47F2797B}"/>
    <cellStyle name="Normal 12 5" xfId="533" xr:uid="{C5DD74D4-F4A6-4B09-B784-E0B8B65B54B4}"/>
    <cellStyle name="Normal 120" xfId="31" xr:uid="{00000000-0005-0000-0000-00005A000000}"/>
    <cellStyle name="Normal 120 2" xfId="260" xr:uid="{00000000-0005-0000-0000-00005B000000}"/>
    <cellStyle name="Normal 120 2 2" xfId="708" xr:uid="{92DF6C5E-A994-4F1C-9D84-34096289B6F1}"/>
    <cellStyle name="Normal 120 3" xfId="444" xr:uid="{00000000-0005-0000-0000-00005C000000}"/>
    <cellStyle name="Normal 120 3 2" xfId="863" xr:uid="{869DA680-628E-423F-981C-08010C8DC8C4}"/>
    <cellStyle name="Normal 120 4" xfId="534" xr:uid="{B3A4EE75-28D8-4C1B-85B8-FCE87411BBAD}"/>
    <cellStyle name="Normal 121" xfId="32" xr:uid="{00000000-0005-0000-0000-00005D000000}"/>
    <cellStyle name="Normal 121 2" xfId="261" xr:uid="{00000000-0005-0000-0000-00005E000000}"/>
    <cellStyle name="Normal 121 2 2" xfId="709" xr:uid="{869983B0-368A-4BB4-B187-F9F6F6E19359}"/>
    <cellStyle name="Normal 121 3" xfId="445" xr:uid="{00000000-0005-0000-0000-00005F000000}"/>
    <cellStyle name="Normal 121 3 2" xfId="864" xr:uid="{94C8CA9D-99D2-48C6-A311-80B144C8431C}"/>
    <cellStyle name="Normal 121 4" xfId="535" xr:uid="{58792DD7-2899-425A-A300-6A711540D69D}"/>
    <cellStyle name="Normal 122" xfId="33" xr:uid="{00000000-0005-0000-0000-000060000000}"/>
    <cellStyle name="Normal 122 2" xfId="262" xr:uid="{00000000-0005-0000-0000-000061000000}"/>
    <cellStyle name="Normal 122 2 2" xfId="710" xr:uid="{C1686FB9-F09A-4232-B8F1-4674BB1BD8EF}"/>
    <cellStyle name="Normal 122 3" xfId="446" xr:uid="{00000000-0005-0000-0000-000062000000}"/>
    <cellStyle name="Normal 122 3 2" xfId="865" xr:uid="{980D43CB-00AA-4312-9E28-25D2689E8A36}"/>
    <cellStyle name="Normal 122 4" xfId="536" xr:uid="{CF6348EF-78FB-4A98-86E0-0AF12123FA50}"/>
    <cellStyle name="Normal 123" xfId="34" xr:uid="{00000000-0005-0000-0000-000063000000}"/>
    <cellStyle name="Normal 123 2" xfId="263" xr:uid="{00000000-0005-0000-0000-000064000000}"/>
    <cellStyle name="Normal 123 2 2" xfId="711" xr:uid="{283D2982-1938-4CCD-8562-FBA8F16DB0D7}"/>
    <cellStyle name="Normal 123 3" xfId="447" xr:uid="{00000000-0005-0000-0000-000065000000}"/>
    <cellStyle name="Normal 123 3 2" xfId="866" xr:uid="{FACE8E37-3215-4CA5-A6D6-927AC2E86430}"/>
    <cellStyle name="Normal 123 4" xfId="537" xr:uid="{EAB3AB1A-3F27-4439-A943-8AB565EEC3E7}"/>
    <cellStyle name="Normal 124" xfId="35" xr:uid="{00000000-0005-0000-0000-000066000000}"/>
    <cellStyle name="Normal 124 2" xfId="264" xr:uid="{00000000-0005-0000-0000-000067000000}"/>
    <cellStyle name="Normal 124 2 2" xfId="712" xr:uid="{D121A03A-4EB1-448F-884E-34D0C0ABA3A3}"/>
    <cellStyle name="Normal 124 3" xfId="448" xr:uid="{00000000-0005-0000-0000-000068000000}"/>
    <cellStyle name="Normal 124 3 2" xfId="867" xr:uid="{81CD5BA9-FB6A-4F21-B92F-F0A948EBA5E6}"/>
    <cellStyle name="Normal 124 4" xfId="538" xr:uid="{6683C21E-E55A-4DF8-91DB-A702A4AFE146}"/>
    <cellStyle name="Normal 13" xfId="36" xr:uid="{00000000-0005-0000-0000-000069000000}"/>
    <cellStyle name="Normal 13 2" xfId="240" xr:uid="{00000000-0005-0000-0000-00006A000000}"/>
    <cellStyle name="Normal 13 3" xfId="265" xr:uid="{00000000-0005-0000-0000-00006B000000}"/>
    <cellStyle name="Normal 13 3 2" xfId="713" xr:uid="{14EED4AA-B911-47E3-B447-337919F63B32}"/>
    <cellStyle name="Normal 13 4" xfId="449" xr:uid="{00000000-0005-0000-0000-00006C000000}"/>
    <cellStyle name="Normal 13 4 2" xfId="868" xr:uid="{56C45D22-7104-4EFC-B27D-354848B829D0}"/>
    <cellStyle name="Normal 13 5" xfId="539" xr:uid="{6AE481C3-838B-4310-A5D0-372F96370BE0}"/>
    <cellStyle name="Normal 14" xfId="151" xr:uid="{00000000-0005-0000-0000-00006D000000}"/>
    <cellStyle name="Normal 14 2" xfId="360" xr:uid="{00000000-0005-0000-0000-00006E000000}"/>
    <cellStyle name="Normal 14 2 2" xfId="808" xr:uid="{3C6FD8C0-7EBF-4F9F-9618-C47D50A77A1C}"/>
    <cellStyle name="Normal 14 3" xfId="638" xr:uid="{5D3881F6-0D2B-4F2A-A1E4-70BFA4421504}"/>
    <cellStyle name="Normal 15" xfId="162" xr:uid="{00000000-0005-0000-0000-00006F000000}"/>
    <cellStyle name="Normal 15 2" xfId="363" xr:uid="{00000000-0005-0000-0000-000070000000}"/>
    <cellStyle name="Normal 16" xfId="192" xr:uid="{00000000-0005-0000-0000-000071000000}"/>
    <cellStyle name="Normal 16 2" xfId="380" xr:uid="{00000000-0005-0000-0000-000072000000}"/>
    <cellStyle name="Normal 17" xfId="37" xr:uid="{00000000-0005-0000-0000-000073000000}"/>
    <cellStyle name="Normal 17 2" xfId="266" xr:uid="{00000000-0005-0000-0000-000074000000}"/>
    <cellStyle name="Normal 17 2 2" xfId="714" xr:uid="{15F2CD83-7EC0-4FBD-89C8-1F5F84691C9F}"/>
    <cellStyle name="Normal 17 3" xfId="450" xr:uid="{00000000-0005-0000-0000-000075000000}"/>
    <cellStyle name="Normal 17 3 2" xfId="869" xr:uid="{DF1F6D58-19A6-4719-93EA-14DB2807B5F7}"/>
    <cellStyle name="Normal 17 4" xfId="540" xr:uid="{BA7ADCF3-C306-48CA-AA6F-41C7CBF4E0D3}"/>
    <cellStyle name="Normal 18" xfId="38" xr:uid="{00000000-0005-0000-0000-000076000000}"/>
    <cellStyle name="Normal 18 2" xfId="267" xr:uid="{00000000-0005-0000-0000-000077000000}"/>
    <cellStyle name="Normal 18 2 2" xfId="715" xr:uid="{89C0BEC6-BD6F-4C15-92B6-C0CEEBC2027A}"/>
    <cellStyle name="Normal 18 3" xfId="451" xr:uid="{00000000-0005-0000-0000-000078000000}"/>
    <cellStyle name="Normal 18 3 2" xfId="870" xr:uid="{50BD0A68-143D-4D1D-A880-61A5B281C842}"/>
    <cellStyle name="Normal 18 4" xfId="541" xr:uid="{394BA819-D266-4D90-89A1-818B7B012F39}"/>
    <cellStyle name="Normal 19" xfId="193" xr:uid="{00000000-0005-0000-0000-000079000000}"/>
    <cellStyle name="Normal 2" xfId="3" xr:uid="{00000000-0005-0000-0000-00007A000000}"/>
    <cellStyle name="Normal 2 2" xfId="8" xr:uid="{00000000-0005-0000-0000-00007B000000}"/>
    <cellStyle name="Normal 2 2 2" xfId="39" xr:uid="{00000000-0005-0000-0000-00007C000000}"/>
    <cellStyle name="Normal 2 2 3" xfId="40" xr:uid="{00000000-0005-0000-0000-00007D000000}"/>
    <cellStyle name="Normal 2 2 4" xfId="453" xr:uid="{00000000-0005-0000-0000-00007E000000}"/>
    <cellStyle name="Normal 2 2 4 2" xfId="872" xr:uid="{D0B446FC-571D-4CD8-BAC8-13E0F2947FD7}"/>
    <cellStyle name="Normal 2 3" xfId="41" xr:uid="{00000000-0005-0000-0000-00007F000000}"/>
    <cellStyle name="Normal 2 4" xfId="156" xr:uid="{00000000-0005-0000-0000-000080000000}"/>
    <cellStyle name="Normal 2 4 2" xfId="366" xr:uid="{00000000-0005-0000-0000-000081000000}"/>
    <cellStyle name="Normal 2 4 2 2" xfId="812" xr:uid="{89210659-CCA6-4E40-9B7B-9AEBEB3FF26E}"/>
    <cellStyle name="Normal 2 4 3" xfId="641" xr:uid="{1F3C0846-104C-4B2A-ABFD-86EB8E0710CB}"/>
    <cellStyle name="Normal 2 5" xfId="246" xr:uid="{00000000-0005-0000-0000-000082000000}"/>
    <cellStyle name="Normal 2 5 2" xfId="694" xr:uid="{DD831C9D-16FC-4B9C-8696-6EF44D86E0C8}"/>
    <cellStyle name="Normal 2 6" xfId="425" xr:uid="{00000000-0005-0000-0000-000083000000}"/>
    <cellStyle name="Normal 2 6 2" xfId="844" xr:uid="{2C2C956F-53A6-488C-87AB-254998E328BE}"/>
    <cellStyle name="Normal 2 7" xfId="452" xr:uid="{00000000-0005-0000-0000-000084000000}"/>
    <cellStyle name="Normal 2 7 2" xfId="871" xr:uid="{B123445E-83A8-4A57-A356-79B3A3E76B4B}"/>
    <cellStyle name="Normal 2 8" xfId="519" xr:uid="{8361C6BA-1F94-4703-BDE2-129FA0EC6851}"/>
    <cellStyle name="Normal 20" xfId="196" xr:uid="{00000000-0005-0000-0000-000085000000}"/>
    <cellStyle name="Normal 20 2" xfId="381" xr:uid="{00000000-0005-0000-0000-000086000000}"/>
    <cellStyle name="Normal 21" xfId="42" xr:uid="{00000000-0005-0000-0000-000087000000}"/>
    <cellStyle name="Normal 21 2" xfId="268" xr:uid="{00000000-0005-0000-0000-000088000000}"/>
    <cellStyle name="Normal 21 2 2" xfId="716" xr:uid="{10BC3FB2-EFDB-4416-8ED2-51AC0963C2DC}"/>
    <cellStyle name="Normal 21 3" xfId="454" xr:uid="{00000000-0005-0000-0000-000089000000}"/>
    <cellStyle name="Normal 21 3 2" xfId="873" xr:uid="{7495F2D3-EC7E-4368-B203-860299ACF4A0}"/>
    <cellStyle name="Normal 21 4" xfId="542" xr:uid="{F83EDAE4-539D-48FE-B48C-8DD7B28B2B4B}"/>
    <cellStyle name="Normal 22" xfId="198" xr:uid="{00000000-0005-0000-0000-00008A000000}"/>
    <cellStyle name="Normal 22 2" xfId="658" xr:uid="{7006BF14-27B2-4352-869E-077EC7063A71}"/>
    <cellStyle name="Normal 23" xfId="43" xr:uid="{00000000-0005-0000-0000-00008B000000}"/>
    <cellStyle name="Normal 23 2" xfId="269" xr:uid="{00000000-0005-0000-0000-00008C000000}"/>
    <cellStyle name="Normal 23 2 2" xfId="717" xr:uid="{91F35BF6-9135-4388-9437-C7829089CA1A}"/>
    <cellStyle name="Normal 23 3" xfId="455" xr:uid="{00000000-0005-0000-0000-00008D000000}"/>
    <cellStyle name="Normal 23 3 2" xfId="874" xr:uid="{F0F38A1F-1547-45D9-AA99-7D0E895D6FBB}"/>
    <cellStyle name="Normal 23 4" xfId="543" xr:uid="{888B5C55-B26F-4345-9C8A-EEF73E76EFB6}"/>
    <cellStyle name="Normal 24" xfId="44" xr:uid="{00000000-0005-0000-0000-00008E000000}"/>
    <cellStyle name="Normal 24 2" xfId="270" xr:uid="{00000000-0005-0000-0000-00008F000000}"/>
    <cellStyle name="Normal 24 2 2" xfId="718" xr:uid="{AEFBB55F-2EFE-4AD8-B0D7-FE436A713F1E}"/>
    <cellStyle name="Normal 24 3" xfId="456" xr:uid="{00000000-0005-0000-0000-000090000000}"/>
    <cellStyle name="Normal 24 3 2" xfId="875" xr:uid="{F387B2C6-DFAD-479F-92D2-6E06C0310575}"/>
    <cellStyle name="Normal 24 4" xfId="544" xr:uid="{9E5A552B-FC98-4FC6-A74F-27B17B357B10}"/>
    <cellStyle name="Normal 25" xfId="45" xr:uid="{00000000-0005-0000-0000-000091000000}"/>
    <cellStyle name="Normal 25 2" xfId="271" xr:uid="{00000000-0005-0000-0000-000092000000}"/>
    <cellStyle name="Normal 25 2 2" xfId="719" xr:uid="{013B1755-ADB5-40AF-8E78-088D3488D95D}"/>
    <cellStyle name="Normal 25 3" xfId="457" xr:uid="{00000000-0005-0000-0000-000093000000}"/>
    <cellStyle name="Normal 25 3 2" xfId="876" xr:uid="{63F95940-6BD2-4483-8DB4-47FAD5502428}"/>
    <cellStyle name="Normal 25 4" xfId="545" xr:uid="{9B325C5F-A14B-4F19-9461-3CAB526E8509}"/>
    <cellStyle name="Normal 26" xfId="46" xr:uid="{00000000-0005-0000-0000-000094000000}"/>
    <cellStyle name="Normal 26 2" xfId="272" xr:uid="{00000000-0005-0000-0000-000095000000}"/>
    <cellStyle name="Normal 26 2 2" xfId="720" xr:uid="{4600AA26-A1BD-4C91-80B0-4542C82A3AC7}"/>
    <cellStyle name="Normal 26 3" xfId="458" xr:uid="{00000000-0005-0000-0000-000096000000}"/>
    <cellStyle name="Normal 26 3 2" xfId="877" xr:uid="{D57BD68E-24B7-4667-873A-D9C4A72443DC}"/>
    <cellStyle name="Normal 26 4" xfId="546" xr:uid="{B5B88946-3928-48B4-B97B-8058C12A1AB9}"/>
    <cellStyle name="Normal 27" xfId="241" xr:uid="{00000000-0005-0000-0000-000097000000}"/>
    <cellStyle name="Normal 28" xfId="47" xr:uid="{00000000-0005-0000-0000-000098000000}"/>
    <cellStyle name="Normal 28 2" xfId="273" xr:uid="{00000000-0005-0000-0000-000099000000}"/>
    <cellStyle name="Normal 28 2 2" xfId="721" xr:uid="{297F489C-B5B4-46D5-B3F6-9082E8518B7B}"/>
    <cellStyle name="Normal 28 3" xfId="459" xr:uid="{00000000-0005-0000-0000-00009A000000}"/>
    <cellStyle name="Normal 28 3 2" xfId="878" xr:uid="{F3E8EB3B-36BC-4636-B66A-971E6A340F34}"/>
    <cellStyle name="Normal 28 4" xfId="547" xr:uid="{CBE1E5BD-7B0E-4965-917B-AB20F63A9994}"/>
    <cellStyle name="Normal 29" xfId="48" xr:uid="{00000000-0005-0000-0000-00009B000000}"/>
    <cellStyle name="Normal 29 2" xfId="274" xr:uid="{00000000-0005-0000-0000-00009C000000}"/>
    <cellStyle name="Normal 29 2 2" xfId="722" xr:uid="{CC96566A-DA0C-4266-8CF0-1FD7551B7CD9}"/>
    <cellStyle name="Normal 29 3" xfId="460" xr:uid="{00000000-0005-0000-0000-00009D000000}"/>
    <cellStyle name="Normal 29 3 2" xfId="879" xr:uid="{E92D1CE2-123A-4194-B90A-8241338B40FD}"/>
    <cellStyle name="Normal 29 4" xfId="548" xr:uid="{36423BAB-685B-4B57-B181-9410C5DA4715}"/>
    <cellStyle name="Normal 3" xfId="4" xr:uid="{00000000-0005-0000-0000-00009E000000}"/>
    <cellStyle name="Normal 3 2" xfId="49" xr:uid="{00000000-0005-0000-0000-00009F000000}"/>
    <cellStyle name="Normal 3 2 2" xfId="275" xr:uid="{00000000-0005-0000-0000-0000A0000000}"/>
    <cellStyle name="Normal 3 2 2 2" xfId="723" xr:uid="{8E481E61-96E5-40A0-A83A-831F4F9F0622}"/>
    <cellStyle name="Normal 3 2 3" xfId="461" xr:uid="{00000000-0005-0000-0000-0000A1000000}"/>
    <cellStyle name="Normal 3 2 3 2" xfId="880" xr:uid="{3DB282CD-AEDF-4B51-9181-3DD3010BEE04}"/>
    <cellStyle name="Normal 3 2 4" xfId="549" xr:uid="{FFB4D1FF-9782-416D-80FD-0B28B73CB743}"/>
    <cellStyle name="Normal 3 3" xfId="50" xr:uid="{00000000-0005-0000-0000-0000A2000000}"/>
    <cellStyle name="Normal 3 4" xfId="157" xr:uid="{00000000-0005-0000-0000-0000A3000000}"/>
    <cellStyle name="Normal 3 5" xfId="426" xr:uid="{00000000-0005-0000-0000-0000A4000000}"/>
    <cellStyle name="Normal 3 5 2" xfId="845" xr:uid="{A9144D0B-DEFB-45D8-8308-406ECBD66881}"/>
    <cellStyle name="Normal 3_Attach O, GG, Support -New Method 2-14-11" xfId="390" xr:uid="{00000000-0005-0000-0000-0000A5000000}"/>
    <cellStyle name="Normal 30" xfId="51" xr:uid="{00000000-0005-0000-0000-0000A6000000}"/>
    <cellStyle name="Normal 30 2" xfId="276" xr:uid="{00000000-0005-0000-0000-0000A7000000}"/>
    <cellStyle name="Normal 30 2 2" xfId="724" xr:uid="{A4BFC1FE-6542-4836-B02E-BE613B4E5DF8}"/>
    <cellStyle name="Normal 30 3" xfId="462" xr:uid="{00000000-0005-0000-0000-0000A8000000}"/>
    <cellStyle name="Normal 30 3 2" xfId="881" xr:uid="{84F84BE5-8CF2-4658-9992-965936DB912B}"/>
    <cellStyle name="Normal 30 4" xfId="550" xr:uid="{3ECB711C-427C-40C6-938A-F84F5AF77725}"/>
    <cellStyle name="Normal 31" xfId="52" xr:uid="{00000000-0005-0000-0000-0000A9000000}"/>
    <cellStyle name="Normal 31 2" xfId="277" xr:uid="{00000000-0005-0000-0000-0000AA000000}"/>
    <cellStyle name="Normal 31 2 2" xfId="725" xr:uid="{7D256F27-C4D3-48AA-B4AB-A207B41FBC80}"/>
    <cellStyle name="Normal 31 3" xfId="463" xr:uid="{00000000-0005-0000-0000-0000AB000000}"/>
    <cellStyle name="Normal 31 3 2" xfId="882" xr:uid="{73EE9AA5-0CE6-4EB2-80B3-AB0F0A84C61B}"/>
    <cellStyle name="Normal 31 4" xfId="551" xr:uid="{47AEEC81-BF3D-4208-B0D5-9FF2BAB41E31}"/>
    <cellStyle name="Normal 32" xfId="53" xr:uid="{00000000-0005-0000-0000-0000AC000000}"/>
    <cellStyle name="Normal 32 2" xfId="278" xr:uid="{00000000-0005-0000-0000-0000AD000000}"/>
    <cellStyle name="Normal 32 2 2" xfId="726" xr:uid="{3C126E3E-3831-4237-8217-B1327DE02841}"/>
    <cellStyle name="Normal 32 3" xfId="464" xr:uid="{00000000-0005-0000-0000-0000AE000000}"/>
    <cellStyle name="Normal 32 3 2" xfId="883" xr:uid="{88DD21CF-AA96-4B56-B9B4-9E6B7070B143}"/>
    <cellStyle name="Normal 32 4" xfId="552" xr:uid="{F225C0D5-8BC0-4E82-AC1F-2E148C08C7D6}"/>
    <cellStyle name="Normal 33" xfId="54" xr:uid="{00000000-0005-0000-0000-0000AF000000}"/>
    <cellStyle name="Normal 33 2" xfId="279" xr:uid="{00000000-0005-0000-0000-0000B0000000}"/>
    <cellStyle name="Normal 33 2 2" xfId="727" xr:uid="{ED585DB7-9A04-48F3-A7BD-FE01C2490085}"/>
    <cellStyle name="Normal 33 3" xfId="465" xr:uid="{00000000-0005-0000-0000-0000B1000000}"/>
    <cellStyle name="Normal 33 3 2" xfId="884" xr:uid="{051B2097-560D-4223-824A-3F420DB4147B}"/>
    <cellStyle name="Normal 33 4" xfId="553" xr:uid="{98938D70-7C97-443A-A226-6D17AB95CACD}"/>
    <cellStyle name="Normal 34" xfId="55" xr:uid="{00000000-0005-0000-0000-0000B2000000}"/>
    <cellStyle name="Normal 34 2" xfId="280" xr:uid="{00000000-0005-0000-0000-0000B3000000}"/>
    <cellStyle name="Normal 34 2 2" xfId="728" xr:uid="{3B5C5F07-013A-4E78-A667-027AB9131B84}"/>
    <cellStyle name="Normal 34 3" xfId="466" xr:uid="{00000000-0005-0000-0000-0000B4000000}"/>
    <cellStyle name="Normal 34 3 2" xfId="885" xr:uid="{C4667FF2-31DB-4949-933D-13FF4708B6CF}"/>
    <cellStyle name="Normal 34 4" xfId="554" xr:uid="{B5380955-E891-4CA9-AC66-60A4F0F34BE7}"/>
    <cellStyle name="Normal 35" xfId="56" xr:uid="{00000000-0005-0000-0000-0000B5000000}"/>
    <cellStyle name="Normal 35 2" xfId="281" xr:uid="{00000000-0005-0000-0000-0000B6000000}"/>
    <cellStyle name="Normal 35 2 2" xfId="729" xr:uid="{6F349468-D50F-4AA4-81A9-E30E2B02E7AA}"/>
    <cellStyle name="Normal 35 3" xfId="467" xr:uid="{00000000-0005-0000-0000-0000B7000000}"/>
    <cellStyle name="Normal 35 3 2" xfId="886" xr:uid="{C72C281A-1055-4D85-A191-B3E956574F27}"/>
    <cellStyle name="Normal 35 4" xfId="555" xr:uid="{20374DF3-D5A2-4777-AF59-47FFED88DFB0}"/>
    <cellStyle name="Normal 36" xfId="57" xr:uid="{00000000-0005-0000-0000-0000B8000000}"/>
    <cellStyle name="Normal 36 2" xfId="282" xr:uid="{00000000-0005-0000-0000-0000B9000000}"/>
    <cellStyle name="Normal 36 2 2" xfId="730" xr:uid="{1DD1AAB7-2220-4914-9C6C-56E12D376E46}"/>
    <cellStyle name="Normal 36 3" xfId="468" xr:uid="{00000000-0005-0000-0000-0000BA000000}"/>
    <cellStyle name="Normal 36 3 2" xfId="887" xr:uid="{232BCBE4-50C9-4566-8BA7-DCD53DA18B2B}"/>
    <cellStyle name="Normal 36 4" xfId="556" xr:uid="{32FA2605-566E-41D9-83CF-FCFBD9D2CC4E}"/>
    <cellStyle name="Normal 37" xfId="58" xr:uid="{00000000-0005-0000-0000-0000BB000000}"/>
    <cellStyle name="Normal 37 2" xfId="283" xr:uid="{00000000-0005-0000-0000-0000BC000000}"/>
    <cellStyle name="Normal 37 2 2" xfId="731" xr:uid="{92AF228D-FD56-4D62-BF99-EF8F344A12D1}"/>
    <cellStyle name="Normal 37 3" xfId="469" xr:uid="{00000000-0005-0000-0000-0000BD000000}"/>
    <cellStyle name="Normal 37 3 2" xfId="888" xr:uid="{E9138681-42E2-457C-B776-0727302BBECB}"/>
    <cellStyle name="Normal 37 4" xfId="557" xr:uid="{0008281E-9911-4E2D-BDB0-09644DDF065D}"/>
    <cellStyle name="Normal 38" xfId="59" xr:uid="{00000000-0005-0000-0000-0000BE000000}"/>
    <cellStyle name="Normal 38 2" xfId="284" xr:uid="{00000000-0005-0000-0000-0000BF000000}"/>
    <cellStyle name="Normal 38 2 2" xfId="732" xr:uid="{8E61455E-1094-44DF-9DC7-7E18D4ECDDE1}"/>
    <cellStyle name="Normal 38 3" xfId="470" xr:uid="{00000000-0005-0000-0000-0000C0000000}"/>
    <cellStyle name="Normal 38 3 2" xfId="889" xr:uid="{535BEE67-114F-4C83-B41C-1AAFAF9220FD}"/>
    <cellStyle name="Normal 38 4" xfId="558" xr:uid="{0E1625F8-4063-4866-A75C-002F0FBE226A}"/>
    <cellStyle name="Normal 39" xfId="60" xr:uid="{00000000-0005-0000-0000-0000C1000000}"/>
    <cellStyle name="Normal 39 2" xfId="285" xr:uid="{00000000-0005-0000-0000-0000C2000000}"/>
    <cellStyle name="Normal 39 2 2" xfId="733" xr:uid="{8B801FBB-3E8D-4E1C-A7D8-B93F468D6D3B}"/>
    <cellStyle name="Normal 39 3" xfId="471" xr:uid="{00000000-0005-0000-0000-0000C3000000}"/>
    <cellStyle name="Normal 39 3 2" xfId="890" xr:uid="{37DE183D-B4CB-41EF-91F9-A1997BE63C8F}"/>
    <cellStyle name="Normal 39 4" xfId="559" xr:uid="{F22BFB99-137D-439C-B9C8-09142F77E7BA}"/>
    <cellStyle name="Normal 4" xfId="61" xr:uid="{00000000-0005-0000-0000-0000C4000000}"/>
    <cellStyle name="Normal 4 2" xfId="421" xr:uid="{00000000-0005-0000-0000-0000C5000000}"/>
    <cellStyle name="Normal 4 3" xfId="518" xr:uid="{00000000-0005-0000-0000-0000C6000000}"/>
    <cellStyle name="Normal 40" xfId="62" xr:uid="{00000000-0005-0000-0000-0000C7000000}"/>
    <cellStyle name="Normal 40 2" xfId="286" xr:uid="{00000000-0005-0000-0000-0000C8000000}"/>
    <cellStyle name="Normal 40 2 2" xfId="734" xr:uid="{6D19D07C-ABF2-4E4F-9C38-ABC57018ACAB}"/>
    <cellStyle name="Normal 40 3" xfId="472" xr:uid="{00000000-0005-0000-0000-0000C9000000}"/>
    <cellStyle name="Normal 40 3 2" xfId="891" xr:uid="{2BAAEE44-FEAE-4F90-AA6C-109D42687B64}"/>
    <cellStyle name="Normal 40 4" xfId="560" xr:uid="{14CE4B59-4E7B-4157-A1E1-3CB9FF78B17A}"/>
    <cellStyle name="Normal 41" xfId="63" xr:uid="{00000000-0005-0000-0000-0000CA000000}"/>
    <cellStyle name="Normal 41 2" xfId="287" xr:uid="{00000000-0005-0000-0000-0000CB000000}"/>
    <cellStyle name="Normal 41 2 2" xfId="735" xr:uid="{5C9288E9-2539-4F0A-A708-0B39B433AF92}"/>
    <cellStyle name="Normal 41 3" xfId="473" xr:uid="{00000000-0005-0000-0000-0000CC000000}"/>
    <cellStyle name="Normal 41 3 2" xfId="892" xr:uid="{5012D80F-5BE2-4805-A553-906D254910D4}"/>
    <cellStyle name="Normal 41 4" xfId="561" xr:uid="{5B255258-7F7E-44E4-9811-E47E4ABF0694}"/>
    <cellStyle name="Normal 42" xfId="64" xr:uid="{00000000-0005-0000-0000-0000CD000000}"/>
    <cellStyle name="Normal 42 2" xfId="288" xr:uid="{00000000-0005-0000-0000-0000CE000000}"/>
    <cellStyle name="Normal 42 2 2" xfId="736" xr:uid="{89F6A7B9-B368-4B65-A9D9-05BCDCD19B51}"/>
    <cellStyle name="Normal 42 3" xfId="474" xr:uid="{00000000-0005-0000-0000-0000CF000000}"/>
    <cellStyle name="Normal 42 3 2" xfId="893" xr:uid="{E3F051BB-7484-42BF-AE38-03EA142CD902}"/>
    <cellStyle name="Normal 42 4" xfId="562" xr:uid="{046B2BBD-C3FB-4D5B-AE2C-36DE589E7D77}"/>
    <cellStyle name="Normal 43" xfId="65" xr:uid="{00000000-0005-0000-0000-0000D0000000}"/>
    <cellStyle name="Normal 43 2" xfId="289" xr:uid="{00000000-0005-0000-0000-0000D1000000}"/>
    <cellStyle name="Normal 43 2 2" xfId="737" xr:uid="{7E5B6861-B5E8-4223-8D39-AE0995358321}"/>
    <cellStyle name="Normal 43 3" xfId="475" xr:uid="{00000000-0005-0000-0000-0000D2000000}"/>
    <cellStyle name="Normal 43 3 2" xfId="894" xr:uid="{E935A2FC-F546-4A62-A49B-46052639227F}"/>
    <cellStyle name="Normal 43 4" xfId="563" xr:uid="{C5C38B81-B831-41DC-AA4B-9988DF9E58E5}"/>
    <cellStyle name="Normal 44" xfId="66" xr:uid="{00000000-0005-0000-0000-0000D3000000}"/>
    <cellStyle name="Normal 44 2" xfId="290" xr:uid="{00000000-0005-0000-0000-0000D4000000}"/>
    <cellStyle name="Normal 44 2 2" xfId="738" xr:uid="{BCCA924D-4AE9-4131-AB84-67C4E17C5ADD}"/>
    <cellStyle name="Normal 44 3" xfId="476" xr:uid="{00000000-0005-0000-0000-0000D5000000}"/>
    <cellStyle name="Normal 44 3 2" xfId="895" xr:uid="{5C95C9D0-2FFA-464B-9117-42646563549D}"/>
    <cellStyle name="Normal 44 4" xfId="564" xr:uid="{C7CF6397-C6D5-4617-9BAE-F3C8DAA6E45D}"/>
    <cellStyle name="Normal 45" xfId="382" xr:uid="{00000000-0005-0000-0000-0000D6000000}"/>
    <cellStyle name="Normal 45 2" xfId="826" xr:uid="{D390A6B3-0D3C-4222-8FDA-84F7592858D3}"/>
    <cellStyle name="Normal 46" xfId="67" xr:uid="{00000000-0005-0000-0000-0000D7000000}"/>
    <cellStyle name="Normal 46 2" xfId="291" xr:uid="{00000000-0005-0000-0000-0000D8000000}"/>
    <cellStyle name="Normal 46 2 2" xfId="739" xr:uid="{FB109731-3838-4F23-8429-8C18F7C49294}"/>
    <cellStyle name="Normal 46 3" xfId="477" xr:uid="{00000000-0005-0000-0000-0000D9000000}"/>
    <cellStyle name="Normal 46 3 2" xfId="896" xr:uid="{267AB3CE-8469-43AA-9C88-E41A1EC8F56E}"/>
    <cellStyle name="Normal 46 4" xfId="565" xr:uid="{3BB531B2-D600-4173-A928-96288D7F459F}"/>
    <cellStyle name="Normal 47" xfId="68" xr:uid="{00000000-0005-0000-0000-0000DA000000}"/>
    <cellStyle name="Normal 47 2" xfId="292" xr:uid="{00000000-0005-0000-0000-0000DB000000}"/>
    <cellStyle name="Normal 47 2 2" xfId="740" xr:uid="{C8372347-CCEC-4B79-B4F5-8C555A39179B}"/>
    <cellStyle name="Normal 47 3" xfId="478" xr:uid="{00000000-0005-0000-0000-0000DC000000}"/>
    <cellStyle name="Normal 47 3 2" xfId="897" xr:uid="{266CE283-77E7-4F0D-AE4E-406E47EFEA0C}"/>
    <cellStyle name="Normal 47 4" xfId="566" xr:uid="{B475E0FA-B656-4E85-8030-34AA50CB42EC}"/>
    <cellStyle name="Normal 48" xfId="69" xr:uid="{00000000-0005-0000-0000-0000DD000000}"/>
    <cellStyle name="Normal 48 2" xfId="293" xr:uid="{00000000-0005-0000-0000-0000DE000000}"/>
    <cellStyle name="Normal 48 2 2" xfId="741" xr:uid="{4E4F1E16-8AE5-45E6-A9AA-DDD728AB1413}"/>
    <cellStyle name="Normal 48 3" xfId="479" xr:uid="{00000000-0005-0000-0000-0000DF000000}"/>
    <cellStyle name="Normal 48 3 2" xfId="898" xr:uid="{30BBBF68-8253-4CB2-B568-43917A1C5B32}"/>
    <cellStyle name="Normal 48 4" xfId="567" xr:uid="{E81D5F94-8033-45F2-8470-2DA6C48C691D}"/>
    <cellStyle name="Normal 49" xfId="70" xr:uid="{00000000-0005-0000-0000-0000E0000000}"/>
    <cellStyle name="Normal 49 2" xfId="294" xr:uid="{00000000-0005-0000-0000-0000E1000000}"/>
    <cellStyle name="Normal 49 2 2" xfId="742" xr:uid="{D2548E51-E953-4102-BCA2-9B34626AB514}"/>
    <cellStyle name="Normal 49 3" xfId="480" xr:uid="{00000000-0005-0000-0000-0000E2000000}"/>
    <cellStyle name="Normal 49 3 2" xfId="899" xr:uid="{983D3799-F303-480E-8783-2931E1DBF22B}"/>
    <cellStyle name="Normal 49 4" xfId="568" xr:uid="{B8F2DB1D-AAF6-463B-B052-73B74AE6DD94}"/>
    <cellStyle name="Normal 5" xfId="71" xr:uid="{00000000-0005-0000-0000-0000E3000000}"/>
    <cellStyle name="Normal 5 2" xfId="72" xr:uid="{00000000-0005-0000-0000-0000E4000000}"/>
    <cellStyle name="Normal 5 3" xfId="73" xr:uid="{00000000-0005-0000-0000-0000E5000000}"/>
    <cellStyle name="Normal 5 3 2" xfId="158" xr:uid="{00000000-0005-0000-0000-0000E6000000}"/>
    <cellStyle name="Normal 5 4" xfId="295" xr:uid="{00000000-0005-0000-0000-0000E7000000}"/>
    <cellStyle name="Normal 5 4 2" xfId="743" xr:uid="{E7131C37-E64C-4C92-8D23-205DD99F8355}"/>
    <cellStyle name="Normal 5 5" xfId="481" xr:uid="{00000000-0005-0000-0000-0000E8000000}"/>
    <cellStyle name="Normal 5 5 2" xfId="900" xr:uid="{A8A58711-44AF-4294-89FB-BFC04FF43EC6}"/>
    <cellStyle name="Normal 5 6" xfId="569" xr:uid="{F55DFB8B-4B19-4851-AAA3-6F08109D90C4}"/>
    <cellStyle name="Normal 50" xfId="74" xr:uid="{00000000-0005-0000-0000-0000E9000000}"/>
    <cellStyle name="Normal 50 2" xfId="296" xr:uid="{00000000-0005-0000-0000-0000EA000000}"/>
    <cellStyle name="Normal 50 2 2" xfId="744" xr:uid="{486C4E1E-7565-4D9D-8B32-0B11EB78B8E7}"/>
    <cellStyle name="Normal 50 3" xfId="482" xr:uid="{00000000-0005-0000-0000-0000EB000000}"/>
    <cellStyle name="Normal 50 3 2" xfId="901" xr:uid="{E3018756-0033-49A2-B7A0-9586D4F2C07B}"/>
    <cellStyle name="Normal 50 4" xfId="570" xr:uid="{F3D58D51-B61D-4B0D-AD77-74A3CED97C6E}"/>
    <cellStyle name="Normal 51" xfId="75" xr:uid="{00000000-0005-0000-0000-0000EC000000}"/>
    <cellStyle name="Normal 51 2" xfId="297" xr:uid="{00000000-0005-0000-0000-0000ED000000}"/>
    <cellStyle name="Normal 51 2 2" xfId="745" xr:uid="{F256A172-2D9E-448F-90F3-FAA174BCEB52}"/>
    <cellStyle name="Normal 51 3" xfId="483" xr:uid="{00000000-0005-0000-0000-0000EE000000}"/>
    <cellStyle name="Normal 51 3 2" xfId="902" xr:uid="{2472D567-12C9-4D08-A45F-B0EC08BD36E7}"/>
    <cellStyle name="Normal 51 4" xfId="571" xr:uid="{6FAD831B-43A8-4E57-ABF3-EFAD790B10AE}"/>
    <cellStyle name="Normal 52" xfId="76" xr:uid="{00000000-0005-0000-0000-0000EF000000}"/>
    <cellStyle name="Normal 52 2" xfId="298" xr:uid="{00000000-0005-0000-0000-0000F0000000}"/>
    <cellStyle name="Normal 52 2 2" xfId="746" xr:uid="{498745E1-E82D-48FE-AFBB-5770FACB6929}"/>
    <cellStyle name="Normal 52 3" xfId="484" xr:uid="{00000000-0005-0000-0000-0000F1000000}"/>
    <cellStyle name="Normal 52 3 2" xfId="903" xr:uid="{529061E1-E350-483F-93B5-70C72C27B9EB}"/>
    <cellStyle name="Normal 52 4" xfId="572" xr:uid="{69315553-D226-42FF-A043-3D80E8D75B27}"/>
    <cellStyle name="Normal 53" xfId="384" xr:uid="{00000000-0005-0000-0000-0000F2000000}"/>
    <cellStyle name="Normal 53 2" xfId="828" xr:uid="{CE41AC74-0BC8-49F2-9480-A450FCDE9181}"/>
    <cellStyle name="Normal 54" xfId="77" xr:uid="{00000000-0005-0000-0000-0000F3000000}"/>
    <cellStyle name="Normal 54 2" xfId="299" xr:uid="{00000000-0005-0000-0000-0000F4000000}"/>
    <cellStyle name="Normal 54 2 2" xfId="747" xr:uid="{D12654DB-1244-4914-9080-35C091CA75D9}"/>
    <cellStyle name="Normal 54 3" xfId="485" xr:uid="{00000000-0005-0000-0000-0000F5000000}"/>
    <cellStyle name="Normal 54 3 2" xfId="904" xr:uid="{DE1AF8FF-1ECF-4752-8A5C-805C3FF4D189}"/>
    <cellStyle name="Normal 54 4" xfId="573" xr:uid="{93C9AA70-9D0E-4E51-859A-8CE8105EA9BA}"/>
    <cellStyle name="Normal 55" xfId="386" xr:uid="{00000000-0005-0000-0000-0000F6000000}"/>
    <cellStyle name="Normal 55 2" xfId="830" xr:uid="{4DBA683A-A348-4FDE-9DA8-BB58CD78026E}"/>
    <cellStyle name="Normal 56" xfId="78" xr:uid="{00000000-0005-0000-0000-0000F7000000}"/>
    <cellStyle name="Normal 56 2" xfId="300" xr:uid="{00000000-0005-0000-0000-0000F8000000}"/>
    <cellStyle name="Normal 56 2 2" xfId="748" xr:uid="{05FBC441-F9E7-4357-8B68-790C6239CD50}"/>
    <cellStyle name="Normal 56 3" xfId="486" xr:uid="{00000000-0005-0000-0000-0000F9000000}"/>
    <cellStyle name="Normal 56 3 2" xfId="905" xr:uid="{A4F055A9-1F66-44D6-9EB4-E281B38160DF}"/>
    <cellStyle name="Normal 56 4" xfId="574" xr:uid="{D9AB4A35-6446-4491-A50E-EF536C5B2492}"/>
    <cellStyle name="Normal 57" xfId="79" xr:uid="{00000000-0005-0000-0000-0000FA000000}"/>
    <cellStyle name="Normal 57 2" xfId="301" xr:uid="{00000000-0005-0000-0000-0000FB000000}"/>
    <cellStyle name="Normal 57 2 2" xfId="749" xr:uid="{3649BD74-BCE3-4C23-8337-6B9D07EA8C5D}"/>
    <cellStyle name="Normal 57 3" xfId="487" xr:uid="{00000000-0005-0000-0000-0000FC000000}"/>
    <cellStyle name="Normal 57 3 2" xfId="906" xr:uid="{57A70829-A30B-4C32-B26B-CE0EAA3BBD47}"/>
    <cellStyle name="Normal 57 4" xfId="575" xr:uid="{AEABF55E-4C96-4D15-9CB3-412BF16E94B9}"/>
    <cellStyle name="Normal 58" xfId="80" xr:uid="{00000000-0005-0000-0000-0000FD000000}"/>
    <cellStyle name="Normal 58 2" xfId="302" xr:uid="{00000000-0005-0000-0000-0000FE000000}"/>
    <cellStyle name="Normal 58 2 2" xfId="750" xr:uid="{D7B76E9F-2A93-4090-A386-0A6BC8DC82F4}"/>
    <cellStyle name="Normal 58 3" xfId="488" xr:uid="{00000000-0005-0000-0000-0000FF000000}"/>
    <cellStyle name="Normal 58 3 2" xfId="907" xr:uid="{7F60FDC3-B9D9-4161-8D7B-A1CB30445884}"/>
    <cellStyle name="Normal 58 4" xfId="576" xr:uid="{DD15988B-1CD1-46F5-BDE2-4CAB672C6032}"/>
    <cellStyle name="Normal 59" xfId="387" xr:uid="{00000000-0005-0000-0000-000000010000}"/>
    <cellStyle name="Normal 59 2" xfId="831" xr:uid="{8938EC1C-FE6C-47A1-9410-B4A3DD099EE3}"/>
    <cellStyle name="Normal 6" xfId="81" xr:uid="{00000000-0005-0000-0000-000001010000}"/>
    <cellStyle name="Normal 6 2" xfId="242" xr:uid="{00000000-0005-0000-0000-000002010000}"/>
    <cellStyle name="Normal 6 3" xfId="303" xr:uid="{00000000-0005-0000-0000-000003010000}"/>
    <cellStyle name="Normal 6 3 2" xfId="751" xr:uid="{DD47A932-1558-49BA-8BA4-90C75A689D5F}"/>
    <cellStyle name="Normal 6 4" xfId="489" xr:uid="{00000000-0005-0000-0000-000004010000}"/>
    <cellStyle name="Normal 6 4 2" xfId="908" xr:uid="{7A32C2F4-8323-49ED-8AD0-8C99E59D87B2}"/>
    <cellStyle name="Normal 6 5" xfId="577" xr:uid="{094BB68E-DE5A-4C04-B4EE-060532156EB9}"/>
    <cellStyle name="Normal 60" xfId="82" xr:uid="{00000000-0005-0000-0000-000005010000}"/>
    <cellStyle name="Normal 60 2" xfId="304" xr:uid="{00000000-0005-0000-0000-000006010000}"/>
    <cellStyle name="Normal 60 2 2" xfId="752" xr:uid="{2DCE1844-B1A2-43A5-833D-21DF243B0247}"/>
    <cellStyle name="Normal 60 3" xfId="490" xr:uid="{00000000-0005-0000-0000-000007010000}"/>
    <cellStyle name="Normal 60 3 2" xfId="909" xr:uid="{E7B6CA18-9C4F-4F78-91CB-E6E3C8E06D49}"/>
    <cellStyle name="Normal 60 4" xfId="578" xr:uid="{F80EFE81-D59D-4CFD-BC82-A043F018BDBC}"/>
    <cellStyle name="Normal 61" xfId="83" xr:uid="{00000000-0005-0000-0000-000008010000}"/>
    <cellStyle name="Normal 61 2" xfId="305" xr:uid="{00000000-0005-0000-0000-000009010000}"/>
    <cellStyle name="Normal 61 2 2" xfId="753" xr:uid="{58555A19-DB7C-4AE1-8E76-DD04BD2EF57B}"/>
    <cellStyle name="Normal 61 3" xfId="491" xr:uid="{00000000-0005-0000-0000-00000A010000}"/>
    <cellStyle name="Normal 61 3 2" xfId="910" xr:uid="{19F72986-A677-499F-BF8F-48CA50AA5C22}"/>
    <cellStyle name="Normal 61 4" xfId="579" xr:uid="{D373FDE7-5736-4D9D-AD14-883EC7293331}"/>
    <cellStyle name="Normal 62" xfId="84" xr:uid="{00000000-0005-0000-0000-00000B010000}"/>
    <cellStyle name="Normal 62 2" xfId="306" xr:uid="{00000000-0005-0000-0000-00000C010000}"/>
    <cellStyle name="Normal 62 2 2" xfId="754" xr:uid="{60FEFF48-6B38-4690-A5E0-F99F18E880C1}"/>
    <cellStyle name="Normal 62 3" xfId="492" xr:uid="{00000000-0005-0000-0000-00000D010000}"/>
    <cellStyle name="Normal 62 3 2" xfId="911" xr:uid="{B8E1A36D-2185-425B-918F-5647101B949F}"/>
    <cellStyle name="Normal 62 4" xfId="580" xr:uid="{C54F200D-DD2D-467B-BB0A-F723C5FF684D}"/>
    <cellStyle name="Normal 63" xfId="400" xr:uid="{00000000-0005-0000-0000-00000E010000}"/>
    <cellStyle name="Normal 63 2" xfId="412" xr:uid="{00000000-0005-0000-0000-00000F010000}"/>
    <cellStyle name="Normal 63 3" xfId="834" xr:uid="{ADA4D1D2-131F-4843-B245-EE2D27A4FB59}"/>
    <cellStyle name="Normal 64" xfId="85" xr:uid="{00000000-0005-0000-0000-000010010000}"/>
    <cellStyle name="Normal 64 2" xfId="307" xr:uid="{00000000-0005-0000-0000-000011010000}"/>
    <cellStyle name="Normal 64 2 2" xfId="755" xr:uid="{0A3C96C5-A11C-4182-814B-6458E273B308}"/>
    <cellStyle name="Normal 64 3" xfId="493" xr:uid="{00000000-0005-0000-0000-000012010000}"/>
    <cellStyle name="Normal 64 3 2" xfId="912" xr:uid="{D1396150-D440-46D2-AD3F-874E0CBC6E43}"/>
    <cellStyle name="Normal 64 4" xfId="581" xr:uid="{D4FAB056-2F83-49F8-921C-ED0E00C9A91B}"/>
    <cellStyle name="Normal 65" xfId="86" xr:uid="{00000000-0005-0000-0000-000013010000}"/>
    <cellStyle name="Normal 65 2" xfId="308" xr:uid="{00000000-0005-0000-0000-000014010000}"/>
    <cellStyle name="Normal 65 2 2" xfId="756" xr:uid="{BC48385F-BEE7-4DE8-A74C-0A5D8386825A}"/>
    <cellStyle name="Normal 65 3" xfId="494" xr:uid="{00000000-0005-0000-0000-000015010000}"/>
    <cellStyle name="Normal 65 3 2" xfId="913" xr:uid="{4B0FBA6F-653A-4196-BC6D-5B9F678CBE4A}"/>
    <cellStyle name="Normal 65 4" xfId="582" xr:uid="{BF34A497-D014-4410-8A77-DF67901401D5}"/>
    <cellStyle name="Normal 66" xfId="413" xr:uid="{00000000-0005-0000-0000-000016010000}"/>
    <cellStyle name="Normal 66 2" xfId="414" xr:uid="{00000000-0005-0000-0000-000017010000}"/>
    <cellStyle name="Normal 67" xfId="415" xr:uid="{00000000-0005-0000-0000-000018010000}"/>
    <cellStyle name="Normal 67 2" xfId="416" xr:uid="{00000000-0005-0000-0000-000019010000}"/>
    <cellStyle name="Normal 68" xfId="87" xr:uid="{00000000-0005-0000-0000-00001A010000}"/>
    <cellStyle name="Normal 68 2" xfId="309" xr:uid="{00000000-0005-0000-0000-00001B010000}"/>
    <cellStyle name="Normal 68 2 2" xfId="757" xr:uid="{49110B67-BBBC-444C-B322-1B209C86B1EB}"/>
    <cellStyle name="Normal 68 3" xfId="495" xr:uid="{00000000-0005-0000-0000-00001C010000}"/>
    <cellStyle name="Normal 68 3 2" xfId="914" xr:uid="{E17CE14D-D5C9-429C-98B4-BA3B947CF9B0}"/>
    <cellStyle name="Normal 68 4" xfId="583" xr:uid="{BE6B1701-3AE8-4ACF-9D2F-A41B21C8EB59}"/>
    <cellStyle name="Normal 69" xfId="88" xr:uid="{00000000-0005-0000-0000-00001D010000}"/>
    <cellStyle name="Normal 69 2" xfId="310" xr:uid="{00000000-0005-0000-0000-00001E010000}"/>
    <cellStyle name="Normal 69 2 2" xfId="758" xr:uid="{0572833D-8201-44F8-AB93-3A42337E18B8}"/>
    <cellStyle name="Normal 69 3" xfId="496" xr:uid="{00000000-0005-0000-0000-00001F010000}"/>
    <cellStyle name="Normal 69 3 2" xfId="915" xr:uid="{8C2DADE7-4B3F-46A4-976A-FEF75789877E}"/>
    <cellStyle name="Normal 69 4" xfId="584" xr:uid="{E4A0A389-3165-49CA-B509-8C74D5B752A3}"/>
    <cellStyle name="Normal 7" xfId="89" xr:uid="{00000000-0005-0000-0000-000020010000}"/>
    <cellStyle name="Normal 7 2" xfId="243" xr:uid="{00000000-0005-0000-0000-000021010000}"/>
    <cellStyle name="Normal 7 3" xfId="389" xr:uid="{00000000-0005-0000-0000-000022010000}"/>
    <cellStyle name="Normal 7 4" xfId="497" xr:uid="{00000000-0005-0000-0000-000023010000}"/>
    <cellStyle name="Normal 7 4 2" xfId="916" xr:uid="{29BEE805-AF9A-4B93-B7B0-49B708B3380A}"/>
    <cellStyle name="Normal 70" xfId="417" xr:uid="{00000000-0005-0000-0000-000024010000}"/>
    <cellStyle name="Normal 70 2" xfId="418" xr:uid="{00000000-0005-0000-0000-000025010000}"/>
    <cellStyle name="Normal 71" xfId="90" xr:uid="{00000000-0005-0000-0000-000026010000}"/>
    <cellStyle name="Normal 71 2" xfId="311" xr:uid="{00000000-0005-0000-0000-000027010000}"/>
    <cellStyle name="Normal 71 2 2" xfId="759" xr:uid="{BDD7C447-1AE5-44BE-9D22-8270C2976E7C}"/>
    <cellStyle name="Normal 71 3" xfId="498" xr:uid="{00000000-0005-0000-0000-000028010000}"/>
    <cellStyle name="Normal 71 3 2" xfId="917" xr:uid="{62F47FC1-4D92-4436-8BFB-FAF27CF09B1F}"/>
    <cellStyle name="Normal 71 4" xfId="585" xr:uid="{1CACF0ED-9CE1-418D-8867-00A6FBC7F67A}"/>
    <cellStyle name="Normal 72" xfId="91" xr:uid="{00000000-0005-0000-0000-000029010000}"/>
    <cellStyle name="Normal 72 2" xfId="312" xr:uid="{00000000-0005-0000-0000-00002A010000}"/>
    <cellStyle name="Normal 72 2 2" xfId="760" xr:uid="{C65E8154-B497-4247-A91C-086EA4AF602C}"/>
    <cellStyle name="Normal 72 3" xfId="499" xr:uid="{00000000-0005-0000-0000-00002B010000}"/>
    <cellStyle name="Normal 72 3 2" xfId="918" xr:uid="{B180CD2D-3D38-480A-A8E3-1496E1FB226B}"/>
    <cellStyle name="Normal 72 4" xfId="586" xr:uid="{D4EE506E-8235-4D3C-BA2C-4288E32B8204}"/>
    <cellStyle name="Normal 73" xfId="420" xr:uid="{00000000-0005-0000-0000-00002C010000}"/>
    <cellStyle name="Normal 73 2" xfId="842" xr:uid="{20625527-2B2A-4CBD-824F-5BC2A97D0EC3}"/>
    <cellStyle name="Normal 74" xfId="423" xr:uid="{00000000-0005-0000-0000-00002D010000}"/>
    <cellStyle name="Normal 74 2" xfId="843" xr:uid="{46F20D08-0944-44A8-B980-802011838DF9}"/>
    <cellStyle name="Normal 75" xfId="427" xr:uid="{00000000-0005-0000-0000-00002E010000}"/>
    <cellStyle name="Normal 75 2" xfId="846" xr:uid="{0C20576F-DA40-4E58-ABCA-4BF07FCADC6E}"/>
    <cellStyle name="Normal 76" xfId="92" xr:uid="{00000000-0005-0000-0000-00002F010000}"/>
    <cellStyle name="Normal 76 2" xfId="313" xr:uid="{00000000-0005-0000-0000-000030010000}"/>
    <cellStyle name="Normal 76 2 2" xfId="761" xr:uid="{45B45611-480E-41CA-8601-6DA44BFD2CB6}"/>
    <cellStyle name="Normal 76 3" xfId="500" xr:uid="{00000000-0005-0000-0000-000031010000}"/>
    <cellStyle name="Normal 76 3 2" xfId="919" xr:uid="{A9FB05C2-457C-4A5B-BDFB-D00EA79A4F18}"/>
    <cellStyle name="Normal 76 4" xfId="587" xr:uid="{17B02577-51F0-49D3-892D-ADCD56817A7D}"/>
    <cellStyle name="Normal 77" xfId="513" xr:uid="{00000000-0005-0000-0000-000032010000}"/>
    <cellStyle name="Normal 77 2" xfId="932" xr:uid="{533E5A66-3E45-42B7-BE92-00B8BB86288A}"/>
    <cellStyle name="Normal 8" xfId="93" xr:uid="{00000000-0005-0000-0000-000033010000}"/>
    <cellStyle name="Normal 8 2" xfId="244" xr:uid="{00000000-0005-0000-0000-000034010000}"/>
    <cellStyle name="Normal 8 3" xfId="314" xr:uid="{00000000-0005-0000-0000-000035010000}"/>
    <cellStyle name="Normal 8 3 2" xfId="762" xr:uid="{C0D7FB2C-A90A-4EA8-A1D6-F2EECD22E3E3}"/>
    <cellStyle name="Normal 8 4" xfId="501" xr:uid="{00000000-0005-0000-0000-000036010000}"/>
    <cellStyle name="Normal 8 4 2" xfId="920" xr:uid="{5987A7DC-DE7F-4A35-9C5F-5B9D04FDD807}"/>
    <cellStyle name="Normal 8 5" xfId="588" xr:uid="{D64B4E13-D534-4AA7-9C2F-F01A40E93C6D}"/>
    <cellStyle name="Normal 80" xfId="94" xr:uid="{00000000-0005-0000-0000-000037010000}"/>
    <cellStyle name="Normal 80 2" xfId="315" xr:uid="{00000000-0005-0000-0000-000038010000}"/>
    <cellStyle name="Normal 80 2 2" xfId="763" xr:uid="{A3B4E341-1C6E-4F5B-AAB4-24BB7E2BAC4E}"/>
    <cellStyle name="Normal 80 3" xfId="502" xr:uid="{00000000-0005-0000-0000-000039010000}"/>
    <cellStyle name="Normal 80 3 2" xfId="921" xr:uid="{5C75BB15-E724-4CCD-8CDE-FBE030B645AA}"/>
    <cellStyle name="Normal 80 4" xfId="589" xr:uid="{268D6E39-485B-4F64-9DB5-D0BE4FEF4305}"/>
    <cellStyle name="Normal 81" xfId="95" xr:uid="{00000000-0005-0000-0000-00003A010000}"/>
    <cellStyle name="Normal 81 2" xfId="316" xr:uid="{00000000-0005-0000-0000-00003B010000}"/>
    <cellStyle name="Normal 81 2 2" xfId="764" xr:uid="{EB8C180F-12FF-45C8-B4F9-2C95FC29F89F}"/>
    <cellStyle name="Normal 81 3" xfId="503" xr:uid="{00000000-0005-0000-0000-00003C010000}"/>
    <cellStyle name="Normal 81 3 2" xfId="922" xr:uid="{0D468E2E-07F2-4B2D-9EEE-7C3A138927C7}"/>
    <cellStyle name="Normal 81 4" xfId="590" xr:uid="{D86BF841-B4FE-4B7B-A674-29E490B97009}"/>
    <cellStyle name="Normal 82" xfId="96" xr:uid="{00000000-0005-0000-0000-00003D010000}"/>
    <cellStyle name="Normal 82 2" xfId="317" xr:uid="{00000000-0005-0000-0000-00003E010000}"/>
    <cellStyle name="Normal 82 2 2" xfId="765" xr:uid="{67940943-3BD0-4930-8DA7-C4376078ED7F}"/>
    <cellStyle name="Normal 82 3" xfId="504" xr:uid="{00000000-0005-0000-0000-00003F010000}"/>
    <cellStyle name="Normal 82 3 2" xfId="923" xr:uid="{1E5C8F25-5189-480F-A4A7-AB2397B878FC}"/>
    <cellStyle name="Normal 82 4" xfId="591" xr:uid="{243D7D22-E035-44E2-B3CF-A6F430A9F7D7}"/>
    <cellStyle name="Normal 84" xfId="97" xr:uid="{00000000-0005-0000-0000-000040010000}"/>
    <cellStyle name="Normal 84 2" xfId="318" xr:uid="{00000000-0005-0000-0000-000041010000}"/>
    <cellStyle name="Normal 84 2 2" xfId="766" xr:uid="{9811E3EE-0B26-4035-9C60-B6541E66296F}"/>
    <cellStyle name="Normal 84 3" xfId="505" xr:uid="{00000000-0005-0000-0000-000042010000}"/>
    <cellStyle name="Normal 84 3 2" xfId="924" xr:uid="{06950676-1005-4198-8C7D-600D6B1BC371}"/>
    <cellStyle name="Normal 84 4" xfId="592" xr:uid="{B4CEBA1E-D30B-4304-B78A-BC9DB0C31C7E}"/>
    <cellStyle name="Normal 85" xfId="98" xr:uid="{00000000-0005-0000-0000-000043010000}"/>
    <cellStyle name="Normal 85 2" xfId="319" xr:uid="{00000000-0005-0000-0000-000044010000}"/>
    <cellStyle name="Normal 85 2 2" xfId="767" xr:uid="{5719CBCB-2F9F-4C62-BE3E-F897496D5BF3}"/>
    <cellStyle name="Normal 85 3" xfId="506" xr:uid="{00000000-0005-0000-0000-000045010000}"/>
    <cellStyle name="Normal 85 3 2" xfId="925" xr:uid="{6228B5A7-8E42-44FA-9F18-6CF248BE356B}"/>
    <cellStyle name="Normal 85 4" xfId="593" xr:uid="{196C7C1D-8B8A-4CC4-B686-20ED1DD83392}"/>
    <cellStyle name="Normal 86" xfId="99" xr:uid="{00000000-0005-0000-0000-000046010000}"/>
    <cellStyle name="Normal 86 2" xfId="320" xr:uid="{00000000-0005-0000-0000-000047010000}"/>
    <cellStyle name="Normal 86 2 2" xfId="768" xr:uid="{54D2564B-C788-46C0-9787-E18913A28D98}"/>
    <cellStyle name="Normal 86 3" xfId="507" xr:uid="{00000000-0005-0000-0000-000048010000}"/>
    <cellStyle name="Normal 86 3 2" xfId="926" xr:uid="{FFC296D1-01D3-4AFC-B2CA-F505BA3FD9BE}"/>
    <cellStyle name="Normal 86 4" xfId="594" xr:uid="{E2376265-7579-492A-93F8-0FC4400BC0B8}"/>
    <cellStyle name="Normal 9" xfId="144" xr:uid="{00000000-0005-0000-0000-000049010000}"/>
    <cellStyle name="Normal 90" xfId="100" xr:uid="{00000000-0005-0000-0000-00004A010000}"/>
    <cellStyle name="Normal 90 2" xfId="321" xr:uid="{00000000-0005-0000-0000-00004B010000}"/>
    <cellStyle name="Normal 90 2 2" xfId="769" xr:uid="{3AD4B96E-5289-461D-826C-4CE2F17C9873}"/>
    <cellStyle name="Normal 90 3" xfId="508" xr:uid="{00000000-0005-0000-0000-00004C010000}"/>
    <cellStyle name="Normal 90 3 2" xfId="927" xr:uid="{DED819C5-8392-4546-8FB9-EAFBA203A371}"/>
    <cellStyle name="Normal 90 4" xfId="595" xr:uid="{374D4097-BEAC-4ADC-8AFE-339FE44F3BB8}"/>
    <cellStyle name="Normal 92" xfId="101" xr:uid="{00000000-0005-0000-0000-00004D010000}"/>
    <cellStyle name="Normal 92 2" xfId="322" xr:uid="{00000000-0005-0000-0000-00004E010000}"/>
    <cellStyle name="Normal 92 2 2" xfId="770" xr:uid="{7C72770E-10A6-4665-A855-3328924871C6}"/>
    <cellStyle name="Normal 92 3" xfId="509" xr:uid="{00000000-0005-0000-0000-00004F010000}"/>
    <cellStyle name="Normal 92 3 2" xfId="928" xr:uid="{6670110A-C3D6-4FBD-9CD2-680EE48979BB}"/>
    <cellStyle name="Normal 92 4" xfId="596" xr:uid="{9FD6A2EB-5389-4FE8-8D37-E4E638D802CD}"/>
    <cellStyle name="Normal 94" xfId="102" xr:uid="{00000000-0005-0000-0000-000050010000}"/>
    <cellStyle name="Normal 94 2" xfId="323" xr:uid="{00000000-0005-0000-0000-000051010000}"/>
    <cellStyle name="Normal 94 2 2" xfId="771" xr:uid="{48133DAB-48A9-45D2-AA3E-81E35E2CA205}"/>
    <cellStyle name="Normal 94 3" xfId="510" xr:uid="{00000000-0005-0000-0000-000052010000}"/>
    <cellStyle name="Normal 94 3 2" xfId="929" xr:uid="{B6E2B87A-A1C7-42A8-A43A-A19ECE4B7F27}"/>
    <cellStyle name="Normal 94 4" xfId="597" xr:uid="{D39B7DE3-EB5D-489F-A4B9-35D54B717B92}"/>
    <cellStyle name="Normal 97" xfId="103" xr:uid="{00000000-0005-0000-0000-000053010000}"/>
    <cellStyle name="Normal 97 2" xfId="324" xr:uid="{00000000-0005-0000-0000-000054010000}"/>
    <cellStyle name="Normal 97 2 2" xfId="772" xr:uid="{E2A61ED9-BD33-462B-9366-E10F4B7C9D1D}"/>
    <cellStyle name="Normal 97 3" xfId="511" xr:uid="{00000000-0005-0000-0000-000055010000}"/>
    <cellStyle name="Normal 97 3 2" xfId="930" xr:uid="{37124780-C5AE-4946-BFD3-1ABB571951E2}"/>
    <cellStyle name="Normal 97 4" xfId="598" xr:uid="{E5D00F12-B148-448F-B110-FE914D22397F}"/>
    <cellStyle name="Normal 98" xfId="104" xr:uid="{00000000-0005-0000-0000-000056010000}"/>
    <cellStyle name="Normal 98 2" xfId="325" xr:uid="{00000000-0005-0000-0000-000057010000}"/>
    <cellStyle name="Normal 98 2 2" xfId="773" xr:uid="{F8B0327D-1A14-4CD9-851F-9304D26D76E3}"/>
    <cellStyle name="Normal 98 3" xfId="512" xr:uid="{00000000-0005-0000-0000-000058010000}"/>
    <cellStyle name="Normal 98 3 2" xfId="931" xr:uid="{2E96B6A0-B891-4F76-AD17-D9389FF634A5}"/>
    <cellStyle name="Normal 98 4" xfId="599" xr:uid="{39F1F2BB-908D-41FA-89FF-EEDBF509FF11}"/>
    <cellStyle name="Normal_21 Exh B" xfId="399" xr:uid="{00000000-0005-0000-0000-000059010000}"/>
    <cellStyle name="Normal_Attachment GG Example 8 26 09" xfId="396" xr:uid="{00000000-0005-0000-0000-00005A010000}"/>
    <cellStyle name="Normal_Attachment GG Template ER11-28 11-18-10" xfId="393" xr:uid="{00000000-0005-0000-0000-00005B010000}"/>
    <cellStyle name="Normal_Attachment O Support - 2004 True-up" xfId="398" xr:uid="{00000000-0005-0000-0000-00005C010000}"/>
    <cellStyle name="Normal_Attachment Os for 2002 True-up" xfId="394" xr:uid="{00000000-0005-0000-0000-00005D010000}"/>
    <cellStyle name="Normal_statem~1" xfId="5" xr:uid="{00000000-0005-0000-0000-00005E010000}"/>
    <cellStyle name="Normal_statem~4" xfId="6" xr:uid="{00000000-0005-0000-0000-00005F010000}"/>
    <cellStyle name="Number" xfId="422" xr:uid="{00000000-0005-0000-0000-000060010000}"/>
    <cellStyle name="Percent" xfId="148" builtinId="5"/>
    <cellStyle name="Percent 2" xfId="7" xr:uid="{00000000-0005-0000-0000-000062010000}"/>
    <cellStyle name="Percent 2 2" xfId="159" xr:uid="{00000000-0005-0000-0000-000063010000}"/>
    <cellStyle name="Percent 2 3" xfId="392" xr:uid="{00000000-0005-0000-0000-000064010000}"/>
    <cellStyle name="Percent 3" xfId="105" xr:uid="{00000000-0005-0000-0000-000065010000}"/>
    <cellStyle name="Percent 4" xfId="146" xr:uid="{00000000-0005-0000-0000-000066010000}"/>
    <cellStyle name="Percent 5" xfId="150" xr:uid="{00000000-0005-0000-0000-000067010000}"/>
    <cellStyle name="Percent 5 2" xfId="359" xr:uid="{00000000-0005-0000-0000-000068010000}"/>
    <cellStyle name="Percent 5 2 2" xfId="807" xr:uid="{7DE8819F-6EDF-4355-999B-F48D92B612F7}"/>
    <cellStyle name="Percent 5 3" xfId="637" xr:uid="{2045B4CE-B016-41E6-B7B4-A553DCA97F6C}"/>
    <cellStyle name="Percent 6" xfId="153" xr:uid="{00000000-0005-0000-0000-000069010000}"/>
    <cellStyle name="Percent 6 2" xfId="362" xr:uid="{00000000-0005-0000-0000-00006A010000}"/>
    <cellStyle name="Percent 6 2 2" xfId="810" xr:uid="{DBCEAB2E-F82C-486F-8408-DBF483E30C47}"/>
    <cellStyle name="Percent 6 3" xfId="640" xr:uid="{7876A5FF-45A6-4203-8E29-E9937BF5EC16}"/>
    <cellStyle name="Percent 7" xfId="419" xr:uid="{00000000-0005-0000-0000-00006B010000}"/>
    <cellStyle name="SAPBEXaggData" xfId="106" xr:uid="{00000000-0005-0000-0000-00006C010000}"/>
    <cellStyle name="SAPBEXaggData 2" xfId="199" xr:uid="{00000000-0005-0000-0000-00006D010000}"/>
    <cellStyle name="SAPBEXaggData 2 2" xfId="659" xr:uid="{E8BD40A4-1C6F-46D9-B28B-8B8B0B1D58FA}"/>
    <cellStyle name="SAPBEXaggData 3" xfId="326" xr:uid="{00000000-0005-0000-0000-00006E010000}"/>
    <cellStyle name="SAPBEXaggData 3 2" xfId="774" xr:uid="{833FD2BE-79AA-4967-AAD6-33E2D196B476}"/>
    <cellStyle name="SAPBEXaggData 4" xfId="406" xr:uid="{00000000-0005-0000-0000-00006F010000}"/>
    <cellStyle name="SAPBEXaggData 4 2" xfId="840" xr:uid="{C18B7442-2903-4B3F-A817-DF7CD254EFA4}"/>
    <cellStyle name="SAPBEXaggData 5" xfId="600" xr:uid="{01ACE026-5C1F-4435-8F08-6FE74E9D3AF7}"/>
    <cellStyle name="SAPBEXaggDataEmph" xfId="107" xr:uid="{00000000-0005-0000-0000-000070010000}"/>
    <cellStyle name="SAPBEXaggDataEmph 2" xfId="200" xr:uid="{00000000-0005-0000-0000-000071010000}"/>
    <cellStyle name="SAPBEXaggDataEmph 2 2" xfId="660" xr:uid="{ED339A42-0AA5-4398-95BC-1425F6C7454F}"/>
    <cellStyle name="SAPBEXaggDataEmph 3" xfId="327" xr:uid="{00000000-0005-0000-0000-000072010000}"/>
    <cellStyle name="SAPBEXaggDataEmph 3 2" xfId="775" xr:uid="{82BAFCC0-E2A3-4C11-9BDD-B73EBD62284E}"/>
    <cellStyle name="SAPBEXaggDataEmph 4" xfId="601" xr:uid="{98868AE8-DD2D-4D67-A0C7-B5F4B2E5E50C}"/>
    <cellStyle name="SAPBEXaggItem" xfId="108" xr:uid="{00000000-0005-0000-0000-000073010000}"/>
    <cellStyle name="SAPBEXaggItem 2" xfId="201" xr:uid="{00000000-0005-0000-0000-000074010000}"/>
    <cellStyle name="SAPBEXaggItem 2 2" xfId="661" xr:uid="{6D90F44C-65ED-475B-8FA6-912E2C0FA57D}"/>
    <cellStyle name="SAPBEXaggItem 3" xfId="328" xr:uid="{00000000-0005-0000-0000-000075010000}"/>
    <cellStyle name="SAPBEXaggItem 3 2" xfId="776" xr:uid="{EA0A2289-253C-4AE6-B98C-421B57A31A8B}"/>
    <cellStyle name="SAPBEXaggItem 4" xfId="409" xr:uid="{00000000-0005-0000-0000-000076010000}"/>
    <cellStyle name="SAPBEXaggItem 4 2" xfId="841" xr:uid="{0AF60C36-3F32-45D2-968E-EF63646F238C}"/>
    <cellStyle name="SAPBEXaggItem 5" xfId="602" xr:uid="{06F876CF-A7F4-4ECA-84C2-CB55CB3D5423}"/>
    <cellStyle name="SAPBEXaggItemX" xfId="109" xr:uid="{00000000-0005-0000-0000-000077010000}"/>
    <cellStyle name="SAPBEXaggItemX 2" xfId="202" xr:uid="{00000000-0005-0000-0000-000078010000}"/>
    <cellStyle name="SAPBEXaggItemX 2 2" xfId="662" xr:uid="{ED9CD09B-7BF1-4991-8932-F16CEB1D1AA7}"/>
    <cellStyle name="SAPBEXaggItemX 3" xfId="234" xr:uid="{00000000-0005-0000-0000-000079010000}"/>
    <cellStyle name="SAPBEXaggItemX 3 2" xfId="691" xr:uid="{0E4ADB86-C074-4121-BABF-4A5835E93A23}"/>
    <cellStyle name="SAPBEXaggItemX 4" xfId="403" xr:uid="{00000000-0005-0000-0000-00007A010000}"/>
    <cellStyle name="SAPBEXaggItemX 4 2" xfId="837" xr:uid="{669BC576-BEF2-4DA3-B450-C274A995135E}"/>
    <cellStyle name="SAPBEXaggItemX 5" xfId="603" xr:uid="{FF33B918-A15D-42FD-B799-2D0F44A9B541}"/>
    <cellStyle name="SAPBEXchaText" xfId="110" xr:uid="{00000000-0005-0000-0000-00007B010000}"/>
    <cellStyle name="SAPBEXchaText 2" xfId="165" xr:uid="{00000000-0005-0000-0000-00007C010000}"/>
    <cellStyle name="SAPBEXchaText 2 2" xfId="236" xr:uid="{00000000-0005-0000-0000-00007D010000}"/>
    <cellStyle name="SAPBEXchaText 2 2 2" xfId="693" xr:uid="{FE88880A-70DF-41E2-B374-6C5516C4626B}"/>
    <cellStyle name="SAPBEXchaText 2 3" xfId="644" xr:uid="{0FB9EACF-B352-4812-8D54-0A7463DB8701}"/>
    <cellStyle name="SAPBEXchaText 3" xfId="203" xr:uid="{00000000-0005-0000-0000-00007E010000}"/>
    <cellStyle name="SAPBEXchaText 4" xfId="401" xr:uid="{00000000-0005-0000-0000-00007F010000}"/>
    <cellStyle name="SAPBEXchaText 4 2" xfId="835" xr:uid="{E03EC7F3-597A-46ED-A447-96B6397C4828}"/>
    <cellStyle name="SAPBEXchaText 5" xfId="604" xr:uid="{ADD83058-1312-4EB0-9FB8-7863B90664A6}"/>
    <cellStyle name="SAPBEXchaText_10-28-10" xfId="166" xr:uid="{00000000-0005-0000-0000-000080010000}"/>
    <cellStyle name="SAPBEXexcBad7" xfId="111" xr:uid="{00000000-0005-0000-0000-000081010000}"/>
    <cellStyle name="SAPBEXexcBad7 2" xfId="204" xr:uid="{00000000-0005-0000-0000-000082010000}"/>
    <cellStyle name="SAPBEXexcBad7 2 2" xfId="663" xr:uid="{B5AC3B49-50E0-4E43-9450-BBF2F8666683}"/>
    <cellStyle name="SAPBEXexcBad7 3" xfId="329" xr:uid="{00000000-0005-0000-0000-000083010000}"/>
    <cellStyle name="SAPBEXexcBad7 3 2" xfId="777" xr:uid="{44BA76FC-17C7-4FA1-B2CC-B95D9CC18F48}"/>
    <cellStyle name="SAPBEXexcBad7 4" xfId="605" xr:uid="{19017A6E-20D4-4DB7-8092-5256A6837063}"/>
    <cellStyle name="SAPBEXexcBad8" xfId="112" xr:uid="{00000000-0005-0000-0000-000084010000}"/>
    <cellStyle name="SAPBEXexcBad8 2" xfId="205" xr:uid="{00000000-0005-0000-0000-000085010000}"/>
    <cellStyle name="SAPBEXexcBad8 2 2" xfId="664" xr:uid="{2071264E-CB13-41A6-99E7-B978FE12ED99}"/>
    <cellStyle name="SAPBEXexcBad8 3" xfId="330" xr:uid="{00000000-0005-0000-0000-000086010000}"/>
    <cellStyle name="SAPBEXexcBad8 3 2" xfId="778" xr:uid="{0CE96320-D321-4EE8-B410-04F9E71F64F0}"/>
    <cellStyle name="SAPBEXexcBad8 4" xfId="606" xr:uid="{21543AC1-B4BA-4986-B045-812B38722FDD}"/>
    <cellStyle name="SAPBEXexcBad9" xfId="113" xr:uid="{00000000-0005-0000-0000-000087010000}"/>
    <cellStyle name="SAPBEXexcBad9 2" xfId="206" xr:uid="{00000000-0005-0000-0000-000088010000}"/>
    <cellStyle name="SAPBEXexcBad9 2 2" xfId="665" xr:uid="{A26A34A0-B4FA-4493-B4EC-369A2332B014}"/>
    <cellStyle name="SAPBEXexcBad9 3" xfId="331" xr:uid="{00000000-0005-0000-0000-000089010000}"/>
    <cellStyle name="SAPBEXexcBad9 3 2" xfId="779" xr:uid="{687CECEC-CBD3-4D02-B90B-CC50CAA95F5C}"/>
    <cellStyle name="SAPBEXexcBad9 4" xfId="607" xr:uid="{B6EE7806-AEAB-47B8-8138-BA5ED2FA6A07}"/>
    <cellStyle name="SAPBEXexcCritical4" xfId="114" xr:uid="{00000000-0005-0000-0000-00008A010000}"/>
    <cellStyle name="SAPBEXexcCritical4 2" xfId="207" xr:uid="{00000000-0005-0000-0000-00008B010000}"/>
    <cellStyle name="SAPBEXexcCritical4 2 2" xfId="666" xr:uid="{5A8B601D-743C-4F9C-9130-4D10FAE808C8}"/>
    <cellStyle name="SAPBEXexcCritical4 3" xfId="332" xr:uid="{00000000-0005-0000-0000-00008C010000}"/>
    <cellStyle name="SAPBEXexcCritical4 3 2" xfId="780" xr:uid="{754B549B-6FCF-4D49-9B58-529B519F9D2C}"/>
    <cellStyle name="SAPBEXexcCritical4 4" xfId="608" xr:uid="{BA6C5402-BDC1-43D3-86CB-E8AD7AA99C41}"/>
    <cellStyle name="SAPBEXexcCritical5" xfId="115" xr:uid="{00000000-0005-0000-0000-00008D010000}"/>
    <cellStyle name="SAPBEXexcCritical5 2" xfId="208" xr:uid="{00000000-0005-0000-0000-00008E010000}"/>
    <cellStyle name="SAPBEXexcCritical5 2 2" xfId="667" xr:uid="{BEE7840A-7275-4B20-83E9-724E0479BB9D}"/>
    <cellStyle name="SAPBEXexcCritical5 3" xfId="333" xr:uid="{00000000-0005-0000-0000-00008F010000}"/>
    <cellStyle name="SAPBEXexcCritical5 3 2" xfId="781" xr:uid="{6C5A7BBC-05D3-4B21-B3FE-EC83501FEA5C}"/>
    <cellStyle name="SAPBEXexcCritical5 4" xfId="609" xr:uid="{64F59ABD-C748-4CBE-B5B8-DA3060A05CF9}"/>
    <cellStyle name="SAPBEXexcCritical6" xfId="116" xr:uid="{00000000-0005-0000-0000-000090010000}"/>
    <cellStyle name="SAPBEXexcCritical6 2" xfId="209" xr:uid="{00000000-0005-0000-0000-000091010000}"/>
    <cellStyle name="SAPBEXexcCritical6 2 2" xfId="668" xr:uid="{558925FB-3532-4ADB-A572-371A0A244398}"/>
    <cellStyle name="SAPBEXexcCritical6 3" xfId="334" xr:uid="{00000000-0005-0000-0000-000092010000}"/>
    <cellStyle name="SAPBEXexcCritical6 3 2" xfId="782" xr:uid="{7B3B2566-9F76-4105-9604-ED621E3CEBE1}"/>
    <cellStyle name="SAPBEXexcCritical6 4" xfId="610" xr:uid="{91B9261B-524E-477E-B066-94DE2A011C06}"/>
    <cellStyle name="SAPBEXexcGood1" xfId="117" xr:uid="{00000000-0005-0000-0000-000093010000}"/>
    <cellStyle name="SAPBEXexcGood1 2" xfId="210" xr:uid="{00000000-0005-0000-0000-000094010000}"/>
    <cellStyle name="SAPBEXexcGood1 2 2" xfId="669" xr:uid="{A211570D-6877-4E6C-86DF-9A4782417B9E}"/>
    <cellStyle name="SAPBEXexcGood1 3" xfId="335" xr:uid="{00000000-0005-0000-0000-000095010000}"/>
    <cellStyle name="SAPBEXexcGood1 3 2" xfId="783" xr:uid="{B21466F1-9E88-4FD4-B6A5-2721D7F2555C}"/>
    <cellStyle name="SAPBEXexcGood1 4" xfId="611" xr:uid="{95A3343A-7439-49C5-ABFA-35616C97CE3E}"/>
    <cellStyle name="SAPBEXexcGood2" xfId="118" xr:uid="{00000000-0005-0000-0000-000096010000}"/>
    <cellStyle name="SAPBEXexcGood2 2" xfId="211" xr:uid="{00000000-0005-0000-0000-000097010000}"/>
    <cellStyle name="SAPBEXexcGood2 2 2" xfId="670" xr:uid="{5BBF2F75-3F32-4A1B-8763-F05993F7A947}"/>
    <cellStyle name="SAPBEXexcGood2 3" xfId="336" xr:uid="{00000000-0005-0000-0000-000098010000}"/>
    <cellStyle name="SAPBEXexcGood2 3 2" xfId="784" xr:uid="{D6C73E4A-1A1E-43BE-8520-1C763D9DA1CB}"/>
    <cellStyle name="SAPBEXexcGood2 4" xfId="612" xr:uid="{04352ED1-906C-47BC-946D-6577F1365AC2}"/>
    <cellStyle name="SAPBEXexcGood3" xfId="119" xr:uid="{00000000-0005-0000-0000-000099010000}"/>
    <cellStyle name="SAPBEXexcGood3 2" xfId="212" xr:uid="{00000000-0005-0000-0000-00009A010000}"/>
    <cellStyle name="SAPBEXexcGood3 2 2" xfId="671" xr:uid="{E3712A70-0357-406E-800D-296E49BA15C6}"/>
    <cellStyle name="SAPBEXexcGood3 3" xfId="337" xr:uid="{00000000-0005-0000-0000-00009B010000}"/>
    <cellStyle name="SAPBEXexcGood3 3 2" xfId="785" xr:uid="{18C6EF87-6F4F-4047-91FC-4B02A8981932}"/>
    <cellStyle name="SAPBEXexcGood3 4" xfId="613" xr:uid="{391019C1-44D2-4875-97B4-6A428360DFEF}"/>
    <cellStyle name="SAPBEXfilterDrill" xfId="120" xr:uid="{00000000-0005-0000-0000-00009C010000}"/>
    <cellStyle name="SAPBEXfilterDrill 2" xfId="213" xr:uid="{00000000-0005-0000-0000-00009D010000}"/>
    <cellStyle name="SAPBEXfilterDrill 3" xfId="338" xr:uid="{00000000-0005-0000-0000-00009E010000}"/>
    <cellStyle name="SAPBEXfilterDrill 3 2" xfId="786" xr:uid="{22F88E46-3BEB-4408-945B-2E8A032D3731}"/>
    <cellStyle name="SAPBEXfilterDrill 4" xfId="614" xr:uid="{E5921B74-C465-4F12-B7DF-AE487E199CF6}"/>
    <cellStyle name="SAPBEXfilterItem" xfId="121" xr:uid="{00000000-0005-0000-0000-00009F010000}"/>
    <cellStyle name="SAPBEXfilterItem 2" xfId="214" xr:uid="{00000000-0005-0000-0000-0000A0010000}"/>
    <cellStyle name="SAPBEXfilterItem 3" xfId="615" xr:uid="{8639847D-76F9-4A31-AC2F-EEB011DF4837}"/>
    <cellStyle name="SAPBEXfilterText" xfId="122" xr:uid="{00000000-0005-0000-0000-0000A1010000}"/>
    <cellStyle name="SAPBEXfilterText 2" xfId="167" xr:uid="{00000000-0005-0000-0000-0000A2010000}"/>
    <cellStyle name="SAPBEXformats" xfId="123" xr:uid="{00000000-0005-0000-0000-0000A3010000}"/>
    <cellStyle name="SAPBEXformats 2" xfId="168" xr:uid="{00000000-0005-0000-0000-0000A4010000}"/>
    <cellStyle name="SAPBEXformats 2 2" xfId="367" xr:uid="{00000000-0005-0000-0000-0000A5010000}"/>
    <cellStyle name="SAPBEXformats 2 2 2" xfId="813" xr:uid="{90068776-BA62-4694-93BC-155AF63C6CEB}"/>
    <cellStyle name="SAPBEXformats 2 3" xfId="645" xr:uid="{A79DAF53-4A5A-42F9-9442-608BE3910E62}"/>
    <cellStyle name="SAPBEXformats 3" xfId="215" xr:uid="{00000000-0005-0000-0000-0000A6010000}"/>
    <cellStyle name="SAPBEXformats 3 2" xfId="672" xr:uid="{11836F9F-0EA5-424A-8D4E-5A9CDCF82A75}"/>
    <cellStyle name="SAPBEXformats 4" xfId="339" xr:uid="{00000000-0005-0000-0000-0000A7010000}"/>
    <cellStyle name="SAPBEXformats 4 2" xfId="787" xr:uid="{C49C91FB-FCC4-400C-9CB4-536D0078EAE5}"/>
    <cellStyle name="SAPBEXformats 5" xfId="616" xr:uid="{CE30AA24-0A94-471D-B6BC-BCA7EA293F80}"/>
    <cellStyle name="SAPBEXformats_10-28-10" xfId="169" xr:uid="{00000000-0005-0000-0000-0000A8010000}"/>
    <cellStyle name="SAPBEXheaderItem" xfId="124" xr:uid="{00000000-0005-0000-0000-0000A9010000}"/>
    <cellStyle name="SAPBEXheaderItem 2" xfId="170" xr:uid="{00000000-0005-0000-0000-0000AA010000}"/>
    <cellStyle name="SAPBEXheaderItem 2 2" xfId="368" xr:uid="{00000000-0005-0000-0000-0000AB010000}"/>
    <cellStyle name="SAPBEXheaderItem 2 2 2" xfId="814" xr:uid="{FD8CACFC-4203-4347-9F03-2CA225F2427C}"/>
    <cellStyle name="SAPBEXheaderItem 2 3" xfId="646" xr:uid="{0329B680-F1D6-48B3-8063-8BEFE603D8D1}"/>
    <cellStyle name="SAPBEXheaderItem 3" xfId="340" xr:uid="{00000000-0005-0000-0000-0000AC010000}"/>
    <cellStyle name="SAPBEXheaderItem 3 2" xfId="788" xr:uid="{6123ECF6-20E6-46DE-A356-8DA9783CADE5}"/>
    <cellStyle name="SAPBEXheaderItem 4" xfId="617" xr:uid="{1F07F54A-B06B-49FF-8549-82332643519F}"/>
    <cellStyle name="SAPBEXheaderText" xfId="125" xr:uid="{00000000-0005-0000-0000-0000AD010000}"/>
    <cellStyle name="SAPBEXheaderText 2" xfId="171" xr:uid="{00000000-0005-0000-0000-0000AE010000}"/>
    <cellStyle name="SAPBEXheaderText 2 2" xfId="369" xr:uid="{00000000-0005-0000-0000-0000AF010000}"/>
    <cellStyle name="SAPBEXheaderText 2 2 2" xfId="815" xr:uid="{2BDCEDB9-5518-4B5C-A580-CED73B00C82D}"/>
    <cellStyle name="SAPBEXheaderText 2 3" xfId="647" xr:uid="{031139D4-780F-4200-9D51-DF5B011BCCB4}"/>
    <cellStyle name="SAPBEXheaderText 3" xfId="341" xr:uid="{00000000-0005-0000-0000-0000B0010000}"/>
    <cellStyle name="SAPBEXheaderText 3 2" xfId="789" xr:uid="{3BDA64DD-73E1-4727-B37A-2226FBD9BF09}"/>
    <cellStyle name="SAPBEXheaderText 4" xfId="618" xr:uid="{26693E3A-5334-4C95-9215-60D16911A4EE}"/>
    <cellStyle name="SAPBEXHLevel0" xfId="126" xr:uid="{00000000-0005-0000-0000-0000B1010000}"/>
    <cellStyle name="SAPBEXHLevel0 2" xfId="172" xr:uid="{00000000-0005-0000-0000-0000B2010000}"/>
    <cellStyle name="SAPBEXHLevel0 2 2" xfId="370" xr:uid="{00000000-0005-0000-0000-0000B3010000}"/>
    <cellStyle name="SAPBEXHLevel0 2 2 2" xfId="816" xr:uid="{E9A3EF83-1713-4A17-A20B-185736BDEE7C}"/>
    <cellStyle name="SAPBEXHLevel0 2 3" xfId="648" xr:uid="{028F2723-4F79-461E-A154-398A19B9CE33}"/>
    <cellStyle name="SAPBEXHLevel0 3" xfId="216" xr:uid="{00000000-0005-0000-0000-0000B4010000}"/>
    <cellStyle name="SAPBEXHLevel0 3 2" xfId="673" xr:uid="{34A03C33-3630-433C-ADF7-068D2208D3CE}"/>
    <cellStyle name="SAPBEXHLevel0 4" xfId="342" xr:uid="{00000000-0005-0000-0000-0000B5010000}"/>
    <cellStyle name="SAPBEXHLevel0 4 2" xfId="790" xr:uid="{3E5358DF-F9C4-44E4-A2C7-4AA4C1755C14}"/>
    <cellStyle name="SAPBEXHLevel0 5" xfId="619" xr:uid="{AC2466B9-2A26-4583-B0A4-A8F62240CABC}"/>
    <cellStyle name="SAPBEXHLevel0_10-28-10" xfId="173" xr:uid="{00000000-0005-0000-0000-0000B6010000}"/>
    <cellStyle name="SAPBEXHLevel0X" xfId="127" xr:uid="{00000000-0005-0000-0000-0000B7010000}"/>
    <cellStyle name="SAPBEXHLevel0X 2" xfId="174" xr:uid="{00000000-0005-0000-0000-0000B8010000}"/>
    <cellStyle name="SAPBEXHLevel0X 2 2" xfId="371" xr:uid="{00000000-0005-0000-0000-0000B9010000}"/>
    <cellStyle name="SAPBEXHLevel0X 2 2 2" xfId="817" xr:uid="{ABE68598-A30C-42DC-9FEE-80D9E49CD70C}"/>
    <cellStyle name="SAPBEXHLevel0X 2 3" xfId="649" xr:uid="{21D61068-5A74-4283-80C1-4859278845AC}"/>
    <cellStyle name="SAPBEXHLevel0X 3" xfId="217" xr:uid="{00000000-0005-0000-0000-0000BA010000}"/>
    <cellStyle name="SAPBEXHLevel0X 3 2" xfId="674" xr:uid="{6BA70FA5-4432-4267-A15C-A05EA643A54D}"/>
    <cellStyle name="SAPBEXHLevel0X 4" xfId="343" xr:uid="{00000000-0005-0000-0000-0000BB010000}"/>
    <cellStyle name="SAPBEXHLevel0X 4 2" xfId="791" xr:uid="{1A84EB9F-3D61-46F7-AD06-13B583F03D15}"/>
    <cellStyle name="SAPBEXHLevel0X 5" xfId="620" xr:uid="{3361571D-BC5B-44A5-A162-06056F2A6141}"/>
    <cellStyle name="SAPBEXHLevel0X_10-28-10" xfId="175" xr:uid="{00000000-0005-0000-0000-0000BC010000}"/>
    <cellStyle name="SAPBEXHLevel1" xfId="128" xr:uid="{00000000-0005-0000-0000-0000BD010000}"/>
    <cellStyle name="SAPBEXHLevel1 2" xfId="176" xr:uid="{00000000-0005-0000-0000-0000BE010000}"/>
    <cellStyle name="SAPBEXHLevel1 2 2" xfId="372" xr:uid="{00000000-0005-0000-0000-0000BF010000}"/>
    <cellStyle name="SAPBEXHLevel1 2 2 2" xfId="818" xr:uid="{0E5C4E58-829D-48AB-B470-6E38C64EE390}"/>
    <cellStyle name="SAPBEXHLevel1 2 3" xfId="650" xr:uid="{FDE92619-BEB6-4297-ACE4-E359E1E3F89C}"/>
    <cellStyle name="SAPBEXHLevel1 3" xfId="218" xr:uid="{00000000-0005-0000-0000-0000C0010000}"/>
    <cellStyle name="SAPBEXHLevel1 3 2" xfId="675" xr:uid="{6BE4FD26-A679-4D3A-BB0C-7590C7E0A000}"/>
    <cellStyle name="SAPBEXHLevel1 4" xfId="344" xr:uid="{00000000-0005-0000-0000-0000C1010000}"/>
    <cellStyle name="SAPBEXHLevel1 4 2" xfId="792" xr:uid="{0656CD8F-0AFF-4059-BFB2-A68D22568F37}"/>
    <cellStyle name="SAPBEXHLevel1 5" xfId="621" xr:uid="{067183E2-110A-44CC-AFF7-D10075075BAF}"/>
    <cellStyle name="SAPBEXHLevel1_10-28-10" xfId="177" xr:uid="{00000000-0005-0000-0000-0000C2010000}"/>
    <cellStyle name="SAPBEXHLevel1X" xfId="129" xr:uid="{00000000-0005-0000-0000-0000C3010000}"/>
    <cellStyle name="SAPBEXHLevel1X 2" xfId="178" xr:uid="{00000000-0005-0000-0000-0000C4010000}"/>
    <cellStyle name="SAPBEXHLevel1X 2 2" xfId="373" xr:uid="{00000000-0005-0000-0000-0000C5010000}"/>
    <cellStyle name="SAPBEXHLevel1X 2 2 2" xfId="819" xr:uid="{76B2702D-2352-4F35-8F19-B36B54761C37}"/>
    <cellStyle name="SAPBEXHLevel1X 2 3" xfId="651" xr:uid="{4304A90A-0282-41EE-BF81-F25709E45BCD}"/>
    <cellStyle name="SAPBEXHLevel1X 3" xfId="219" xr:uid="{00000000-0005-0000-0000-0000C6010000}"/>
    <cellStyle name="SAPBEXHLevel1X 3 2" xfId="676" xr:uid="{21B5A504-F05A-4F07-9F91-F1A9676A474C}"/>
    <cellStyle name="SAPBEXHLevel1X 4" xfId="345" xr:uid="{00000000-0005-0000-0000-0000C7010000}"/>
    <cellStyle name="SAPBEXHLevel1X 4 2" xfId="793" xr:uid="{8FCE7290-B5B9-4E46-B81A-CE7EB1F6B875}"/>
    <cellStyle name="SAPBEXHLevel1X 5" xfId="622" xr:uid="{B9A4E525-16F3-42B5-9CB8-928740B8BADA}"/>
    <cellStyle name="SAPBEXHLevel1X_10-28-10" xfId="179" xr:uid="{00000000-0005-0000-0000-0000C8010000}"/>
    <cellStyle name="SAPBEXHLevel2" xfId="130" xr:uid="{00000000-0005-0000-0000-0000C9010000}"/>
    <cellStyle name="SAPBEXHLevel2 2" xfId="180" xr:uid="{00000000-0005-0000-0000-0000CA010000}"/>
    <cellStyle name="SAPBEXHLevel2 2 2" xfId="374" xr:uid="{00000000-0005-0000-0000-0000CB010000}"/>
    <cellStyle name="SAPBEXHLevel2 2 2 2" xfId="820" xr:uid="{D6E8E5BB-4E10-4805-A510-F7D1769ECD1D}"/>
    <cellStyle name="SAPBEXHLevel2 2 3" xfId="652" xr:uid="{2EEFC5DD-0462-4ECB-AF42-2D3B63AF2FC2}"/>
    <cellStyle name="SAPBEXHLevel2 3" xfId="220" xr:uid="{00000000-0005-0000-0000-0000CC010000}"/>
    <cellStyle name="SAPBEXHLevel2 3 2" xfId="677" xr:uid="{9D3A0707-B74D-4FCC-AF3E-E676B66BF488}"/>
    <cellStyle name="SAPBEXHLevel2 4" xfId="346" xr:uid="{00000000-0005-0000-0000-0000CD010000}"/>
    <cellStyle name="SAPBEXHLevel2 4 2" xfId="794" xr:uid="{F23CF56B-D299-4F43-B4C6-E9414BC37840}"/>
    <cellStyle name="SAPBEXHLevel2 5" xfId="623" xr:uid="{0D2EE4AA-FE62-4638-980D-A5986203044C}"/>
    <cellStyle name="SAPBEXHLevel2_10-28-10" xfId="181" xr:uid="{00000000-0005-0000-0000-0000CE010000}"/>
    <cellStyle name="SAPBEXHLevel2X" xfId="131" xr:uid="{00000000-0005-0000-0000-0000CF010000}"/>
    <cellStyle name="SAPBEXHLevel2X 2" xfId="182" xr:uid="{00000000-0005-0000-0000-0000D0010000}"/>
    <cellStyle name="SAPBEXHLevel2X 2 2" xfId="375" xr:uid="{00000000-0005-0000-0000-0000D1010000}"/>
    <cellStyle name="SAPBEXHLevel2X 2 2 2" xfId="821" xr:uid="{6820DDB8-0337-40C6-89E9-FEB181AB2399}"/>
    <cellStyle name="SAPBEXHLevel2X 2 3" xfId="653" xr:uid="{E7EFB5F8-A7C7-43CF-909E-B64D00234263}"/>
    <cellStyle name="SAPBEXHLevel2X 3" xfId="221" xr:uid="{00000000-0005-0000-0000-0000D2010000}"/>
    <cellStyle name="SAPBEXHLevel2X 3 2" xfId="678" xr:uid="{B141C222-3DE2-4B8C-9106-4EEF08449DEA}"/>
    <cellStyle name="SAPBEXHLevel2X 4" xfId="347" xr:uid="{00000000-0005-0000-0000-0000D3010000}"/>
    <cellStyle name="SAPBEXHLevel2X 4 2" xfId="795" xr:uid="{2838EEE1-1DC2-4E3F-BDF8-7D87A9949628}"/>
    <cellStyle name="SAPBEXHLevel2X 5" xfId="624" xr:uid="{C5AB8866-139D-4656-B38D-843B091752CB}"/>
    <cellStyle name="SAPBEXHLevel2X_10-28-10" xfId="183" xr:uid="{00000000-0005-0000-0000-0000D4010000}"/>
    <cellStyle name="SAPBEXHLevel3" xfId="132" xr:uid="{00000000-0005-0000-0000-0000D5010000}"/>
    <cellStyle name="SAPBEXHLevel3 2" xfId="184" xr:uid="{00000000-0005-0000-0000-0000D6010000}"/>
    <cellStyle name="SAPBEXHLevel3 2 2" xfId="376" xr:uid="{00000000-0005-0000-0000-0000D7010000}"/>
    <cellStyle name="SAPBEXHLevel3 2 2 2" xfId="822" xr:uid="{67C18595-0AF0-4C72-8809-2F79366BAB2F}"/>
    <cellStyle name="SAPBEXHLevel3 2 3" xfId="654" xr:uid="{77D2D2E6-3641-4905-8E8B-04B8E34F3B06}"/>
    <cellStyle name="SAPBEXHLevel3 3" xfId="222" xr:uid="{00000000-0005-0000-0000-0000D8010000}"/>
    <cellStyle name="SAPBEXHLevel3 3 2" xfId="679" xr:uid="{5D8C5732-1E95-4426-BBC2-1B92D4B3BC19}"/>
    <cellStyle name="SAPBEXHLevel3 4" xfId="348" xr:uid="{00000000-0005-0000-0000-0000D9010000}"/>
    <cellStyle name="SAPBEXHLevel3 4 2" xfId="796" xr:uid="{6DBE58DB-9099-4F20-8E87-9E8B6B7520D2}"/>
    <cellStyle name="SAPBEXHLevel3 5" xfId="625" xr:uid="{927A33B8-92A1-4ABA-BAC8-4B92265241ED}"/>
    <cellStyle name="SAPBEXHLevel3_10-28-10" xfId="185" xr:uid="{00000000-0005-0000-0000-0000DA010000}"/>
    <cellStyle name="SAPBEXHLevel3X" xfId="133" xr:uid="{00000000-0005-0000-0000-0000DB010000}"/>
    <cellStyle name="SAPBEXHLevel3X 2" xfId="186" xr:uid="{00000000-0005-0000-0000-0000DC010000}"/>
    <cellStyle name="SAPBEXHLevel3X 2 2" xfId="377" xr:uid="{00000000-0005-0000-0000-0000DD010000}"/>
    <cellStyle name="SAPBEXHLevel3X 2 2 2" xfId="823" xr:uid="{A333D250-B58E-405C-91DD-8BC7E984FAC3}"/>
    <cellStyle name="SAPBEXHLevel3X 2 3" xfId="655" xr:uid="{A5140958-459A-45A0-AB70-B9E6609B4ECB}"/>
    <cellStyle name="SAPBEXHLevel3X 3" xfId="223" xr:uid="{00000000-0005-0000-0000-0000DE010000}"/>
    <cellStyle name="SAPBEXHLevel3X 3 2" xfId="680" xr:uid="{1A688F14-2EF8-4954-BEEE-FADD0D6732AE}"/>
    <cellStyle name="SAPBEXHLevel3X 4" xfId="349" xr:uid="{00000000-0005-0000-0000-0000DF010000}"/>
    <cellStyle name="SAPBEXHLevel3X 4 2" xfId="797" xr:uid="{D4D87EF8-AB9C-46A9-A44B-7E753E5A3D12}"/>
    <cellStyle name="SAPBEXHLevel3X 5" xfId="626" xr:uid="{84A34D86-44CE-4342-A294-725C6CF90EF0}"/>
    <cellStyle name="SAPBEXHLevel3X_10-28-10" xfId="187" xr:uid="{00000000-0005-0000-0000-0000E0010000}"/>
    <cellStyle name="SAPBEXresData" xfId="134" xr:uid="{00000000-0005-0000-0000-0000E1010000}"/>
    <cellStyle name="SAPBEXresData 2" xfId="224" xr:uid="{00000000-0005-0000-0000-0000E2010000}"/>
    <cellStyle name="SAPBEXresData 2 2" xfId="681" xr:uid="{9CAE525D-A078-41B9-8663-1A247AE9AC7A}"/>
    <cellStyle name="SAPBEXresData 3" xfId="350" xr:uid="{00000000-0005-0000-0000-0000E3010000}"/>
    <cellStyle name="SAPBEXresData 3 2" xfId="798" xr:uid="{C3EA5CC0-D20F-4284-9DB4-7EAA37D6D88B}"/>
    <cellStyle name="SAPBEXresData 4" xfId="627" xr:uid="{FE51B435-3ED8-47F6-BC1F-7641B7034D9A}"/>
    <cellStyle name="SAPBEXresDataEmph" xfId="135" xr:uid="{00000000-0005-0000-0000-0000E4010000}"/>
    <cellStyle name="SAPBEXresDataEmph 2" xfId="225" xr:uid="{00000000-0005-0000-0000-0000E5010000}"/>
    <cellStyle name="SAPBEXresDataEmph 2 2" xfId="682" xr:uid="{0714507A-8F2A-436A-8B86-11D2B66A35B7}"/>
    <cellStyle name="SAPBEXresDataEmph 3" xfId="351" xr:uid="{00000000-0005-0000-0000-0000E6010000}"/>
    <cellStyle name="SAPBEXresDataEmph 3 2" xfId="799" xr:uid="{65F93794-045C-4068-8C28-BD40CE944510}"/>
    <cellStyle name="SAPBEXresDataEmph 4" xfId="628" xr:uid="{66D9DD05-9C29-410B-8E7C-2A80BAB5CC31}"/>
    <cellStyle name="SAPBEXresItem" xfId="136" xr:uid="{00000000-0005-0000-0000-0000E7010000}"/>
    <cellStyle name="SAPBEXresItem 2" xfId="226" xr:uid="{00000000-0005-0000-0000-0000E8010000}"/>
    <cellStyle name="SAPBEXresItem 2 2" xfId="683" xr:uid="{37969E13-D9A9-4BD7-86C5-3C595512EB58}"/>
    <cellStyle name="SAPBEXresItem 3" xfId="352" xr:uid="{00000000-0005-0000-0000-0000E9010000}"/>
    <cellStyle name="SAPBEXresItem 3 2" xfId="800" xr:uid="{8367653F-529E-45F3-989A-3C4A6423D866}"/>
    <cellStyle name="SAPBEXresItem 4" xfId="629" xr:uid="{E5FF9D13-6D41-4EC9-8CAB-3B62FAD40D99}"/>
    <cellStyle name="SAPBEXresItemX" xfId="137" xr:uid="{00000000-0005-0000-0000-0000EA010000}"/>
    <cellStyle name="SAPBEXresItemX 2" xfId="227" xr:uid="{00000000-0005-0000-0000-0000EB010000}"/>
    <cellStyle name="SAPBEXresItemX 2 2" xfId="684" xr:uid="{D30617B7-8847-412A-BCD3-3E770A6F8B7B}"/>
    <cellStyle name="SAPBEXresItemX 3" xfId="353" xr:uid="{00000000-0005-0000-0000-0000EC010000}"/>
    <cellStyle name="SAPBEXresItemX 3 2" xfId="801" xr:uid="{7240450D-4B28-4A9D-A721-56AE48F9C872}"/>
    <cellStyle name="SAPBEXresItemX 4" xfId="630" xr:uid="{A175C5A7-124B-4CCA-82B7-E09E4A61A9BC}"/>
    <cellStyle name="SAPBEXstdData" xfId="138" xr:uid="{00000000-0005-0000-0000-0000ED010000}"/>
    <cellStyle name="SAPBEXstdData 2" xfId="228" xr:uid="{00000000-0005-0000-0000-0000EE010000}"/>
    <cellStyle name="SAPBEXstdData 2 2" xfId="685" xr:uid="{DC9EF3D8-2CCF-4BDC-8D44-6B90F4DCCE00}"/>
    <cellStyle name="SAPBEXstdData 3" xfId="354" xr:uid="{00000000-0005-0000-0000-0000EF010000}"/>
    <cellStyle name="SAPBEXstdData 3 2" xfId="802" xr:uid="{D0DFAD59-D013-4D6B-AA5B-21897C50C605}"/>
    <cellStyle name="SAPBEXstdData 4" xfId="405" xr:uid="{00000000-0005-0000-0000-0000F0010000}"/>
    <cellStyle name="SAPBEXstdData 4 2" xfId="839" xr:uid="{20EB4FE1-50AD-46EE-A48A-8A9493206298}"/>
    <cellStyle name="SAPBEXstdData 5" xfId="631" xr:uid="{92E13F39-9E8F-421F-B965-BE52B2306BE6}"/>
    <cellStyle name="SAPBEXstdDataEmph" xfId="139" xr:uid="{00000000-0005-0000-0000-0000F1010000}"/>
    <cellStyle name="SAPBEXstdDataEmph 2" xfId="229" xr:uid="{00000000-0005-0000-0000-0000F2010000}"/>
    <cellStyle name="SAPBEXstdDataEmph 2 2" xfId="686" xr:uid="{976FA3A4-DD35-4A9C-B624-532FEBA99688}"/>
    <cellStyle name="SAPBEXstdDataEmph 3" xfId="355" xr:uid="{00000000-0005-0000-0000-0000F3010000}"/>
    <cellStyle name="SAPBEXstdDataEmph 3 2" xfId="803" xr:uid="{8FB4F545-99C2-4AA6-BB53-DB41B13E8960}"/>
    <cellStyle name="SAPBEXstdDataEmph 4" xfId="632" xr:uid="{EACEF541-A4A5-43F3-B04F-A40E608B80CC}"/>
    <cellStyle name="SAPBEXstdItem" xfId="140" xr:uid="{00000000-0005-0000-0000-0000F4010000}"/>
    <cellStyle name="SAPBEXstdItem 2" xfId="164" xr:uid="{00000000-0005-0000-0000-0000F5010000}"/>
    <cellStyle name="SAPBEXstdItem 2 2" xfId="378" xr:uid="{00000000-0005-0000-0000-0000F6010000}"/>
    <cellStyle name="SAPBEXstdItem 2 2 2" xfId="824" xr:uid="{E121D797-DC93-48F6-9114-79815951D16A}"/>
    <cellStyle name="SAPBEXstdItem 2 3" xfId="643" xr:uid="{C4DDE57E-BBE2-4594-892E-8105222CB6BD}"/>
    <cellStyle name="SAPBEXstdItem 3" xfId="230" xr:uid="{00000000-0005-0000-0000-0000F7010000}"/>
    <cellStyle name="SAPBEXstdItem 3 2" xfId="687" xr:uid="{56DD6125-6222-4FC8-A9DA-5FE78E1E26D0}"/>
    <cellStyle name="SAPBEXstdItem 4" xfId="356" xr:uid="{00000000-0005-0000-0000-0000F8010000}"/>
    <cellStyle name="SAPBEXstdItem 4 2" xfId="804" xr:uid="{F1354607-F48E-472C-BE3E-124DAA8CD2E3}"/>
    <cellStyle name="SAPBEXstdItem 5" xfId="404" xr:uid="{00000000-0005-0000-0000-0000F9010000}"/>
    <cellStyle name="SAPBEXstdItem 5 2" xfId="838" xr:uid="{F4F943C5-9490-4DA1-9B8F-51754F561841}"/>
    <cellStyle name="SAPBEXstdItem 6" xfId="633" xr:uid="{5D7CCDD3-D020-41CA-8D3A-8660357D2817}"/>
    <cellStyle name="SAPBEXstdItem_10-28-10" xfId="188" xr:uid="{00000000-0005-0000-0000-0000FA010000}"/>
    <cellStyle name="SAPBEXstdItemX" xfId="141" xr:uid="{00000000-0005-0000-0000-0000FB010000}"/>
    <cellStyle name="SAPBEXstdItemX 2" xfId="189" xr:uid="{00000000-0005-0000-0000-0000FC010000}"/>
    <cellStyle name="SAPBEXstdItemX 2 2" xfId="235" xr:uid="{00000000-0005-0000-0000-0000FD010000}"/>
    <cellStyle name="SAPBEXstdItemX 2 2 2" xfId="692" xr:uid="{CAE97084-DD36-40EC-93AF-22C57E703028}"/>
    <cellStyle name="SAPBEXstdItemX 2 3" xfId="656" xr:uid="{6425CE17-B031-4B0E-8818-F3627CF8C060}"/>
    <cellStyle name="SAPBEXstdItemX 3" xfId="231" xr:uid="{00000000-0005-0000-0000-0000FE010000}"/>
    <cellStyle name="SAPBEXstdItemX 3 2" xfId="688" xr:uid="{D9338E5C-F95D-48D3-A891-10A376E88C75}"/>
    <cellStyle name="SAPBEXstdItemX 4" xfId="402" xr:uid="{00000000-0005-0000-0000-0000FF010000}"/>
    <cellStyle name="SAPBEXstdItemX 4 2" xfId="836" xr:uid="{C1FDA7B1-828F-4BC2-8D3B-0B00078758CB}"/>
    <cellStyle name="SAPBEXstdItemX 5" xfId="634" xr:uid="{41344267-9AF5-467E-8D2D-61600C9A3369}"/>
    <cellStyle name="SAPBEXstdItemX_10-28-10" xfId="190" xr:uid="{00000000-0005-0000-0000-000000020000}"/>
    <cellStyle name="SAPBEXtitle" xfId="142" xr:uid="{00000000-0005-0000-0000-000001020000}"/>
    <cellStyle name="SAPBEXtitle 2" xfId="191" xr:uid="{00000000-0005-0000-0000-000002020000}"/>
    <cellStyle name="SAPBEXundefined" xfId="143" xr:uid="{00000000-0005-0000-0000-000003020000}"/>
    <cellStyle name="SAPBEXundefined 2" xfId="232" xr:uid="{00000000-0005-0000-0000-000004020000}"/>
    <cellStyle name="SAPBEXundefined 2 2" xfId="689" xr:uid="{6F0391D9-EF72-4D33-8D24-0D9158C23666}"/>
    <cellStyle name="SAPBEXundefined 3" xfId="357" xr:uid="{00000000-0005-0000-0000-000005020000}"/>
    <cellStyle name="SAPBEXundefined 3 2" xfId="805" xr:uid="{F944FE81-2EBE-4414-A837-F521C559F6D2}"/>
    <cellStyle name="SAPBEXundefined 4" xfId="635" xr:uid="{E9D6F5F4-4BA0-433B-91D2-FD4AB8110840}"/>
    <cellStyle name="Single Border" xfId="517" xr:uid="{00000000-0005-0000-0000-000006020000}"/>
  </cellStyles>
  <dxfs count="0"/>
  <tableStyles count="0" defaultTableStyle="TableStyleMedium9" defaultPivotStyle="PivotStyleLight16"/>
  <colors>
    <mruColors>
      <color rgb="FF0033CC"/>
      <color rgb="FFFFFFFF"/>
      <color rgb="FFFFFF99"/>
      <color rgb="FFFFFFCC"/>
      <color rgb="FFFF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16.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E64343B-EECB-477B-9FAB-CFA4E915209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F43452C-75B7-4E3E-B29E-31A8FDBE07A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D3115445-D7B1-41F1-B69E-C4AF8D46C5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101B897B-9A73-48A9-9DDC-CD15EA9230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A439E5-9E8C-414C-9C37-ADC8729E86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65AB748-3483-4412-817F-40FB27F8586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428E1A8-93A2-4B94-897E-E918D7BD0C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D35FD45-24EE-4505-B74C-13BEC846F2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13</xdr:row>
      <xdr:rowOff>0</xdr:rowOff>
    </xdr:from>
    <xdr:to>
      <xdr:col>50</xdr:col>
      <xdr:colOff>0</xdr:colOff>
      <xdr:row>72</xdr:row>
      <xdr:rowOff>0</xdr:rowOff>
    </xdr:to>
    <xdr:pic>
      <xdr:nvPicPr>
        <xdr:cNvPr id="4" name="BExKI2T1D11014DREFDGSMJ45J9W" hidden="1">
          <a:extLst>
            <a:ext uri="{FF2B5EF4-FFF2-40B4-BE49-F238E27FC236}">
              <a16:creationId xmlns:a16="http://schemas.microsoft.com/office/drawing/2014/main" id="{00000000-0008-0000-0F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7675"/>
          <a:ext cx="43916600" cy="11249025"/>
        </a:xfrm>
        <a:prstGeom prst="rect">
          <a:avLst/>
        </a:prstGeom>
      </xdr:spPr>
    </xdr:pic>
    <xdr:clientData/>
  </xdr:twoCellAnchor>
  <xdr:twoCellAnchor>
    <xdr:from>
      <xdr:col>1</xdr:col>
      <xdr:colOff>0</xdr:colOff>
      <xdr:row>1</xdr:row>
      <xdr:rowOff>0</xdr:rowOff>
    </xdr:from>
    <xdr:to>
      <xdr:col>2</xdr:col>
      <xdr:colOff>0</xdr:colOff>
      <xdr:row>1</xdr:row>
      <xdr:rowOff>244475</xdr:rowOff>
    </xdr:to>
    <xdr:pic>
      <xdr:nvPicPr>
        <xdr:cNvPr id="5" name="BExD92FPK3REG9B5YYM52BQW2UUC" hidden="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416175" cy="244475"/>
        </a:xfrm>
        <a:prstGeom prst="rect">
          <a:avLst/>
        </a:prstGeom>
      </xdr:spPr>
    </xdr:pic>
    <xdr:clientData/>
  </xdr:twoCellAnchor>
  <xdr:twoCellAnchor>
    <xdr:from>
      <xdr:col>1</xdr:col>
      <xdr:colOff>0</xdr:colOff>
      <xdr:row>10</xdr:row>
      <xdr:rowOff>0</xdr:rowOff>
    </xdr:from>
    <xdr:to>
      <xdr:col>2</xdr:col>
      <xdr:colOff>0</xdr:colOff>
      <xdr:row>10</xdr:row>
      <xdr:rowOff>244475</xdr:rowOff>
    </xdr:to>
    <xdr:pic>
      <xdr:nvPicPr>
        <xdr:cNvPr id="6" name="BExD92FPK3REG9B5YYM52BQW2UUC" hidden="1">
          <a:extLst>
            <a:ext uri="{FF2B5EF4-FFF2-40B4-BE49-F238E27FC236}">
              <a16:creationId xmlns:a16="http://schemas.microsoft.com/office/drawing/2014/main" id="{00000000-0008-0000-0F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4500" cy="2444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A44CF31-08D6-4A11-B86E-AF1C160045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1</xdr:col>
      <xdr:colOff>63498</xdr:colOff>
      <xdr:row>2</xdr:row>
      <xdr:rowOff>74081</xdr:rowOff>
    </xdr:from>
    <xdr:to>
      <xdr:col>1</xdr:col>
      <xdr:colOff>126998</xdr:colOff>
      <xdr:row>2</xdr:row>
      <xdr:rowOff>176673</xdr:rowOff>
    </xdr:to>
    <xdr:sp macro="" textlink="">
      <xdr:nvSpPr>
        <xdr:cNvPr id="3" name="TextBox 2">
          <a:extLst>
            <a:ext uri="{FF2B5EF4-FFF2-40B4-BE49-F238E27FC236}">
              <a16:creationId xmlns:a16="http://schemas.microsoft.com/office/drawing/2014/main" id="{6F1CE0AF-592A-4A32-9F64-360C9C2564BD}"/>
            </a:ext>
          </a:extLst>
        </xdr:cNvPr>
        <xdr:cNvSpPr txBox="1"/>
      </xdr:nvSpPr>
      <xdr:spPr>
        <a:xfrm>
          <a:off x="749298" y="493181"/>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X15A0H</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244475</xdr:rowOff>
    </xdr:to>
    <xdr:pic>
      <xdr:nvPicPr>
        <xdr:cNvPr id="3" name="BExD92FPK3REG9B5YYM52BQW2UUC" hidden="1">
          <a:extLst>
            <a:ext uri="{FF2B5EF4-FFF2-40B4-BE49-F238E27FC236}">
              <a16:creationId xmlns:a16="http://schemas.microsoft.com/office/drawing/2014/main" id="{00000000-0008-0000-10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90500"/>
          <a:ext cx="1190625" cy="23495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0544A89-4C82-4664-B6AB-019924B5BF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B490175-A6E4-47BB-B96C-8E6EDD260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25469DB-5FFE-4BAE-BFB6-BFB3CAA58D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B79C13-B7A7-46D7-BA3F-D2E28DCFD0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541EE9-D973-4AB7-B2BA-A5DFD2A3CD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D6F4130-00E1-42F9-92B9-E22C22AC46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33C53EE-C30C-427E-91D2-648EEC85B4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CBAB4B3-A530-492A-B316-576F9E854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BC9A6A9A-3B40-4026-B128-E64385809C8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twoCellAnchor>
    <xdr:from>
      <xdr:col>0</xdr:col>
      <xdr:colOff>0</xdr:colOff>
      <xdr:row>1</xdr:row>
      <xdr:rowOff>0</xdr:rowOff>
    </xdr:from>
    <xdr:to>
      <xdr:col>1</xdr:col>
      <xdr:colOff>63500</xdr:colOff>
      <xdr:row>1</xdr:row>
      <xdr:rowOff>102592</xdr:rowOff>
    </xdr:to>
    <xdr:sp macro="" textlink="">
      <xdr:nvSpPr>
        <xdr:cNvPr id="4" name="TextBox 3">
          <a:extLst>
            <a:ext uri="{FF2B5EF4-FFF2-40B4-BE49-F238E27FC236}">
              <a16:creationId xmlns:a16="http://schemas.microsoft.com/office/drawing/2014/main" id="{89C05B70-F50D-4516-BE60-6B3251F641A8}"/>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E2718177-FF9B-47D6-B4D0-8E06AFA3AF9C}"/>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twoCellAnchor>
    <xdr:from>
      <xdr:col>6</xdr:col>
      <xdr:colOff>33618</xdr:colOff>
      <xdr:row>1</xdr:row>
      <xdr:rowOff>56030</xdr:rowOff>
    </xdr:from>
    <xdr:to>
      <xdr:col>6</xdr:col>
      <xdr:colOff>97118</xdr:colOff>
      <xdr:row>1</xdr:row>
      <xdr:rowOff>158622</xdr:rowOff>
    </xdr:to>
    <xdr:sp macro="" textlink="">
      <xdr:nvSpPr>
        <xdr:cNvPr id="4" name="TextBox 3">
          <a:extLst>
            <a:ext uri="{FF2B5EF4-FFF2-40B4-BE49-F238E27FC236}">
              <a16:creationId xmlns:a16="http://schemas.microsoft.com/office/drawing/2014/main" id="{59B43F33-AA85-4A50-BAD8-5156FC577941}"/>
            </a:ext>
          </a:extLst>
        </xdr:cNvPr>
        <xdr:cNvSpPr txBox="1"/>
      </xdr:nvSpPr>
      <xdr:spPr>
        <a:xfrm>
          <a:off x="2497418" y="25288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74903192-0D0B-48EF-BC56-89677BB2FF5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1EC0B5-B1D6-44AF-A830-5EAF69CC18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745D871-3E5C-4A13-85AD-20FE7CE0DC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EE40EE2-A34C-4766-8F95-F56B99BFAE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998366B-AEFF-4AEB-9C27-DC76B1D8D7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FC0F3A9-7B53-4025-9D2E-3CC7937905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AC089C-0CF0-40D6-BDD6-A94DE5FF84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4CA89B5-9D31-4DD2-B10D-6AF4088293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0940A3F-4E5B-46E0-9067-62A70F1A03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5A158DF-A578-46D1-B098-356266F87D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DC0055-8536-4C29-8F0F-17E8F5306A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ADB65A3-3516-440F-B3DC-9D08005E5E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1F26AA5-AE53-4B70-BCE4-92226DCCE0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D75B8D2-91E3-414B-A3E5-AC02A9701F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50A855E-A3B0-42D7-A453-98207A1CA0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twoCellAnchor>
    <xdr:from>
      <xdr:col>0</xdr:col>
      <xdr:colOff>0</xdr:colOff>
      <xdr:row>1</xdr:row>
      <xdr:rowOff>0</xdr:rowOff>
    </xdr:from>
    <xdr:to>
      <xdr:col>0</xdr:col>
      <xdr:colOff>63500</xdr:colOff>
      <xdr:row>1</xdr:row>
      <xdr:rowOff>102592</xdr:rowOff>
    </xdr:to>
    <xdr:sp macro="" textlink="">
      <xdr:nvSpPr>
        <xdr:cNvPr id="4" name="TextBox 3">
          <a:extLst>
            <a:ext uri="{FF2B5EF4-FFF2-40B4-BE49-F238E27FC236}">
              <a16:creationId xmlns:a16="http://schemas.microsoft.com/office/drawing/2014/main" id="{7FCC5D50-5366-4240-BBA4-D7DFDEC172E9}"/>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X38A0H</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BFF5B5-2D7D-4F9E-A777-560F7E1A49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8AA88AC-733B-4DE1-99CB-38C36ED9C2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F17887F-447B-4B14-8265-211EB3F1DA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8AB48B8-2E57-4F14-AE0E-402237F19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3" name="TextBox 2">
          <a:extLst>
            <a:ext uri="{FF2B5EF4-FFF2-40B4-BE49-F238E27FC236}">
              <a16:creationId xmlns:a16="http://schemas.microsoft.com/office/drawing/2014/main" id="{E41F8792-FBC2-411B-B873-FF24BDF7B9E7}"/>
            </a:ext>
          </a:extLst>
        </xdr:cNvPr>
        <xdr:cNvSpPr txBox="1"/>
      </xdr:nvSpPr>
      <xdr:spPr>
        <a:xfrm>
          <a:off x="3175" y="317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B27EC7B-F7E5-4503-906F-4BA43E7B3E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61A67FF-6241-477E-AB84-661F9E9E59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98DE14B-F788-4C9F-BBF8-5841E0A19E6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pofs002\CorpFinance$\Work%20Stuff\Nevada%20Energy\Very%20Final%20Numbers\Final%20Final%20(9-26-12)\Ex%20NPC%20-%2012%20Per%20I%20Final%20(9-26-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ofs002\CorpFinance$\Documents%20and%20Settings\wtarnem\Local%20Settings\Temporary%20Internet%20Files\Content.Outlook\2SLD9MX9\2011%20Transm_COS_FERC_TEM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KT\COST%20OF%20SERVICE\ATRR\205-Section%20205%20Filing\2022%20Depreciation%20Rate&amp;Mass%20Formula\2023%20NYPA%20Formula%20Rate%20Template%20-%20Admin%20Change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sheetName val="AB"/>
      <sheetName val="AC"/>
      <sheetName val="AD"/>
      <sheetName val="AE"/>
      <sheetName val="AF"/>
      <sheetName val="AF_WP1"/>
      <sheetName val="AF WP2"/>
      <sheetName val="AG"/>
      <sheetName val="AG WP1"/>
      <sheetName val="AG WP2"/>
      <sheetName val="AH"/>
      <sheetName val="AI"/>
      <sheetName val="AJ"/>
      <sheetName val="AK"/>
      <sheetName val="AL"/>
      <sheetName val="AL WP1 "/>
      <sheetName val="AM"/>
      <sheetName val="AN"/>
      <sheetName val="AO"/>
      <sheetName val="AP"/>
      <sheetName val="AQ"/>
      <sheetName val="AQ WP1"/>
      <sheetName val="AQ WP2"/>
      <sheetName val="AR"/>
      <sheetName val="AR WP1"/>
      <sheetName val="AS"/>
      <sheetName val="AT"/>
      <sheetName val="AU"/>
      <sheetName val="AU WP1"/>
      <sheetName val="AV"/>
      <sheetName val="AV WP1"/>
      <sheetName val="AV WP2"/>
      <sheetName val="AW"/>
      <sheetName val="AX"/>
      <sheetName val="AY"/>
      <sheetName val="BA"/>
      <sheetName val="BB"/>
      <sheetName val="BC"/>
      <sheetName val="BD"/>
      <sheetName val="BE"/>
      <sheetName val="BF"/>
      <sheetName val="BG BH"/>
      <sheetName val="BI"/>
      <sheetName val="BJ"/>
      <sheetName val="BK"/>
      <sheetName val="BL"/>
      <sheetName val="B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62">
          <cell r="J462">
            <v>0.45782146347604424</v>
          </cell>
          <cell r="L462">
            <v>0.1529761887456722</v>
          </cell>
          <cell r="N462">
            <v>0.38920234777828361</v>
          </cell>
        </row>
        <row r="464">
          <cell r="J464">
            <v>0.44939965638234436</v>
          </cell>
          <cell r="L464">
            <v>0.15948868536199054</v>
          </cell>
          <cell r="N464">
            <v>0.39111165825566507</v>
          </cell>
        </row>
      </sheetData>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A-Bal_Sht"/>
      <sheetName val="AB-Inc_Stmnt"/>
      <sheetName val="AC-Ret_Earn"/>
      <sheetName val="AD-EPIS"/>
      <sheetName val="AE-Acc_Depr"/>
      <sheetName val="AH-O&amp;M"/>
      <sheetName val="AI-Wages_Sal"/>
      <sheetName val="AJ-Depr-Exps"/>
      <sheetName val="AL-Work_Cap"/>
      <sheetName val="AM-CWIP"/>
      <sheetName val="AO-AFUDC"/>
      <sheetName val="AP-Int_Exps"/>
      <sheetName val="BK-Cost_Of_Svc"/>
      <sheetName val="BJ-Sum_Data"/>
      <sheetName val="AV-Cap_Struc"/>
      <sheetName val="Rev_Req"/>
      <sheetName val="Rate_Design"/>
      <sheetName val="Notes_Pay"/>
      <sheetName val="AR"/>
      <sheetName val="AS"/>
      <sheetName val="AT"/>
      <sheetName val="AU"/>
      <sheetName val="AK"/>
      <sheetName val="AW"/>
      <sheetName val="AX"/>
      <sheetName val="AY"/>
      <sheetName val="BA"/>
      <sheetName val="BB"/>
      <sheetName val="BD"/>
      <sheetName val="BC"/>
      <sheetName val="BE"/>
      <sheetName val="BF"/>
      <sheetName val="BH"/>
      <sheetName val="BI"/>
      <sheetName val="Summary"/>
      <sheetName val="AG"/>
      <sheetName val="AF"/>
      <sheetName val="A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6">
          <cell r="L56">
            <v>187774.82787102528</v>
          </cell>
        </row>
        <row r="595">
          <cell r="F595">
            <v>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A1-O&amp;M"/>
      <sheetName val="A2-A&amp;G"/>
      <sheetName val="B1-Depn"/>
      <sheetName val="B2-Plant"/>
      <sheetName val="B3-Depn Rates"/>
      <sheetName val="C1-Rate Base"/>
      <sheetName val="D1-Cap Structure"/>
      <sheetName val="D2-Project Cap Structures"/>
      <sheetName val="E1-Allocator"/>
      <sheetName val="F1-Proj RR"/>
      <sheetName val="F2-Incentives"/>
      <sheetName val="F3-True-Up"/>
      <sheetName val="WP-AA"/>
      <sheetName val="WP-AB"/>
      <sheetName val="WP-AC"/>
      <sheetName val="WP-AD"/>
      <sheetName val="WP-AE"/>
      <sheetName val="WP-AF"/>
      <sheetName val="WP-AG"/>
      <sheetName val="WP-AH"/>
      <sheetName val="WP-AI"/>
      <sheetName val="WP-BA"/>
      <sheetName val="WP-BB"/>
      <sheetName val="WP-BC"/>
      <sheetName val="WP-BD"/>
      <sheetName val="WP-BE"/>
      <sheetName val="WP-BF"/>
      <sheetName val="WP-BG"/>
      <sheetName val="WP-BH"/>
      <sheetName val="WP-BI"/>
      <sheetName val="WP-BJ"/>
      <sheetName val="WP-CA"/>
      <sheetName val="WP-CB"/>
      <sheetName val="WP-DA"/>
      <sheetName val="WP-DB"/>
      <sheetName val="WP-EA"/>
      <sheetName val="WP-AR-IS"/>
      <sheetName val="WP-AR-BS"/>
      <sheetName val="WP-AR-Cap Assets"/>
      <sheetName val="WP-Reconciliations"/>
    </sheetNames>
    <sheetDataSet>
      <sheetData sheetId="0"/>
      <sheetData sheetId="1"/>
      <sheetData sheetId="2"/>
      <sheetData sheetId="3"/>
      <sheetData sheetId="4"/>
      <sheetData sheetId="5"/>
      <sheetData sheetId="6"/>
      <sheetData sheetId="7"/>
      <sheetData sheetId="8"/>
      <sheetData sheetId="9"/>
      <sheetData sheetId="10"/>
      <sheetData sheetId="11">
        <row r="6">
          <cell r="A6" t="str">
            <v>NEW YORK POWER AUTHORITY</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0l10];/" TargetMode="External"/><Relationship Id="rId18" Type="http://schemas.openxmlformats.org/officeDocument/2006/relationships/hyperlink" Target="http://[s0l15];/" TargetMode="External"/><Relationship Id="rId26" Type="http://schemas.openxmlformats.org/officeDocument/2006/relationships/hyperlink" Target="http://[s0l23];/" TargetMode="External"/><Relationship Id="rId39" Type="http://schemas.openxmlformats.org/officeDocument/2006/relationships/hyperlink" Target="http://[s0l36];/" TargetMode="External"/><Relationship Id="rId21" Type="http://schemas.openxmlformats.org/officeDocument/2006/relationships/hyperlink" Target="http://[s0l18];/" TargetMode="External"/><Relationship Id="rId34" Type="http://schemas.openxmlformats.org/officeDocument/2006/relationships/hyperlink" Target="http://[s0l31];/" TargetMode="External"/><Relationship Id="rId42" Type="http://schemas.openxmlformats.org/officeDocument/2006/relationships/hyperlink" Target="http://[s0l39];/" TargetMode="External"/><Relationship Id="rId7" Type="http://schemas.openxmlformats.org/officeDocument/2006/relationships/hyperlink" Target="http://[s0l4];/" TargetMode="External"/><Relationship Id="rId2" Type="http://schemas.openxmlformats.org/officeDocument/2006/relationships/printerSettings" Target="../printerSettings/printerSettings2.bin"/><Relationship Id="rId16" Type="http://schemas.openxmlformats.org/officeDocument/2006/relationships/hyperlink" Target="http://[s0l13];/" TargetMode="External"/><Relationship Id="rId20" Type="http://schemas.openxmlformats.org/officeDocument/2006/relationships/hyperlink" Target="http://[s0l17];/" TargetMode="External"/><Relationship Id="rId29" Type="http://schemas.openxmlformats.org/officeDocument/2006/relationships/hyperlink" Target="http://[s0l26];/" TargetMode="External"/><Relationship Id="rId41" Type="http://schemas.openxmlformats.org/officeDocument/2006/relationships/hyperlink" Target="http://[s0l38];/" TargetMode="External"/><Relationship Id="rId1" Type="http://schemas.openxmlformats.org/officeDocument/2006/relationships/printerSettings" Target="../printerSettings/printerSettings1.bin"/><Relationship Id="rId6" Type="http://schemas.openxmlformats.org/officeDocument/2006/relationships/hyperlink" Target="http://[s0l3];/" TargetMode="External"/><Relationship Id="rId11" Type="http://schemas.openxmlformats.org/officeDocument/2006/relationships/hyperlink" Target="http://[s0l8];/" TargetMode="External"/><Relationship Id="rId24" Type="http://schemas.openxmlformats.org/officeDocument/2006/relationships/hyperlink" Target="http://[s0l21];/" TargetMode="External"/><Relationship Id="rId32" Type="http://schemas.openxmlformats.org/officeDocument/2006/relationships/hyperlink" Target="http://[s0l29];/" TargetMode="External"/><Relationship Id="rId37" Type="http://schemas.openxmlformats.org/officeDocument/2006/relationships/hyperlink" Target="http://[s0l34];/" TargetMode="External"/><Relationship Id="rId40" Type="http://schemas.openxmlformats.org/officeDocument/2006/relationships/hyperlink" Target="http://[s0l37];/" TargetMode="External"/><Relationship Id="rId5" Type="http://schemas.openxmlformats.org/officeDocument/2006/relationships/hyperlink" Target="http://[s0l2];/" TargetMode="External"/><Relationship Id="rId15" Type="http://schemas.openxmlformats.org/officeDocument/2006/relationships/hyperlink" Target="http://[s0l12];/" TargetMode="External"/><Relationship Id="rId23" Type="http://schemas.openxmlformats.org/officeDocument/2006/relationships/hyperlink" Target="http://[s0l20];/" TargetMode="External"/><Relationship Id="rId28" Type="http://schemas.openxmlformats.org/officeDocument/2006/relationships/hyperlink" Target="http://[s0l25];/" TargetMode="External"/><Relationship Id="rId36" Type="http://schemas.openxmlformats.org/officeDocument/2006/relationships/hyperlink" Target="http://[s0l33];/" TargetMode="External"/><Relationship Id="rId10" Type="http://schemas.openxmlformats.org/officeDocument/2006/relationships/hyperlink" Target="http://[s0l7];/" TargetMode="External"/><Relationship Id="rId19" Type="http://schemas.openxmlformats.org/officeDocument/2006/relationships/hyperlink" Target="http://[s0l16];/" TargetMode="External"/><Relationship Id="rId31" Type="http://schemas.openxmlformats.org/officeDocument/2006/relationships/hyperlink" Target="http://[s0l28];/" TargetMode="External"/><Relationship Id="rId44" Type="http://schemas.openxmlformats.org/officeDocument/2006/relationships/drawing" Target="../drawings/drawing1.xml"/><Relationship Id="rId4" Type="http://schemas.openxmlformats.org/officeDocument/2006/relationships/hyperlink" Target="http://[s0l1];/" TargetMode="External"/><Relationship Id="rId9" Type="http://schemas.openxmlformats.org/officeDocument/2006/relationships/hyperlink" Target="http://[s0l6];/" TargetMode="External"/><Relationship Id="rId14" Type="http://schemas.openxmlformats.org/officeDocument/2006/relationships/hyperlink" Target="http://[s0l11];/" TargetMode="External"/><Relationship Id="rId22" Type="http://schemas.openxmlformats.org/officeDocument/2006/relationships/hyperlink" Target="http://[s0l19];/" TargetMode="External"/><Relationship Id="rId27" Type="http://schemas.openxmlformats.org/officeDocument/2006/relationships/hyperlink" Target="http://[s0l24];/" TargetMode="External"/><Relationship Id="rId30" Type="http://schemas.openxmlformats.org/officeDocument/2006/relationships/hyperlink" Target="http://[s0l27];/" TargetMode="External"/><Relationship Id="rId35" Type="http://schemas.openxmlformats.org/officeDocument/2006/relationships/hyperlink" Target="http://[s0l32];/" TargetMode="External"/><Relationship Id="rId43" Type="http://schemas.openxmlformats.org/officeDocument/2006/relationships/printerSettings" Target="../printerSettings/printerSettings3.bin"/><Relationship Id="rId8" Type="http://schemas.openxmlformats.org/officeDocument/2006/relationships/hyperlink" Target="http://[s0l5];/" TargetMode="External"/><Relationship Id="rId3" Type="http://schemas.openxmlformats.org/officeDocument/2006/relationships/hyperlink" Target="http://[s0l0];/" TargetMode="External"/><Relationship Id="rId12" Type="http://schemas.openxmlformats.org/officeDocument/2006/relationships/hyperlink" Target="http://[s0l9];/" TargetMode="External"/><Relationship Id="rId17" Type="http://schemas.openxmlformats.org/officeDocument/2006/relationships/hyperlink" Target="http://[s0l14];/" TargetMode="External"/><Relationship Id="rId25" Type="http://schemas.openxmlformats.org/officeDocument/2006/relationships/hyperlink" Target="http://[s0l22];/" TargetMode="External"/><Relationship Id="rId33" Type="http://schemas.openxmlformats.org/officeDocument/2006/relationships/hyperlink" Target="http://[s0l30];/" TargetMode="External"/><Relationship Id="rId38" Type="http://schemas.openxmlformats.org/officeDocument/2006/relationships/hyperlink" Target="http://[s0l35];/"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4"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4"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4"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4"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4"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4"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4"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4"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 Id="rId4"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2.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4"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4" Type="http://schemas.openxmlformats.org/officeDocument/2006/relationships/drawing" Target="../drawings/drawing38.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4" Type="http://schemas.openxmlformats.org/officeDocument/2006/relationships/drawing" Target="../drawings/drawing39.xm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4"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E51"/>
  <sheetViews>
    <sheetView tabSelected="1" view="pageBreakPreview" zoomScale="145" zoomScaleNormal="100" zoomScaleSheetLayoutView="145" workbookViewId="0">
      <selection activeCell="D47" sqref="D47"/>
    </sheetView>
  </sheetViews>
  <sheetFormatPr defaultColWidth="8.77734375" defaultRowHeight="13.2"/>
  <cols>
    <col min="1" max="1" width="2.33203125" style="143" customWidth="1"/>
    <col min="2" max="2" width="26.44140625" style="143" bestFit="1" customWidth="1"/>
    <col min="3" max="3" width="3.88671875" style="143" customWidth="1"/>
    <col min="4" max="4" width="90.33203125" style="153" customWidth="1"/>
    <col min="5" max="8" width="8.77734375" style="143"/>
    <col min="9" max="9" width="29.109375" style="143" customWidth="1"/>
    <col min="10" max="16384" width="8.77734375" style="143"/>
  </cols>
  <sheetData>
    <row r="1" spans="1:4" ht="15.6">
      <c r="A1" s="140"/>
      <c r="B1" s="141"/>
      <c r="C1" s="142"/>
      <c r="D1" s="152"/>
    </row>
    <row r="2" spans="1:4">
      <c r="A2" s="142"/>
      <c r="B2" s="141"/>
      <c r="C2" s="142"/>
      <c r="D2" s="152"/>
    </row>
    <row r="3" spans="1:4" ht="15.6">
      <c r="A3" s="144"/>
      <c r="B3" s="144"/>
      <c r="C3" s="144"/>
      <c r="D3" s="151"/>
    </row>
    <row r="4" spans="1:4" ht="15.6">
      <c r="A4" s="145"/>
      <c r="B4" s="1422" t="s">
        <v>0</v>
      </c>
      <c r="C4" s="1422"/>
      <c r="D4" s="1422"/>
    </row>
    <row r="5" spans="1:4" ht="15.6">
      <c r="A5" s="145"/>
      <c r="B5" s="1422" t="s">
        <v>1</v>
      </c>
      <c r="C5" s="1422"/>
      <c r="D5" s="1422"/>
    </row>
    <row r="6" spans="1:4" ht="15.6">
      <c r="A6" s="145"/>
      <c r="B6" s="1422" t="s">
        <v>2</v>
      </c>
      <c r="C6" s="1422"/>
      <c r="D6" s="1422"/>
    </row>
    <row r="7" spans="1:4" ht="15.6">
      <c r="A7" s="144"/>
      <c r="B7" s="144"/>
      <c r="C7" s="144"/>
      <c r="D7" s="151"/>
    </row>
    <row r="8" spans="1:4" ht="15.6">
      <c r="A8" s="1266"/>
      <c r="B8" s="1266"/>
      <c r="C8" s="1266"/>
      <c r="D8" s="154"/>
    </row>
    <row r="9" spans="1:4">
      <c r="A9" s="142"/>
      <c r="B9" s="141"/>
      <c r="C9" s="142"/>
      <c r="D9" s="152"/>
    </row>
    <row r="10" spans="1:4" ht="15.6">
      <c r="A10" s="146"/>
      <c r="B10" s="147" t="s">
        <v>3</v>
      </c>
      <c r="C10" s="146"/>
      <c r="D10" s="151" t="s">
        <v>4</v>
      </c>
    </row>
    <row r="11" spans="1:4" ht="15">
      <c r="A11" s="148"/>
      <c r="B11" s="149" t="s">
        <v>5</v>
      </c>
      <c r="C11" s="148"/>
      <c r="D11" s="155" t="s">
        <v>6</v>
      </c>
    </row>
    <row r="12" spans="1:4" ht="15">
      <c r="A12" s="148"/>
      <c r="B12" s="149" t="s">
        <v>7</v>
      </c>
      <c r="C12" s="148"/>
      <c r="D12" s="155" t="s">
        <v>8</v>
      </c>
    </row>
    <row r="13" spans="1:4" ht="15">
      <c r="A13" s="148"/>
      <c r="B13" s="149" t="s">
        <v>9</v>
      </c>
      <c r="C13" s="148"/>
      <c r="D13" s="155" t="s">
        <v>10</v>
      </c>
    </row>
    <row r="14" spans="1:4" ht="15">
      <c r="A14" s="148"/>
      <c r="B14" s="149" t="s">
        <v>11</v>
      </c>
      <c r="C14" s="148"/>
      <c r="D14" s="155" t="s">
        <v>12</v>
      </c>
    </row>
    <row r="15" spans="1:4" ht="15">
      <c r="A15" s="148"/>
      <c r="B15" s="149" t="s">
        <v>13</v>
      </c>
      <c r="C15" s="148"/>
      <c r="D15" s="155" t="s">
        <v>14</v>
      </c>
    </row>
    <row r="16" spans="1:4" ht="15">
      <c r="A16" s="148"/>
      <c r="B16" s="149" t="s">
        <v>15</v>
      </c>
      <c r="C16" s="148"/>
      <c r="D16" s="155" t="s">
        <v>16</v>
      </c>
    </row>
    <row r="17" spans="1:5" ht="15">
      <c r="A17" s="148"/>
      <c r="B17" s="149" t="s">
        <v>17</v>
      </c>
      <c r="C17" s="148"/>
      <c r="D17" s="155" t="s">
        <v>18</v>
      </c>
    </row>
    <row r="18" spans="1:5" ht="15">
      <c r="A18" s="148"/>
      <c r="B18" s="149" t="s">
        <v>19</v>
      </c>
      <c r="C18" s="148"/>
      <c r="D18" s="155" t="s">
        <v>20</v>
      </c>
    </row>
    <row r="19" spans="1:5" ht="15">
      <c r="A19" s="148"/>
      <c r="B19" s="149" t="s">
        <v>21</v>
      </c>
      <c r="C19" s="148"/>
      <c r="D19" s="155" t="s">
        <v>22</v>
      </c>
    </row>
    <row r="20" spans="1:5" ht="15">
      <c r="A20" s="148"/>
      <c r="B20" s="149" t="s">
        <v>23</v>
      </c>
      <c r="C20" s="148"/>
      <c r="D20" s="155" t="s">
        <v>24</v>
      </c>
    </row>
    <row r="21" spans="1:5" ht="15">
      <c r="A21" s="148"/>
      <c r="B21" s="149" t="s">
        <v>25</v>
      </c>
      <c r="C21" s="148"/>
      <c r="D21" s="155" t="s">
        <v>26</v>
      </c>
    </row>
    <row r="22" spans="1:5" ht="15">
      <c r="A22" s="148"/>
      <c r="B22" s="149" t="s">
        <v>27</v>
      </c>
      <c r="C22" s="148"/>
      <c r="D22" s="155" t="s">
        <v>28</v>
      </c>
      <c r="E22" s="150"/>
    </row>
    <row r="23" spans="1:5" ht="15">
      <c r="A23" s="148"/>
      <c r="B23" s="149" t="s">
        <v>29</v>
      </c>
      <c r="C23" s="148"/>
      <c r="D23" s="155" t="s">
        <v>30</v>
      </c>
    </row>
    <row r="24" spans="1:5" ht="15">
      <c r="A24" s="148"/>
      <c r="B24" s="149" t="s">
        <v>31</v>
      </c>
      <c r="C24" s="148"/>
      <c r="D24" s="155" t="s">
        <v>32</v>
      </c>
    </row>
    <row r="25" spans="1:5" ht="15">
      <c r="A25" s="148"/>
      <c r="B25" s="149" t="s">
        <v>33</v>
      </c>
      <c r="C25" s="148"/>
      <c r="D25" s="155" t="s">
        <v>34</v>
      </c>
    </row>
    <row r="26" spans="1:5" ht="15">
      <c r="A26" s="148"/>
      <c r="B26" s="149" t="s">
        <v>35</v>
      </c>
      <c r="C26" s="148"/>
      <c r="D26" s="155" t="s">
        <v>36</v>
      </c>
    </row>
    <row r="27" spans="1:5" ht="15">
      <c r="A27" s="148"/>
      <c r="B27" s="149" t="s">
        <v>37</v>
      </c>
      <c r="C27" s="148"/>
      <c r="D27" s="155" t="s">
        <v>38</v>
      </c>
    </row>
    <row r="28" spans="1:5" ht="15">
      <c r="A28" s="148"/>
      <c r="B28" s="149" t="s">
        <v>39</v>
      </c>
      <c r="C28" s="142"/>
      <c r="D28" s="155" t="s">
        <v>40</v>
      </c>
    </row>
    <row r="29" spans="1:5" ht="15">
      <c r="A29" s="148"/>
      <c r="B29" s="149" t="s">
        <v>41</v>
      </c>
      <c r="C29" s="142"/>
      <c r="D29" s="155" t="s">
        <v>42</v>
      </c>
    </row>
    <row r="30" spans="1:5" ht="15">
      <c r="A30" s="148"/>
      <c r="B30" s="149" t="s">
        <v>43</v>
      </c>
      <c r="C30" s="142"/>
      <c r="D30" s="155" t="s">
        <v>44</v>
      </c>
    </row>
    <row r="31" spans="1:5" ht="15">
      <c r="A31" s="148"/>
      <c r="B31" s="149" t="s">
        <v>45</v>
      </c>
      <c r="C31" s="142"/>
      <c r="D31" s="155" t="s">
        <v>46</v>
      </c>
    </row>
    <row r="32" spans="1:5" ht="15">
      <c r="A32" s="148"/>
      <c r="B32" s="149" t="s">
        <v>47</v>
      </c>
      <c r="C32" s="142"/>
      <c r="D32" s="155" t="s">
        <v>48</v>
      </c>
    </row>
    <row r="33" spans="1:4" ht="15">
      <c r="A33" s="148"/>
      <c r="B33" s="149" t="s">
        <v>49</v>
      </c>
      <c r="C33" s="148"/>
      <c r="D33" s="155" t="s">
        <v>50</v>
      </c>
    </row>
    <row r="34" spans="1:4" ht="15">
      <c r="A34" s="148"/>
      <c r="B34" s="149" t="s">
        <v>51</v>
      </c>
      <c r="C34" s="148"/>
      <c r="D34" s="155" t="s">
        <v>52</v>
      </c>
    </row>
    <row r="35" spans="1:4" ht="15">
      <c r="A35" s="148"/>
      <c r="B35" s="149" t="s">
        <v>53</v>
      </c>
      <c r="C35" s="148"/>
      <c r="D35" s="155" t="s">
        <v>54</v>
      </c>
    </row>
    <row r="36" spans="1:4" ht="15">
      <c r="A36" s="148"/>
      <c r="B36" s="149" t="s">
        <v>55</v>
      </c>
      <c r="C36" s="148"/>
      <c r="D36" s="155" t="s">
        <v>56</v>
      </c>
    </row>
    <row r="37" spans="1:4" ht="15">
      <c r="A37" s="148"/>
      <c r="B37" s="149" t="s">
        <v>57</v>
      </c>
      <c r="C37" s="148"/>
      <c r="D37" s="155" t="s">
        <v>58</v>
      </c>
    </row>
    <row r="38" spans="1:4" ht="15">
      <c r="A38" s="148"/>
      <c r="B38" s="149" t="s">
        <v>59</v>
      </c>
      <c r="C38" s="148"/>
      <c r="D38" s="155" t="s">
        <v>60</v>
      </c>
    </row>
    <row r="39" spans="1:4" ht="15">
      <c r="A39" s="148"/>
      <c r="B39" s="149" t="s">
        <v>61</v>
      </c>
      <c r="C39" s="148"/>
      <c r="D39" s="155" t="s">
        <v>62</v>
      </c>
    </row>
    <row r="40" spans="1:4" ht="15">
      <c r="A40" s="142"/>
      <c r="B40" s="149" t="s">
        <v>63</v>
      </c>
      <c r="C40" s="148"/>
      <c r="D40" s="155" t="s">
        <v>64</v>
      </c>
    </row>
    <row r="41" spans="1:4" ht="15">
      <c r="A41" s="142"/>
      <c r="B41" s="149" t="s">
        <v>65</v>
      </c>
      <c r="C41" s="142"/>
      <c r="D41" s="155" t="s">
        <v>66</v>
      </c>
    </row>
    <row r="42" spans="1:4" ht="15">
      <c r="A42" s="142"/>
      <c r="B42" s="149" t="s">
        <v>67</v>
      </c>
      <c r="C42" s="142"/>
      <c r="D42" s="155" t="s">
        <v>68</v>
      </c>
    </row>
    <row r="43" spans="1:4" ht="15">
      <c r="A43" s="142"/>
      <c r="B43" s="149" t="s">
        <v>69</v>
      </c>
      <c r="C43" s="148"/>
      <c r="D43" s="155" t="s">
        <v>70</v>
      </c>
    </row>
    <row r="44" spans="1:4" ht="15">
      <c r="A44" s="142"/>
      <c r="B44" s="149" t="s">
        <v>71</v>
      </c>
      <c r="C44" s="148"/>
      <c r="D44" s="155" t="s">
        <v>72</v>
      </c>
    </row>
    <row r="45" spans="1:4" ht="15">
      <c r="A45" s="148"/>
      <c r="B45" s="149" t="s">
        <v>73</v>
      </c>
      <c r="C45" s="148"/>
      <c r="D45" s="155" t="s">
        <v>74</v>
      </c>
    </row>
    <row r="46" spans="1:4" ht="15">
      <c r="A46" s="142"/>
      <c r="B46" s="149" t="s">
        <v>75</v>
      </c>
      <c r="C46" s="148"/>
      <c r="D46" s="155" t="s">
        <v>76</v>
      </c>
    </row>
    <row r="47" spans="1:4" ht="15">
      <c r="A47" s="142"/>
      <c r="B47" s="149" t="s">
        <v>77</v>
      </c>
      <c r="C47" s="148"/>
      <c r="D47" s="155" t="s">
        <v>78</v>
      </c>
    </row>
    <row r="48" spans="1:4" ht="15">
      <c r="A48" s="148"/>
      <c r="B48" s="149" t="s">
        <v>79</v>
      </c>
      <c r="C48" s="148"/>
      <c r="D48" s="155" t="s">
        <v>80</v>
      </c>
    </row>
    <row r="49" spans="1:4" ht="15">
      <c r="A49" s="148"/>
      <c r="B49" s="149" t="s">
        <v>81</v>
      </c>
      <c r="C49" s="148"/>
      <c r="D49" s="155" t="s">
        <v>82</v>
      </c>
    </row>
    <row r="50" spans="1:4" ht="15">
      <c r="A50" s="148"/>
      <c r="B50" s="149" t="s">
        <v>83</v>
      </c>
      <c r="C50" s="148"/>
      <c r="D50" s="155" t="s">
        <v>84</v>
      </c>
    </row>
    <row r="51" spans="1:4" ht="15">
      <c r="A51" s="142"/>
      <c r="B51" s="149" t="s">
        <v>85</v>
      </c>
      <c r="C51" s="142"/>
      <c r="D51" s="155" t="s">
        <v>86</v>
      </c>
    </row>
  </sheetData>
  <sortState xmlns:xlrd2="http://schemas.microsoft.com/office/spreadsheetml/2017/richdata2" ref="B23:D51">
    <sortCondition ref="B23"/>
  </sortState>
  <customSheetViews>
    <customSheetView guid="{343BF296-013A-41F5-BDAB-AD6220EA7F78}" showPageBreaks="1" fitToPage="1" printArea="1" view="pageBreakPreview" topLeftCell="A34">
      <selection activeCell="D33" sqref="D33"/>
      <pageMargins left="0" right="0" top="0" bottom="0" header="0" footer="0"/>
      <pageSetup scale="73" orientation="portrait" r:id="rId1"/>
    </customSheetView>
    <customSheetView guid="{B321D76C-CDE5-48BB-9CDE-80FF97D58FCF}" showPageBreaks="1" fitToPage="1" printArea="1" view="pageBreakPreview" topLeftCell="A34">
      <selection activeCell="D33" sqref="D33"/>
      <pageMargins left="0" right="0" top="0" bottom="0" header="0" footer="0"/>
      <pageSetup scale="73" orientation="portrait" r:id="rId2"/>
    </customSheetView>
  </customSheetViews>
  <mergeCells count="3">
    <mergeCell ref="B4:D4"/>
    <mergeCell ref="B5:D5"/>
    <mergeCell ref="B6:D6"/>
  </mergeCells>
  <hyperlinks>
    <hyperlink ref="B11" r:id="rId3" location="SUMMARY!A1" xr:uid="{00000000-0004-0000-0000-000000000000}"/>
    <hyperlink ref="B12" r:id="rId4" location="'A1-O&amp;M'!A1" display="Schedule A" xr:uid="{00000000-0004-0000-0000-000001000000}"/>
    <hyperlink ref="B13" r:id="rId5" location="'A2-A&amp;G'!A1" xr:uid="{00000000-0004-0000-0000-000002000000}"/>
    <hyperlink ref="B14" r:id="rId6" location="'B1-Depn'!A1" xr:uid="{00000000-0004-0000-0000-000003000000}"/>
    <hyperlink ref="B17" r:id="rId7" location="'C1-Rate Base'!A1" xr:uid="{00000000-0004-0000-0000-000004000000}"/>
    <hyperlink ref="B18" r:id="rId8" location="'D1-Cap Structure'!A1" xr:uid="{00000000-0004-0000-0000-000005000000}"/>
    <hyperlink ref="B20" r:id="rId9" location="'E1-Labor Ratio'!A1" xr:uid="{00000000-0004-0000-0000-000006000000}"/>
    <hyperlink ref="B15" r:id="rId10" location="'B2-Plant'!A1" xr:uid="{00000000-0004-0000-0000-000007000000}"/>
    <hyperlink ref="B21" r:id="rId11" location="'F1-Proj RR'!A1" xr:uid="{00000000-0004-0000-0000-000008000000}"/>
    <hyperlink ref="B22" r:id="rId12" location="'F2-Incentives'!A1" xr:uid="{00000000-0004-0000-0000-000009000000}"/>
    <hyperlink ref="B23" r:id="rId13" location="'F3-True-Up'!A1" xr:uid="{00000000-0004-0000-0000-00000A000000}"/>
    <hyperlink ref="B16" r:id="rId14" location="'B3-Depn Rates'!A1" xr:uid="{00000000-0004-0000-0000-00000B000000}"/>
    <hyperlink ref="B34" r:id="rId15" location="'WP-BB'!A1" xr:uid="{00000000-0004-0000-0000-00000C000000}"/>
    <hyperlink ref="B35" r:id="rId16" location="'WP-BC'!A1" xr:uid="{00000000-0004-0000-0000-00000D000000}"/>
    <hyperlink ref="B48" r:id="rId17" location="'WP-AR-IS'!A1" xr:uid="{00000000-0004-0000-0000-00000E000000}"/>
    <hyperlink ref="B49" r:id="rId18" location="'WP-AR-BS'!A1" xr:uid="{00000000-0004-0000-0000-00000F000000}"/>
    <hyperlink ref="B50" r:id="rId19" location="'WP-AR-Cap Assets'!A1" xr:uid="{00000000-0004-0000-0000-000010000000}"/>
    <hyperlink ref="B24" r:id="rId20" location="'WP-AA'!A1" xr:uid="{00000000-0004-0000-0000-000011000000}"/>
    <hyperlink ref="B25" r:id="rId21" location="'WP-AB'!A1" xr:uid="{00000000-0004-0000-0000-000012000000}"/>
    <hyperlink ref="B47" r:id="rId22" location="'WP-EA'!A1" xr:uid="{00000000-0004-0000-0000-000013000000}"/>
    <hyperlink ref="B46" r:id="rId23" location="'WP-DB'!A1" display="Work Paper-D1" xr:uid="{00000000-0004-0000-0000-000014000000}"/>
    <hyperlink ref="B45" r:id="rId24" location="'WP-DA'!A1" xr:uid="{00000000-0004-0000-0000-000015000000}"/>
    <hyperlink ref="B33" r:id="rId25" location="'WP-BA'!A1" xr:uid="{00000000-0004-0000-0000-000016000000}"/>
    <hyperlink ref="B40" r:id="rId26" location="'WP-BH'!A1" xr:uid="{00000000-0004-0000-0000-000017000000}"/>
    <hyperlink ref="B38" r:id="rId27" location="'WP-BF'!A1" xr:uid="{00000000-0004-0000-0000-000018000000}"/>
    <hyperlink ref="B39" r:id="rId28" location="'WP-BG'!A1" xr:uid="{00000000-0004-0000-0000-000019000000}"/>
    <hyperlink ref="B37" r:id="rId29" location="'WP-BE'!A1" xr:uid="{00000000-0004-0000-0000-00001A000000}"/>
    <hyperlink ref="B43" r:id="rId30" location="'WP-CA'!A1" xr:uid="{00000000-0004-0000-0000-00001B000000}"/>
    <hyperlink ref="B36" r:id="rId31" location="'WP-BD'!A1" xr:uid="{00000000-0004-0000-0000-00001C000000}"/>
    <hyperlink ref="B44" r:id="rId32" location="'WP-CB'!A1" xr:uid="{00000000-0004-0000-0000-00001D000000}"/>
    <hyperlink ref="B27" r:id="rId33" location="'WP-AD'!A1" xr:uid="{00000000-0004-0000-0000-00001E000000}"/>
    <hyperlink ref="B30" r:id="rId34" location="'WP-AG'!A1" xr:uid="{00000000-0004-0000-0000-00001F000000}"/>
    <hyperlink ref="B41" r:id="rId35" location="'WP-BI'!A1" xr:uid="{00000000-0004-0000-0000-000020000000}"/>
    <hyperlink ref="B26" r:id="rId36" location="'WP-AC'!A1" xr:uid="{00000000-0004-0000-0000-000021000000}"/>
    <hyperlink ref="B32" r:id="rId37" location="'WP-AI'!A1" xr:uid="{00000000-0004-0000-0000-000022000000}"/>
    <hyperlink ref="B31" r:id="rId38" location="'WP-AH'!A1" xr:uid="{00000000-0004-0000-0000-000023000000}"/>
    <hyperlink ref="B29" r:id="rId39" location="'WP-AF'!A1" xr:uid="{00000000-0004-0000-0000-000024000000}"/>
    <hyperlink ref="B28" r:id="rId40" location="'WP-AE'!A1" xr:uid="{00000000-0004-0000-0000-000025000000}"/>
    <hyperlink ref="B51" r:id="rId41" location="'WP-Reconciliations'!A1" xr:uid="{00000000-0004-0000-0000-000026000000}"/>
    <hyperlink ref="B19" r:id="rId42" location="'D2-Project Cap Structures'!A1" xr:uid="{00000000-0004-0000-0000-000027000000}"/>
  </hyperlinks>
  <pageMargins left="0.7" right="0.7" top="0.75" bottom="0.75" header="0.3" footer="0.3"/>
  <pageSetup scale="75" orientation="portrait" r:id="rId43"/>
  <drawing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rgb="FF7030A0"/>
    <pageSetUpPr fitToPage="1"/>
  </sheetPr>
  <dimension ref="A1:L89"/>
  <sheetViews>
    <sheetView showGridLines="0" defaultGridColor="0" view="pageBreakPreview" topLeftCell="A36" colorId="22" zoomScaleNormal="70" zoomScaleSheetLayoutView="100" workbookViewId="0">
      <selection activeCell="J43" sqref="J43"/>
    </sheetView>
  </sheetViews>
  <sheetFormatPr defaultColWidth="9.44140625" defaultRowHeight="12"/>
  <cols>
    <col min="1" max="1" width="2.44140625" style="229" customWidth="1"/>
    <col min="2" max="2" width="9.44140625" style="229" customWidth="1"/>
    <col min="3" max="3" width="30.44140625" style="229" bestFit="1" customWidth="1"/>
    <col min="4" max="4" width="26.44140625" style="229" bestFit="1" customWidth="1"/>
    <col min="5" max="5" width="6.77734375" style="229" customWidth="1"/>
    <col min="6" max="6" width="14.44140625" style="229" bestFit="1" customWidth="1"/>
    <col min="7" max="7" width="6.109375" style="229" customWidth="1"/>
    <col min="8" max="8" width="16.109375" style="229" customWidth="1"/>
    <col min="9" max="9" width="5" style="229" customWidth="1"/>
    <col min="10" max="10" width="35.21875" style="229" customWidth="1"/>
    <col min="11" max="11" width="29.109375" style="229" customWidth="1"/>
    <col min="12" max="12" width="10.77734375" style="229" customWidth="1"/>
    <col min="13" max="16384" width="9.44140625" style="229"/>
  </cols>
  <sheetData>
    <row r="1" spans="1:12" s="563" customFormat="1" ht="15.6">
      <c r="A1" s="311"/>
      <c r="B1" s="77"/>
      <c r="C1" s="1076"/>
      <c r="J1" s="77"/>
      <c r="L1" s="1077"/>
    </row>
    <row r="2" spans="1:12" ht="15.6">
      <c r="A2" s="76"/>
      <c r="C2" s="75"/>
      <c r="D2" s="76"/>
      <c r="E2" s="76"/>
      <c r="F2" s="76"/>
      <c r="G2" s="76"/>
      <c r="H2" s="76"/>
    </row>
    <row r="3" spans="1:12" ht="15">
      <c r="A3" s="76"/>
      <c r="B3" s="76"/>
      <c r="D3" s="76"/>
      <c r="E3" s="76"/>
      <c r="F3" s="76"/>
      <c r="G3" s="76"/>
      <c r="H3" s="76"/>
      <c r="I3" s="76"/>
      <c r="J3" s="76"/>
    </row>
    <row r="6" spans="1:12" ht="15.6">
      <c r="A6" s="1432" t="s">
        <v>1</v>
      </c>
      <c r="B6" s="1432"/>
      <c r="C6" s="1432"/>
      <c r="D6" s="1432"/>
      <c r="E6" s="1432"/>
      <c r="F6" s="1432"/>
      <c r="G6" s="1432"/>
      <c r="H6" s="1432"/>
      <c r="I6" s="1432"/>
      <c r="J6" s="1432"/>
      <c r="K6" s="1432"/>
      <c r="L6" s="1432"/>
    </row>
    <row r="7" spans="1:12" ht="15.6">
      <c r="A7" s="1432" t="s">
        <v>2</v>
      </c>
      <c r="B7" s="1432"/>
      <c r="C7" s="1432"/>
      <c r="D7" s="1432"/>
      <c r="E7" s="1432"/>
      <c r="F7" s="1432"/>
      <c r="G7" s="1432"/>
      <c r="H7" s="1432"/>
      <c r="I7" s="1432"/>
      <c r="J7" s="1432"/>
      <c r="K7" s="1432"/>
      <c r="L7" s="1432"/>
    </row>
    <row r="8" spans="1:12" ht="15.6">
      <c r="A8" s="1424" t="str">
        <f>SUMMARY!A7</f>
        <v>YEAR ENDING DECEMBER 31, ____</v>
      </c>
      <c r="B8" s="1424"/>
      <c r="C8" s="1424"/>
      <c r="D8" s="1424"/>
      <c r="E8" s="1424"/>
      <c r="F8" s="1424"/>
      <c r="G8" s="1424"/>
      <c r="H8" s="1424"/>
      <c r="I8" s="1424"/>
      <c r="J8" s="1424"/>
      <c r="K8" s="1424"/>
      <c r="L8" s="1424"/>
    </row>
    <row r="9" spans="1:12" ht="15.6">
      <c r="A9" s="1271"/>
      <c r="B9" s="1271"/>
      <c r="C9" s="1271"/>
      <c r="D9" s="1271"/>
      <c r="E9" s="1271"/>
      <c r="F9" s="1271"/>
      <c r="G9" s="1271"/>
      <c r="H9" s="1271"/>
      <c r="I9" s="1271"/>
      <c r="J9" s="1271"/>
      <c r="K9" s="1271"/>
      <c r="L9" s="1271"/>
    </row>
    <row r="10" spans="1:12" ht="15.6">
      <c r="A10" s="1432" t="s">
        <v>515</v>
      </c>
      <c r="B10" s="1432"/>
      <c r="C10" s="1432"/>
      <c r="D10" s="1432"/>
      <c r="E10" s="1432"/>
      <c r="F10" s="1432"/>
      <c r="G10" s="1432"/>
      <c r="H10" s="1432"/>
      <c r="I10" s="1432"/>
      <c r="J10" s="1432"/>
      <c r="K10" s="1432"/>
      <c r="L10" s="1432"/>
    </row>
    <row r="11" spans="1:12" s="62" customFormat="1" ht="15.6">
      <c r="A11" s="1423" t="s">
        <v>516</v>
      </c>
      <c r="B11" s="1423"/>
      <c r="C11" s="1423"/>
      <c r="D11" s="1423"/>
      <c r="E11" s="1423"/>
      <c r="F11" s="1423"/>
      <c r="G11" s="1423"/>
      <c r="H11" s="1423"/>
      <c r="I11" s="1423"/>
      <c r="J11" s="1423"/>
      <c r="K11" s="1423"/>
      <c r="L11" s="1423"/>
    </row>
    <row r="12" spans="1:12" ht="15.6">
      <c r="A12" s="1432"/>
      <c r="B12" s="1432"/>
      <c r="C12" s="1432"/>
      <c r="D12" s="1432"/>
      <c r="E12" s="1432"/>
      <c r="F12" s="1432"/>
      <c r="G12" s="1432"/>
      <c r="H12" s="1432"/>
      <c r="I12" s="1432"/>
      <c r="J12" s="1432"/>
      <c r="K12" s="1432"/>
      <c r="L12" s="1432"/>
    </row>
    <row r="14" spans="1:12" s="78" customFormat="1" ht="13.2"/>
    <row r="15" spans="1:12" s="78" customFormat="1" ht="15.6">
      <c r="H15" s="1271"/>
    </row>
    <row r="16" spans="1:12" s="372" customFormat="1" ht="15.6">
      <c r="A16" s="115"/>
      <c r="B16" s="115"/>
      <c r="C16" s="115"/>
      <c r="D16" s="1271" t="s">
        <v>499</v>
      </c>
      <c r="E16" s="115"/>
      <c r="F16" s="1271" t="s">
        <v>500</v>
      </c>
      <c r="G16" s="115"/>
      <c r="H16" s="432" t="s">
        <v>501</v>
      </c>
      <c r="I16" s="115"/>
      <c r="J16" s="116"/>
    </row>
    <row r="17" spans="1:10" s="372" customFormat="1" ht="15.6">
      <c r="A17" s="115"/>
      <c r="B17" s="117" t="s">
        <v>89</v>
      </c>
      <c r="C17" s="117" t="s">
        <v>502</v>
      </c>
      <c r="D17" s="117" t="s">
        <v>517</v>
      </c>
      <c r="E17" s="785"/>
      <c r="F17" s="117" t="s">
        <v>518</v>
      </c>
      <c r="G17" s="785"/>
      <c r="H17" s="116" t="s">
        <v>505</v>
      </c>
      <c r="I17" s="785"/>
      <c r="J17" s="116" t="s">
        <v>92</v>
      </c>
    </row>
    <row r="18" spans="1:10" s="78" customFormat="1" ht="15.6">
      <c r="A18" s="76"/>
      <c r="C18" s="76"/>
      <c r="D18" s="1078" t="s">
        <v>343</v>
      </c>
      <c r="E18" s="76"/>
      <c r="F18" s="1078" t="s">
        <v>344</v>
      </c>
      <c r="G18" s="76"/>
      <c r="H18" s="1078" t="s">
        <v>345</v>
      </c>
      <c r="I18" s="76"/>
      <c r="J18" s="1078" t="s">
        <v>346</v>
      </c>
    </row>
    <row r="19" spans="1:10" s="78" customFormat="1" ht="13.2">
      <c r="C19" s="324"/>
      <c r="H19" s="1079"/>
    </row>
    <row r="20" spans="1:10" s="78" customFormat="1" ht="13.2">
      <c r="C20" s="324"/>
    </row>
    <row r="21" spans="1:10" s="78" customFormat="1" ht="13.2">
      <c r="B21" s="78" t="s">
        <v>519</v>
      </c>
      <c r="C21" s="324"/>
    </row>
    <row r="22" spans="1:10">
      <c r="C22" s="259"/>
    </row>
    <row r="23" spans="1:10" ht="15.6">
      <c r="B23" s="1271">
        <v>1</v>
      </c>
      <c r="C23" s="132" t="s">
        <v>506</v>
      </c>
      <c r="D23" s="1080">
        <v>0</v>
      </c>
      <c r="E23" s="134" t="s">
        <v>266</v>
      </c>
      <c r="F23" s="1081">
        <f>'WP-DA'!M14</f>
        <v>0</v>
      </c>
      <c r="G23" s="136"/>
      <c r="H23" s="1080">
        <f>D23*F23</f>
        <v>0</v>
      </c>
      <c r="I23" s="76"/>
      <c r="J23" s="76" t="s">
        <v>507</v>
      </c>
    </row>
    <row r="24" spans="1:10" ht="15">
      <c r="B24" s="115"/>
      <c r="C24" s="122"/>
      <c r="D24" s="123"/>
      <c r="E24" s="134"/>
      <c r="F24" s="1082"/>
      <c r="G24" s="134"/>
      <c r="H24" s="340"/>
      <c r="I24" s="76"/>
      <c r="J24" s="76"/>
    </row>
    <row r="25" spans="1:10" ht="15.6">
      <c r="B25" s="1271">
        <v>2</v>
      </c>
      <c r="C25" s="1083" t="s">
        <v>508</v>
      </c>
      <c r="D25" s="1084">
        <f>MIN(53%,'WP-DA'!G18)</f>
        <v>0</v>
      </c>
      <c r="E25" s="134" t="s">
        <v>266</v>
      </c>
      <c r="F25" s="1085">
        <f>'WP-DA'!M18</f>
        <v>9.4500000000000001E-2</v>
      </c>
      <c r="G25" s="134" t="s">
        <v>252</v>
      </c>
      <c r="H25" s="1084">
        <f>D25*F25</f>
        <v>0</v>
      </c>
      <c r="I25" s="76"/>
      <c r="J25" s="76" t="s">
        <v>507</v>
      </c>
    </row>
    <row r="26" spans="1:10" ht="15">
      <c r="B26" s="115"/>
      <c r="C26" s="122"/>
      <c r="D26" s="123"/>
      <c r="E26" s="76"/>
      <c r="F26" s="76"/>
      <c r="G26" s="76"/>
      <c r="H26" s="123"/>
      <c r="I26" s="76"/>
      <c r="J26" s="76"/>
    </row>
    <row r="27" spans="1:10" ht="15.6">
      <c r="B27" s="1271">
        <v>3</v>
      </c>
      <c r="C27" s="132" t="s">
        <v>509</v>
      </c>
      <c r="D27" s="1080">
        <f>SUM(D23:D25)</f>
        <v>0</v>
      </c>
      <c r="E27" s="76"/>
      <c r="F27" s="76"/>
      <c r="G27" s="76"/>
      <c r="H27" s="1302">
        <f>SUM(H23:H25)</f>
        <v>0</v>
      </c>
      <c r="I27" s="76"/>
      <c r="J27" s="76" t="s">
        <v>510</v>
      </c>
    </row>
    <row r="28" spans="1:10">
      <c r="C28" s="259"/>
      <c r="D28" s="1086"/>
    </row>
    <row r="29" spans="1:10" ht="15.6">
      <c r="B29" s="1271">
        <v>4</v>
      </c>
      <c r="C29" s="132" t="s">
        <v>520</v>
      </c>
      <c r="H29" s="1087">
        <f>+'F1-Proj RR'!I48</f>
        <v>0</v>
      </c>
      <c r="J29" s="76" t="s">
        <v>521</v>
      </c>
    </row>
    <row r="30" spans="1:10" ht="15.6">
      <c r="C30" s="132"/>
      <c r="H30" s="1088"/>
    </row>
    <row r="31" spans="1:10" ht="15.6">
      <c r="B31" s="1271">
        <v>5</v>
      </c>
      <c r="C31" s="132" t="s">
        <v>522</v>
      </c>
      <c r="H31" s="1089">
        <f>'WP-DA'!O20*H29</f>
        <v>0</v>
      </c>
      <c r="J31" s="76" t="s">
        <v>523</v>
      </c>
    </row>
    <row r="32" spans="1:10" ht="15.6">
      <c r="B32" s="1271"/>
      <c r="C32" s="259"/>
      <c r="H32" s="1089"/>
    </row>
    <row r="33" spans="2:10" ht="15.6">
      <c r="B33" s="1271">
        <v>6</v>
      </c>
      <c r="C33" s="132" t="s">
        <v>524</v>
      </c>
      <c r="H33" s="1089">
        <f>+H27*H29</f>
        <v>0</v>
      </c>
      <c r="J33" s="76" t="s">
        <v>525</v>
      </c>
    </row>
    <row r="34" spans="2:10" ht="15.6">
      <c r="C34" s="259"/>
      <c r="H34" s="1089"/>
    </row>
    <row r="35" spans="2:10" ht="15.6">
      <c r="B35" s="1271" t="s">
        <v>526</v>
      </c>
      <c r="C35" s="132" t="s">
        <v>527</v>
      </c>
      <c r="H35" s="1089">
        <f>+H33-H31</f>
        <v>0</v>
      </c>
      <c r="J35" s="76" t="s">
        <v>528</v>
      </c>
    </row>
    <row r="36" spans="2:10" ht="15.6">
      <c r="B36" s="1271"/>
      <c r="C36" s="132"/>
      <c r="H36" s="1089"/>
      <c r="J36" s="76"/>
    </row>
    <row r="37" spans="2:10" s="1090" customFormat="1" ht="14.7" customHeight="1">
      <c r="B37" s="1090" t="s">
        <v>529</v>
      </c>
      <c r="C37" s="1091"/>
    </row>
    <row r="38" spans="2:10" s="78" customFormat="1" ht="13.2">
      <c r="C38" s="324"/>
    </row>
    <row r="39" spans="2:10" ht="15.6">
      <c r="B39" s="1271">
        <v>1</v>
      </c>
      <c r="C39" s="132" t="s">
        <v>506</v>
      </c>
      <c r="D39" s="1080">
        <v>0</v>
      </c>
      <c r="E39" s="134"/>
      <c r="F39" s="1092">
        <f>'WP-DA'!M14</f>
        <v>0</v>
      </c>
      <c r="G39" s="120"/>
      <c r="H39" s="1080">
        <f>D39*F39</f>
        <v>0</v>
      </c>
      <c r="I39" s="76"/>
      <c r="J39" s="76" t="s">
        <v>507</v>
      </c>
    </row>
    <row r="40" spans="2:10" ht="15">
      <c r="B40" s="115"/>
      <c r="C40" s="122"/>
      <c r="D40" s="1093"/>
      <c r="E40" s="134"/>
      <c r="F40" s="1082"/>
      <c r="G40" s="134"/>
      <c r="H40" s="340"/>
      <c r="I40" s="76"/>
      <c r="J40" s="76"/>
    </row>
    <row r="41" spans="2:10" ht="19.2">
      <c r="B41" s="1271">
        <v>2</v>
      </c>
      <c r="C41" s="1083" t="s">
        <v>508</v>
      </c>
      <c r="D41" s="1094">
        <v>0</v>
      </c>
      <c r="E41" s="134"/>
      <c r="F41" s="1085">
        <f>'WP-DA'!M18+0.005</f>
        <v>9.9500000000000005E-2</v>
      </c>
      <c r="G41" s="134"/>
      <c r="H41" s="1084">
        <f>D41*F41</f>
        <v>0</v>
      </c>
      <c r="I41" s="76"/>
      <c r="J41" s="76" t="s">
        <v>507</v>
      </c>
    </row>
    <row r="42" spans="2:10" ht="15">
      <c r="B42" s="115"/>
      <c r="C42" s="122"/>
      <c r="D42" s="1093"/>
      <c r="E42" s="76"/>
      <c r="F42" s="76"/>
      <c r="G42" s="76"/>
      <c r="H42" s="118"/>
      <c r="I42" s="76"/>
      <c r="J42" s="76"/>
    </row>
    <row r="43" spans="2:10" ht="15.6">
      <c r="B43" s="1271">
        <v>3</v>
      </c>
      <c r="C43" s="132" t="s">
        <v>509</v>
      </c>
      <c r="D43" s="1080">
        <f>SUM(D39:D41)</f>
        <v>0</v>
      </c>
      <c r="E43" s="76"/>
      <c r="F43" s="76"/>
      <c r="G43" s="76"/>
      <c r="H43" s="1302">
        <f>SUM(H39:H41)</f>
        <v>0</v>
      </c>
      <c r="I43" s="76"/>
      <c r="J43" s="76" t="s">
        <v>510</v>
      </c>
    </row>
    <row r="44" spans="2:10">
      <c r="C44" s="259"/>
      <c r="D44" s="233"/>
    </row>
    <row r="45" spans="2:10" ht="15.6">
      <c r="B45" s="1271">
        <v>4</v>
      </c>
      <c r="C45" s="132" t="s">
        <v>520</v>
      </c>
      <c r="H45" s="1095">
        <f>+'F1-Proj RR'!I49</f>
        <v>0</v>
      </c>
      <c r="J45" s="76" t="s">
        <v>530</v>
      </c>
    </row>
    <row r="46" spans="2:10" ht="15.6">
      <c r="C46" s="132"/>
      <c r="H46" s="1088"/>
    </row>
    <row r="47" spans="2:10" ht="15.6">
      <c r="B47" s="1271">
        <v>5</v>
      </c>
      <c r="C47" s="132" t="s">
        <v>522</v>
      </c>
      <c r="H47" s="1096">
        <f>'WP-DA'!O20*H45</f>
        <v>0</v>
      </c>
      <c r="J47" s="76" t="s">
        <v>523</v>
      </c>
    </row>
    <row r="48" spans="2:10" ht="15.6">
      <c r="B48" s="1271"/>
      <c r="C48" s="259"/>
      <c r="H48" s="1096"/>
    </row>
    <row r="49" spans="2:10" ht="15.6">
      <c r="B49" s="1271">
        <v>6</v>
      </c>
      <c r="C49" s="132" t="s">
        <v>524</v>
      </c>
      <c r="H49" s="1096">
        <f>H43*H45</f>
        <v>0</v>
      </c>
      <c r="J49" s="76" t="s">
        <v>525</v>
      </c>
    </row>
    <row r="50" spans="2:10" ht="15.6">
      <c r="C50" s="259"/>
      <c r="H50" s="1096"/>
    </row>
    <row r="51" spans="2:10" ht="15.6">
      <c r="B51" s="1271" t="s">
        <v>531</v>
      </c>
      <c r="C51" s="132" t="s">
        <v>527</v>
      </c>
      <c r="H51" s="1096">
        <f>+H49-H47</f>
        <v>0</v>
      </c>
      <c r="J51" s="76" t="s">
        <v>528</v>
      </c>
    </row>
    <row r="52" spans="2:10" ht="15.6">
      <c r="B52" s="1271"/>
      <c r="C52" s="132"/>
      <c r="H52" s="1096"/>
      <c r="J52" s="76"/>
    </row>
    <row r="53" spans="2:10" ht="13.2">
      <c r="B53" s="78" t="s">
        <v>532</v>
      </c>
      <c r="C53" s="324"/>
      <c r="D53" s="78"/>
      <c r="E53" s="78"/>
      <c r="F53" s="78"/>
      <c r="G53" s="78"/>
      <c r="H53" s="78"/>
      <c r="I53" s="78"/>
      <c r="J53" s="78"/>
    </row>
    <row r="54" spans="2:10" ht="13.2">
      <c r="B54" s="78"/>
      <c r="C54" s="324"/>
      <c r="D54" s="78"/>
      <c r="E54" s="78"/>
      <c r="F54" s="78"/>
      <c r="G54" s="78"/>
      <c r="H54" s="78"/>
      <c r="I54" s="78"/>
      <c r="J54" s="78"/>
    </row>
    <row r="55" spans="2:10" ht="15.6">
      <c r="B55" s="1271">
        <v>1</v>
      </c>
      <c r="C55" s="132" t="s">
        <v>506</v>
      </c>
      <c r="D55" s="1080">
        <v>0</v>
      </c>
      <c r="E55" s="134"/>
      <c r="F55" s="1092">
        <f>'WP-DA'!M30</f>
        <v>0</v>
      </c>
      <c r="G55" s="120"/>
      <c r="H55" s="1080">
        <f>D55*F55</f>
        <v>0</v>
      </c>
      <c r="I55" s="76"/>
      <c r="J55" s="76" t="s">
        <v>507</v>
      </c>
    </row>
    <row r="56" spans="2:10" ht="15">
      <c r="B56" s="115"/>
      <c r="C56" s="122"/>
      <c r="D56" s="1093"/>
      <c r="E56" s="134"/>
      <c r="F56" s="1082"/>
      <c r="G56" s="134"/>
      <c r="H56" s="340"/>
      <c r="I56" s="76"/>
      <c r="J56" s="76"/>
    </row>
    <row r="57" spans="2:10" ht="19.2">
      <c r="B57" s="1271">
        <v>2</v>
      </c>
      <c r="C57" s="1083" t="s">
        <v>508</v>
      </c>
      <c r="D57" s="1094">
        <v>0</v>
      </c>
      <c r="E57" s="134"/>
      <c r="F57" s="1085">
        <f>'WP-DA'!M18+0.005</f>
        <v>9.9500000000000005E-2</v>
      </c>
      <c r="G57" s="134"/>
      <c r="H57" s="1084">
        <f>D57*F57</f>
        <v>0</v>
      </c>
      <c r="I57" s="76"/>
      <c r="J57" s="76" t="s">
        <v>507</v>
      </c>
    </row>
    <row r="58" spans="2:10" ht="15">
      <c r="B58" s="115"/>
      <c r="C58" s="122"/>
      <c r="D58" s="1093"/>
      <c r="E58" s="76"/>
      <c r="F58" s="76"/>
      <c r="G58" s="76"/>
      <c r="H58" s="118"/>
      <c r="I58" s="76"/>
      <c r="J58" s="76"/>
    </row>
    <row r="59" spans="2:10" ht="15.6">
      <c r="B59" s="1271">
        <v>3</v>
      </c>
      <c r="C59" s="132" t="s">
        <v>509</v>
      </c>
      <c r="D59" s="1080">
        <f>SUM(D55:D57)</f>
        <v>0</v>
      </c>
      <c r="E59" s="76"/>
      <c r="F59" s="76"/>
      <c r="G59" s="76"/>
      <c r="H59" s="1302">
        <f>SUM(H55:H57)</f>
        <v>0</v>
      </c>
      <c r="I59" s="76"/>
      <c r="J59" s="76" t="s">
        <v>510</v>
      </c>
    </row>
    <row r="60" spans="2:10">
      <c r="C60" s="259"/>
      <c r="D60" s="233"/>
    </row>
    <row r="61" spans="2:10" ht="15.6">
      <c r="B61" s="1271">
        <v>4</v>
      </c>
      <c r="C61" s="132" t="s">
        <v>520</v>
      </c>
      <c r="H61" s="1095">
        <f>+'F1-Proj RR'!I50</f>
        <v>0</v>
      </c>
      <c r="J61" s="76" t="s">
        <v>533</v>
      </c>
    </row>
    <row r="62" spans="2:10" ht="15.6">
      <c r="C62" s="132"/>
      <c r="H62" s="1088"/>
    </row>
    <row r="63" spans="2:10" ht="15.6">
      <c r="B63" s="1271">
        <v>5</v>
      </c>
      <c r="C63" s="132" t="s">
        <v>522</v>
      </c>
      <c r="H63" s="1096">
        <f>'WP-DA'!O36*H61</f>
        <v>0</v>
      </c>
      <c r="J63" s="76" t="s">
        <v>523</v>
      </c>
    </row>
    <row r="64" spans="2:10" ht="15.6">
      <c r="B64" s="1271"/>
      <c r="C64" s="259"/>
      <c r="H64" s="1096"/>
    </row>
    <row r="65" spans="2:11" ht="15.6">
      <c r="B65" s="1271">
        <v>6</v>
      </c>
      <c r="C65" s="132" t="s">
        <v>524</v>
      </c>
      <c r="H65" s="1096">
        <f>H59*H61</f>
        <v>0</v>
      </c>
      <c r="J65" s="76" t="s">
        <v>525</v>
      </c>
    </row>
    <row r="66" spans="2:11" ht="15.6">
      <c r="C66" s="259"/>
      <c r="H66" s="1096"/>
    </row>
    <row r="67" spans="2:11" ht="15.6">
      <c r="B67" s="1271" t="s">
        <v>534</v>
      </c>
      <c r="C67" s="132" t="s">
        <v>527</v>
      </c>
      <c r="H67" s="1096">
        <f>+H65-H63</f>
        <v>0</v>
      </c>
      <c r="J67" s="76" t="s">
        <v>528</v>
      </c>
    </row>
    <row r="68" spans="2:11" s="62" customFormat="1"/>
    <row r="69" spans="2:11">
      <c r="B69" s="418" t="s">
        <v>535</v>
      </c>
      <c r="C69" s="418"/>
      <c r="D69" s="418"/>
      <c r="E69" s="418"/>
      <c r="F69" s="418"/>
      <c r="G69" s="418"/>
      <c r="H69" s="418"/>
      <c r="I69" s="418"/>
      <c r="J69" s="418"/>
      <c r="K69" s="418"/>
    </row>
    <row r="70" spans="2:11">
      <c r="B70" s="418"/>
      <c r="C70" s="418"/>
      <c r="D70" s="418"/>
      <c r="E70" s="418"/>
      <c r="F70" s="418"/>
      <c r="G70" s="418"/>
      <c r="H70" s="418"/>
      <c r="I70" s="418"/>
      <c r="J70" s="418"/>
      <c r="K70" s="418"/>
    </row>
    <row r="71" spans="2:11" s="62" customFormat="1">
      <c r="H71" s="229"/>
    </row>
    <row r="72" spans="2:11" ht="15.6">
      <c r="B72" s="1271" t="s">
        <v>536</v>
      </c>
      <c r="C72" s="132" t="s">
        <v>537</v>
      </c>
      <c r="H72" s="1097">
        <f>H51+H35+H67</f>
        <v>0</v>
      </c>
      <c r="J72" s="76"/>
    </row>
    <row r="73" spans="2:11" ht="15.6">
      <c r="B73" s="1271"/>
      <c r="C73" s="132"/>
      <c r="H73" s="1096"/>
      <c r="J73" s="76"/>
    </row>
    <row r="74" spans="2:11" ht="15">
      <c r="B74" s="122" t="s">
        <v>392</v>
      </c>
    </row>
    <row r="75" spans="2:11" s="62" customFormat="1"/>
    <row r="76" spans="2:11" s="62" customFormat="1"/>
    <row r="77" spans="2:11" ht="15">
      <c r="B77" s="122" t="s">
        <v>538</v>
      </c>
    </row>
    <row r="78" spans="2:11" s="76" customFormat="1" ht="15">
      <c r="B78" s="76" t="s">
        <v>539</v>
      </c>
    </row>
    <row r="79" spans="2:11" ht="15">
      <c r="B79" s="122" t="s">
        <v>540</v>
      </c>
    </row>
    <row r="80" spans="2:11" s="76" customFormat="1" ht="15.75" customHeight="1">
      <c r="B80" s="76" t="s">
        <v>514</v>
      </c>
    </row>
    <row r="81" spans="2:11" ht="15">
      <c r="B81" s="137" t="s">
        <v>541</v>
      </c>
      <c r="C81" s="62"/>
      <c r="D81" s="62"/>
      <c r="E81" s="62"/>
      <c r="F81" s="62"/>
      <c r="G81" s="62"/>
      <c r="H81" s="62"/>
      <c r="I81" s="62"/>
      <c r="J81" s="62"/>
      <c r="K81" s="62"/>
    </row>
    <row r="82" spans="2:11" ht="15">
      <c r="B82" s="137" t="s">
        <v>542</v>
      </c>
      <c r="C82" s="62"/>
      <c r="D82" s="62"/>
      <c r="E82" s="62"/>
      <c r="F82" s="62"/>
      <c r="G82" s="62"/>
      <c r="H82" s="62"/>
      <c r="I82" s="62"/>
      <c r="J82" s="62"/>
      <c r="K82" s="62"/>
    </row>
    <row r="83" spans="2:11" s="62" customFormat="1" ht="15">
      <c r="B83" s="122" t="s">
        <v>543</v>
      </c>
    </row>
    <row r="84" spans="2:11" s="62" customFormat="1" ht="15">
      <c r="B84" s="122" t="s">
        <v>544</v>
      </c>
    </row>
    <row r="85" spans="2:11" s="62" customFormat="1" ht="15">
      <c r="B85" s="122" t="s">
        <v>545</v>
      </c>
    </row>
    <row r="86" spans="2:11" ht="15">
      <c r="B86" s="137" t="s">
        <v>546</v>
      </c>
    </row>
    <row r="87" spans="2:11" ht="15">
      <c r="B87" s="134" t="s">
        <v>547</v>
      </c>
    </row>
    <row r="88" spans="2:11" ht="15">
      <c r="B88" s="134" t="s">
        <v>548</v>
      </c>
    </row>
    <row r="89" spans="2:11">
      <c r="B89" s="418" t="s">
        <v>549</v>
      </c>
      <c r="C89" s="418"/>
      <c r="D89" s="418"/>
      <c r="E89" s="418"/>
      <c r="F89" s="418"/>
      <c r="G89" s="418"/>
      <c r="H89" s="418"/>
      <c r="I89" s="418"/>
      <c r="J89" s="418"/>
      <c r="K89" s="418"/>
    </row>
  </sheetData>
  <customSheetViews>
    <customSheetView guid="{343BF296-013A-41F5-BDAB-AD6220EA7F78}" colorId="22" showPageBreaks="1" showGridLines="0" fitToPage="1" printArea="1" view="pageBreakPreview" topLeftCell="A22">
      <selection activeCell="A11" sqref="A11:L11"/>
      <pageMargins left="0" right="0" top="0" bottom="0" header="0" footer="0"/>
      <printOptions horizontalCentered="1"/>
      <pageSetup scale="70" orientation="landscape" r:id="rId1"/>
      <headerFooter alignWithMargins="0"/>
    </customSheetView>
    <customSheetView guid="{B321D76C-CDE5-48BB-9CDE-80FF97D58FCF}" colorId="22" showPageBreaks="1" showGridLines="0" fitToPage="1" printArea="1" view="pageBreakPreview" topLeftCell="A19">
      <selection activeCell="D33" sqref="D33"/>
      <pageMargins left="0" right="0" top="0" bottom="0" header="0" footer="0"/>
      <printOptions horizontalCentered="1"/>
      <pageSetup scale="70" orientation="landscape" r:id="rId2"/>
      <headerFooter alignWithMargins="0"/>
    </customSheetView>
  </customSheetViews>
  <mergeCells count="6">
    <mergeCell ref="A12:L12"/>
    <mergeCell ref="A6:L6"/>
    <mergeCell ref="A7:L7"/>
    <mergeCell ref="A8:L8"/>
    <mergeCell ref="A10:L10"/>
    <mergeCell ref="A11:L11"/>
  </mergeCells>
  <printOptions horizontalCentered="1"/>
  <pageMargins left="0.25" right="0.25" top="0.25" bottom="0.25" header="0.5" footer="0.5"/>
  <pageSetup scale="54" orientation="portrait"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9">
    <tabColor rgb="FFFFFF00"/>
    <pageSetUpPr fitToPage="1"/>
  </sheetPr>
  <dimension ref="A1:M28"/>
  <sheetViews>
    <sheetView showGridLines="0" defaultGridColor="0" view="pageBreakPreview" colorId="22" zoomScale="130" zoomScaleNormal="100" zoomScaleSheetLayoutView="130" workbookViewId="0">
      <selection activeCell="F28" sqref="F28"/>
    </sheetView>
  </sheetViews>
  <sheetFormatPr defaultColWidth="9.44140625" defaultRowHeight="12"/>
  <cols>
    <col min="1" max="1" width="10.44140625" style="229" customWidth="1"/>
    <col min="2" max="2" width="30" style="229" customWidth="1"/>
    <col min="3" max="3" width="3.44140625" style="229" customWidth="1"/>
    <col min="4" max="4" width="21.77734375" style="229" customWidth="1"/>
    <col min="5" max="5" width="4.77734375" style="229" customWidth="1"/>
    <col min="6" max="6" width="27.33203125" style="229" customWidth="1"/>
    <col min="7" max="7" width="4.77734375" style="229" customWidth="1"/>
    <col min="8" max="8" width="23.44140625" style="229" customWidth="1"/>
    <col min="9" max="9" width="4.77734375" style="229" customWidth="1"/>
    <col min="10" max="10" width="19" style="229" customWidth="1"/>
    <col min="11" max="11" width="4.77734375" style="229" customWidth="1"/>
    <col min="12" max="12" width="20.109375" style="229" customWidth="1"/>
    <col min="13" max="13" width="4.77734375" style="229" customWidth="1"/>
    <col min="14" max="16384" width="9.44140625" style="229"/>
  </cols>
  <sheetData>
    <row r="1" spans="1:13" s="227" customFormat="1" ht="21">
      <c r="A1" s="916"/>
      <c r="B1" s="758"/>
    </row>
    <row r="2" spans="1:13" ht="15">
      <c r="C2" s="76"/>
      <c r="D2" s="76"/>
      <c r="E2" s="76"/>
      <c r="F2" s="76"/>
      <c r="G2" s="76"/>
      <c r="H2" s="76"/>
      <c r="I2" s="76"/>
      <c r="J2" s="76"/>
      <c r="K2" s="76"/>
    </row>
    <row r="3" spans="1:13" ht="15">
      <c r="A3" s="76"/>
      <c r="C3" s="76"/>
      <c r="D3" s="76"/>
      <c r="E3" s="76"/>
      <c r="F3" s="76"/>
      <c r="G3" s="76"/>
      <c r="H3" s="76"/>
      <c r="I3" s="76"/>
      <c r="J3" s="76"/>
      <c r="K3" s="76"/>
      <c r="L3" s="76"/>
      <c r="M3" s="76"/>
    </row>
    <row r="5" spans="1:13" ht="15">
      <c r="A5" s="76"/>
      <c r="B5" s="76"/>
      <c r="C5" s="76"/>
      <c r="D5" s="76"/>
      <c r="E5" s="76"/>
      <c r="F5" s="76"/>
      <c r="H5" s="76"/>
      <c r="I5" s="76"/>
      <c r="J5" s="76"/>
      <c r="K5" s="76"/>
      <c r="L5" s="76"/>
      <c r="M5" s="76"/>
    </row>
    <row r="6" spans="1:13" ht="15.6">
      <c r="A6" s="1432" t="s">
        <v>1</v>
      </c>
      <c r="B6" s="1432"/>
      <c r="C6" s="1432"/>
      <c r="D6" s="1432"/>
      <c r="E6" s="1432"/>
      <c r="F6" s="1432"/>
      <c r="G6" s="1432"/>
      <c r="H6" s="1432"/>
      <c r="I6" s="1432"/>
      <c r="J6" s="1068"/>
      <c r="K6" s="1068"/>
      <c r="L6" s="1068"/>
      <c r="M6" s="1068"/>
    </row>
    <row r="7" spans="1:13" ht="15.6">
      <c r="A7" s="1432" t="s">
        <v>2</v>
      </c>
      <c r="B7" s="1432"/>
      <c r="C7" s="1432"/>
      <c r="D7" s="1432"/>
      <c r="E7" s="1432"/>
      <c r="F7" s="1432"/>
      <c r="G7" s="1432"/>
      <c r="H7" s="1432"/>
      <c r="I7" s="1432"/>
      <c r="J7" s="1068"/>
      <c r="K7" s="1068"/>
      <c r="L7" s="1068"/>
      <c r="M7" s="1068"/>
    </row>
    <row r="8" spans="1:13" ht="15.6">
      <c r="A8" s="1424" t="s">
        <v>87</v>
      </c>
      <c r="B8" s="1424"/>
      <c r="C8" s="1424"/>
      <c r="D8" s="1424"/>
      <c r="E8" s="1424"/>
      <c r="F8" s="1424"/>
      <c r="G8" s="1424"/>
      <c r="H8" s="1424"/>
      <c r="I8" s="1424"/>
      <c r="J8" s="1416"/>
      <c r="K8" s="1416"/>
      <c r="L8" s="1416"/>
      <c r="M8" s="1416"/>
    </row>
    <row r="9" spans="1:13">
      <c r="A9" s="1069"/>
      <c r="B9" s="1069"/>
      <c r="C9" s="1069"/>
      <c r="D9" s="1069"/>
      <c r="E9" s="1069"/>
      <c r="F9" s="1069"/>
      <c r="G9" s="1069"/>
      <c r="H9" s="1069"/>
      <c r="I9" s="1069"/>
      <c r="J9" s="1069"/>
      <c r="K9" s="1069"/>
      <c r="L9" s="1069"/>
      <c r="M9" s="1069"/>
    </row>
    <row r="10" spans="1:13" ht="15.6">
      <c r="A10" s="1432" t="s">
        <v>550</v>
      </c>
      <c r="B10" s="1432"/>
      <c r="C10" s="1432"/>
      <c r="D10" s="1432"/>
      <c r="E10" s="1432"/>
      <c r="F10" s="1432"/>
      <c r="G10" s="1432"/>
      <c r="H10" s="1432"/>
      <c r="I10" s="1432"/>
      <c r="J10" s="1068"/>
      <c r="K10" s="1068"/>
      <c r="L10" s="1068"/>
      <c r="M10" s="1068"/>
    </row>
    <row r="11" spans="1:13" ht="15.6">
      <c r="A11" s="1432" t="s">
        <v>24</v>
      </c>
      <c r="B11" s="1432"/>
      <c r="C11" s="1432"/>
      <c r="D11" s="1432"/>
      <c r="E11" s="1432"/>
      <c r="F11" s="1432"/>
      <c r="G11" s="1432"/>
      <c r="H11" s="1432"/>
      <c r="I11" s="1432"/>
      <c r="J11" s="1068"/>
      <c r="K11" s="1068"/>
      <c r="L11" s="1068"/>
      <c r="M11" s="1068"/>
    </row>
    <row r="12" spans="1:13" s="78" customFormat="1" ht="13.2"/>
    <row r="13" spans="1:13" s="78" customFormat="1" ht="13.2"/>
    <row r="14" spans="1:13" s="78" customFormat="1" ht="15.6">
      <c r="A14" s="115"/>
      <c r="B14" s="115"/>
      <c r="C14" s="115"/>
      <c r="D14" s="115"/>
      <c r="E14" s="115"/>
      <c r="F14" s="115"/>
      <c r="G14" s="115"/>
      <c r="H14" s="115"/>
      <c r="I14" s="115"/>
      <c r="J14" s="1271"/>
      <c r="K14" s="115"/>
      <c r="L14" s="115"/>
      <c r="M14" s="115"/>
    </row>
    <row r="15" spans="1:13" s="78" customFormat="1" ht="15.6">
      <c r="A15" s="1271" t="s">
        <v>335</v>
      </c>
      <c r="B15" s="115"/>
      <c r="C15" s="115"/>
      <c r="D15" s="1271" t="s">
        <v>551</v>
      </c>
      <c r="E15" s="115"/>
      <c r="F15" s="1271" t="s">
        <v>461</v>
      </c>
      <c r="G15" s="115"/>
      <c r="H15" s="1271" t="s">
        <v>552</v>
      </c>
      <c r="I15" s="372"/>
    </row>
    <row r="16" spans="1:13" s="78" customFormat="1" ht="15.6">
      <c r="A16" s="117" t="s">
        <v>338</v>
      </c>
      <c r="B16" s="117" t="s">
        <v>553</v>
      </c>
      <c r="C16" s="115"/>
      <c r="D16" s="116" t="s">
        <v>554</v>
      </c>
      <c r="E16" s="115"/>
      <c r="F16" s="117" t="s">
        <v>363</v>
      </c>
      <c r="G16" s="115"/>
      <c r="H16" s="116" t="s">
        <v>555</v>
      </c>
      <c r="I16" s="372"/>
    </row>
    <row r="17" spans="1:12" s="78" customFormat="1" ht="15.6">
      <c r="A17" s="115"/>
      <c r="B17" s="1078" t="s">
        <v>343</v>
      </c>
      <c r="C17" s="115"/>
      <c r="D17" s="1078" t="s">
        <v>344</v>
      </c>
      <c r="E17" s="372"/>
      <c r="F17" s="1256" t="s">
        <v>345</v>
      </c>
      <c r="H17" s="1256" t="s">
        <v>346</v>
      </c>
    </row>
    <row r="18" spans="1:12" s="78" customFormat="1" ht="13.2"/>
    <row r="19" spans="1:12" s="78" customFormat="1" ht="15.6">
      <c r="A19" s="1271">
        <v>1</v>
      </c>
      <c r="B19" s="128" t="s">
        <v>351</v>
      </c>
      <c r="C19" s="76"/>
      <c r="D19" s="1254">
        <f>'WP-EA'!L38</f>
        <v>0</v>
      </c>
      <c r="E19" s="118"/>
      <c r="F19" s="118"/>
      <c r="G19" s="76"/>
      <c r="H19" s="76"/>
    </row>
    <row r="20" spans="1:12" s="78" customFormat="1" ht="15.6">
      <c r="A20" s="1271"/>
      <c r="B20" s="76"/>
      <c r="C20" s="76"/>
      <c r="D20" s="119"/>
      <c r="E20" s="118"/>
      <c r="F20" s="118"/>
      <c r="G20" s="76"/>
      <c r="H20" s="76"/>
    </row>
    <row r="21" spans="1:12" s="78" customFormat="1" ht="15.6">
      <c r="A21" s="1271">
        <f>A19+1</f>
        <v>2</v>
      </c>
      <c r="B21" s="76" t="s">
        <v>556</v>
      </c>
      <c r="C21" s="76"/>
      <c r="D21" s="1255">
        <f>'WP-EA'!L28</f>
        <v>0</v>
      </c>
      <c r="E21" s="118"/>
      <c r="F21" s="1303">
        <f>D21</f>
        <v>0</v>
      </c>
      <c r="G21" s="76"/>
      <c r="H21" s="76" t="s">
        <v>557</v>
      </c>
    </row>
    <row r="22" spans="1:12" s="78" customFormat="1" ht="15.6">
      <c r="A22" s="1271"/>
      <c r="B22" s="76"/>
      <c r="C22" s="76"/>
      <c r="D22" s="119"/>
      <c r="E22" s="118"/>
      <c r="F22" s="1071"/>
      <c r="G22" s="76"/>
      <c r="H22" s="76"/>
    </row>
    <row r="23" spans="1:12" s="78" customFormat="1" ht="15.6">
      <c r="A23" s="1271">
        <v>3</v>
      </c>
      <c r="B23" s="75" t="s">
        <v>260</v>
      </c>
      <c r="C23" s="75"/>
      <c r="D23" s="1088">
        <f>D19+D21</f>
        <v>0</v>
      </c>
      <c r="E23" s="118"/>
      <c r="F23" s="118"/>
      <c r="G23" s="76"/>
      <c r="H23" s="76"/>
    </row>
    <row r="24" spans="1:12" s="235" customFormat="1" ht="15.6">
      <c r="A24" s="1272"/>
      <c r="B24" s="515"/>
      <c r="C24" s="515"/>
      <c r="D24" s="1072"/>
      <c r="E24" s="1072"/>
      <c r="F24" s="1072"/>
      <c r="G24" s="1072"/>
      <c r="H24" s="1072"/>
      <c r="I24" s="1072"/>
      <c r="J24" s="1072"/>
      <c r="K24" s="515"/>
      <c r="L24" s="515"/>
    </row>
    <row r="25" spans="1:12" s="235" customFormat="1" ht="15.6">
      <c r="A25" s="1272"/>
      <c r="B25" s="516"/>
      <c r="C25" s="515"/>
      <c r="D25" s="1073"/>
      <c r="E25" s="1073"/>
      <c r="F25" s="1073"/>
      <c r="G25" s="515"/>
      <c r="H25" s="1074"/>
      <c r="I25" s="515"/>
      <c r="J25" s="1075"/>
      <c r="K25" s="515"/>
      <c r="L25" s="515"/>
    </row>
    <row r="26" spans="1:12" s="235" customFormat="1" ht="15.6">
      <c r="A26" s="1272"/>
    </row>
    <row r="27" spans="1:12" s="235" customFormat="1" ht="13.8"/>
    <row r="28" spans="1:12" s="235" customFormat="1" ht="13.8"/>
  </sheetData>
  <customSheetViews>
    <customSheetView guid="{343BF296-013A-41F5-BDAB-AD6220EA7F78}" scale="74" colorId="22" showPageBreaks="1" showGridLines="0" fitToPage="1" printArea="1" view="pageBreakPreview" topLeftCell="C1">
      <selection activeCell="I115" sqref="I115"/>
      <rowBreaks count="1" manualBreakCount="1">
        <brk id="33" max="16383" man="1"/>
      </rowBreaks>
      <colBreaks count="1" manualBreakCount="1">
        <brk id="18" max="1048575" man="1"/>
      </colBreaks>
      <pageMargins left="0" right="0" top="0" bottom="0" header="0" footer="0"/>
      <printOptions horizontalCentered="1"/>
      <pageSetup scale="65" orientation="landscape" r:id="rId1"/>
      <headerFooter alignWithMargins="0"/>
    </customSheetView>
    <customSheetView guid="{B321D76C-CDE5-48BB-9CDE-80FF97D58FCF}" colorId="22" showPageBreaks="1" showGridLines="0" fitToPage="1" printArea="1" view="pageBreakPreview" topLeftCell="A25">
      <selection activeCell="D33" sqref="D33"/>
      <rowBreaks count="1" manualBreakCount="1">
        <brk id="33" max="16383" man="1"/>
      </rowBreaks>
      <colBreaks count="1" manualBreakCount="1">
        <brk id="18" max="1048575" man="1"/>
      </colBreaks>
      <pageMargins left="0" right="0" top="0" bottom="0" header="0" footer="0"/>
      <printOptions horizontalCentered="1"/>
      <pageSetup scale="65" orientation="landscape" r:id="rId2"/>
      <headerFooter alignWithMargins="0"/>
    </customSheetView>
  </customSheetViews>
  <mergeCells count="5">
    <mergeCell ref="A11:I11"/>
    <mergeCell ref="A6:I6"/>
    <mergeCell ref="A7:I7"/>
    <mergeCell ref="A8:I8"/>
    <mergeCell ref="A10:I10"/>
  </mergeCells>
  <phoneticPr fontId="0" type="noConversion"/>
  <printOptions horizontalCentered="1"/>
  <pageMargins left="0.5" right="0.5" top="0.25" bottom="0.25" header="0.75" footer="0.75"/>
  <pageSetup scale="99" orientation="landscape" r:id="rId3"/>
  <headerFooter alignWithMargins="0"/>
  <rowBreaks count="1" manualBreakCount="1">
    <brk id="33" max="16383" man="1"/>
  </rowBreaks>
  <colBreaks count="1" manualBreakCount="1">
    <brk id="18" max="1048575"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pageSetUpPr fitToPage="1"/>
  </sheetPr>
  <dimension ref="A1:X92"/>
  <sheetViews>
    <sheetView view="pageBreakPreview" topLeftCell="A37" zoomScaleNormal="80" zoomScaleSheetLayoutView="100" workbookViewId="0">
      <selection activeCell="G26" sqref="G26"/>
    </sheetView>
  </sheetViews>
  <sheetFormatPr defaultColWidth="10" defaultRowHeight="13.2"/>
  <cols>
    <col min="1" max="1" width="6.77734375" style="873" customWidth="1"/>
    <col min="2" max="2" width="1.44140625" style="873" customWidth="1"/>
    <col min="3" max="3" width="45.88671875" style="873" customWidth="1"/>
    <col min="4" max="4" width="8.77734375" style="873" customWidth="1"/>
    <col min="5" max="5" width="16.44140625" style="873" bestFit="1" customWidth="1"/>
    <col min="6" max="6" width="20.33203125" style="873" customWidth="1"/>
    <col min="7" max="7" width="19.44140625" style="873" customWidth="1"/>
    <col min="8" max="8" width="15" style="873" customWidth="1"/>
    <col min="9" max="9" width="15.44140625" style="873" customWidth="1"/>
    <col min="10" max="10" width="14.44140625" style="873" customWidth="1"/>
    <col min="11" max="11" width="20.6640625" style="873" customWidth="1"/>
    <col min="12" max="12" width="15.21875" style="873" customWidth="1"/>
    <col min="13" max="13" width="13.44140625" style="873" customWidth="1"/>
    <col min="14" max="14" width="10.77734375" style="873" customWidth="1"/>
    <col min="15" max="15" width="16.21875" style="873" customWidth="1"/>
    <col min="16" max="17" width="14.33203125" style="873" customWidth="1"/>
    <col min="18" max="18" width="14.77734375" style="873" customWidth="1"/>
    <col min="19" max="19" width="13.44140625" style="873" customWidth="1"/>
    <col min="20" max="20" width="12.44140625" style="873" bestFit="1" customWidth="1"/>
    <col min="21" max="21" width="13.44140625" style="873" customWidth="1"/>
    <col min="22" max="22" width="12.77734375" style="873" customWidth="1"/>
    <col min="23" max="23" width="11.44140625" style="873" customWidth="1"/>
    <col min="24" max="24" width="12.44140625" style="873" customWidth="1"/>
    <col min="25" max="16384" width="10" style="873"/>
  </cols>
  <sheetData>
    <row r="1" spans="1:22" ht="15.6">
      <c r="A1" s="75"/>
      <c r="R1" s="978"/>
    </row>
    <row r="2" spans="1:22" ht="15">
      <c r="R2" s="978"/>
      <c r="S2" s="909"/>
    </row>
    <row r="3" spans="1:22" ht="15.6">
      <c r="D3" s="947"/>
      <c r="E3" s="947"/>
      <c r="F3" s="947"/>
      <c r="G3" s="947"/>
      <c r="H3" s="947"/>
      <c r="I3" s="947"/>
      <c r="J3" s="947"/>
      <c r="K3" s="947"/>
      <c r="L3" s="947"/>
    </row>
    <row r="4" spans="1:22" ht="15.6">
      <c r="A4" s="1437" t="s">
        <v>25</v>
      </c>
      <c r="B4" s="1437"/>
      <c r="C4" s="1437"/>
      <c r="D4" s="1437"/>
      <c r="E4" s="1437"/>
      <c r="F4" s="1437"/>
      <c r="G4" s="1437"/>
      <c r="H4" s="1437"/>
      <c r="I4" s="1437"/>
      <c r="J4" s="1437"/>
      <c r="K4" s="1437"/>
      <c r="L4" s="1437"/>
      <c r="M4" s="1437"/>
      <c r="N4" s="1437"/>
      <c r="O4" s="1437"/>
      <c r="P4" s="1437"/>
      <c r="Q4" s="1437"/>
      <c r="R4" s="1437"/>
      <c r="S4" s="1437"/>
    </row>
    <row r="5" spans="1:22" ht="15.6">
      <c r="A5" s="1437" t="s">
        <v>558</v>
      </c>
      <c r="B5" s="1437"/>
      <c r="C5" s="1437"/>
      <c r="D5" s="1437"/>
      <c r="E5" s="1437"/>
      <c r="F5" s="1437"/>
      <c r="G5" s="1437"/>
      <c r="H5" s="1437"/>
      <c r="I5" s="1437"/>
      <c r="J5" s="1437"/>
      <c r="K5" s="1437"/>
      <c r="L5" s="1437"/>
      <c r="M5" s="1437"/>
      <c r="N5" s="1437"/>
      <c r="O5" s="1437"/>
      <c r="P5" s="1437"/>
      <c r="Q5" s="1437"/>
      <c r="R5" s="1437"/>
      <c r="S5" s="1437"/>
      <c r="T5" s="878"/>
      <c r="U5" s="878"/>
      <c r="V5" s="878"/>
    </row>
    <row r="6" spans="1:22" ht="15.6">
      <c r="A6" s="1438" t="str">
        <f>+SUMMARY!A5</f>
        <v>NEW YORK POWER AUTHORITY</v>
      </c>
      <c r="B6" s="1438"/>
      <c r="C6" s="1438"/>
      <c r="D6" s="1438"/>
      <c r="E6" s="1438"/>
      <c r="F6" s="1438"/>
      <c r="G6" s="1438"/>
      <c r="H6" s="1438"/>
      <c r="I6" s="1438"/>
      <c r="J6" s="1438"/>
      <c r="K6" s="1438"/>
      <c r="L6" s="1438"/>
      <c r="M6" s="1438"/>
      <c r="N6" s="1438"/>
      <c r="O6" s="1438"/>
      <c r="P6" s="1438"/>
      <c r="Q6" s="1438"/>
      <c r="R6" s="1438"/>
      <c r="S6" s="1438"/>
      <c r="T6" s="880"/>
      <c r="U6" s="878"/>
      <c r="V6" s="878"/>
    </row>
    <row r="7" spans="1:22" ht="17.25" customHeight="1">
      <c r="A7" s="1439" t="str">
        <f>SUMMARY!A7</f>
        <v>YEAR ENDING DECEMBER 31, ____</v>
      </c>
      <c r="B7" s="1439"/>
      <c r="C7" s="1439"/>
      <c r="D7" s="1439"/>
      <c r="E7" s="1439"/>
      <c r="F7" s="1439"/>
      <c r="G7" s="1439"/>
      <c r="H7" s="1439"/>
      <c r="I7" s="1439"/>
      <c r="J7" s="1439"/>
      <c r="K7" s="1439"/>
      <c r="L7" s="1439"/>
      <c r="M7" s="1439"/>
      <c r="N7" s="1439"/>
      <c r="O7" s="1439"/>
      <c r="P7" s="1439"/>
      <c r="Q7" s="1439"/>
      <c r="R7" s="1439"/>
      <c r="S7" s="1439"/>
      <c r="T7" s="878"/>
      <c r="U7" s="878"/>
      <c r="V7" s="878"/>
    </row>
    <row r="8" spans="1:22" ht="15.6">
      <c r="A8" s="879"/>
      <c r="C8" s="878"/>
      <c r="D8" s="979"/>
      <c r="E8" s="979"/>
      <c r="F8" s="979"/>
      <c r="G8" s="947"/>
      <c r="H8" s="979"/>
      <c r="I8" s="979"/>
      <c r="J8" s="979"/>
      <c r="K8" s="979"/>
      <c r="L8" s="979"/>
      <c r="M8" s="878"/>
      <c r="N8" s="878"/>
      <c r="O8" s="878"/>
      <c r="P8" s="878"/>
      <c r="Q8" s="878"/>
      <c r="R8" s="878"/>
      <c r="S8" s="878"/>
      <c r="T8" s="878"/>
      <c r="U8" s="878"/>
      <c r="V8" s="878"/>
    </row>
    <row r="9" spans="1:22">
      <c r="A9" s="879"/>
      <c r="C9" s="878"/>
      <c r="D9" s="878"/>
      <c r="E9" s="878"/>
      <c r="F9" s="878"/>
      <c r="G9" s="881"/>
      <c r="H9" s="878"/>
      <c r="I9" s="878"/>
      <c r="J9" s="878"/>
      <c r="K9" s="878"/>
      <c r="L9" s="878"/>
      <c r="M9" s="878"/>
      <c r="N9" s="878"/>
      <c r="O9" s="878"/>
      <c r="P9" s="878"/>
      <c r="Q9" s="878"/>
      <c r="R9" s="878"/>
      <c r="S9" s="878"/>
      <c r="T9" s="878"/>
      <c r="U9" s="878"/>
      <c r="V9" s="878"/>
    </row>
    <row r="10" spans="1:22" ht="15.6">
      <c r="A10" s="980"/>
      <c r="B10" s="981"/>
      <c r="C10" s="982"/>
      <c r="D10" s="982"/>
      <c r="E10" s="982"/>
      <c r="F10" s="982"/>
      <c r="G10" s="982"/>
      <c r="H10" s="982"/>
      <c r="I10" s="982"/>
      <c r="J10" s="983"/>
      <c r="K10" s="983"/>
      <c r="L10" s="982"/>
      <c r="M10" s="982"/>
      <c r="N10" s="982"/>
      <c r="O10" s="982"/>
      <c r="P10" s="982"/>
      <c r="Q10" s="982"/>
      <c r="R10" s="878"/>
      <c r="S10" s="878"/>
      <c r="T10" s="878"/>
      <c r="U10" s="878"/>
      <c r="V10" s="878"/>
    </row>
    <row r="11" spans="1:22" s="884" customFormat="1" ht="15">
      <c r="A11" s="984"/>
      <c r="B11" s="909"/>
      <c r="C11" s="951"/>
      <c r="D11" s="951"/>
      <c r="E11" s="951"/>
      <c r="F11" s="951"/>
      <c r="G11" s="951"/>
      <c r="H11" s="951"/>
      <c r="I11" s="951"/>
      <c r="J11" s="985"/>
      <c r="K11" s="985"/>
      <c r="L11" s="909"/>
      <c r="M11" s="951"/>
      <c r="N11" s="951"/>
      <c r="O11" s="951"/>
      <c r="P11" s="951"/>
      <c r="Q11" s="951"/>
      <c r="R11" s="986"/>
      <c r="S11" s="986"/>
      <c r="T11" s="986"/>
      <c r="U11" s="986"/>
      <c r="V11" s="986"/>
    </row>
    <row r="12" spans="1:22" s="884" customFormat="1" ht="15">
      <c r="A12" s="984"/>
      <c r="B12" s="909"/>
      <c r="C12" s="951"/>
      <c r="D12" s="951"/>
      <c r="E12" s="951"/>
      <c r="F12" s="951"/>
      <c r="G12" s="951"/>
      <c r="H12" s="951"/>
      <c r="I12" s="951"/>
      <c r="J12" s="951"/>
      <c r="K12" s="951"/>
      <c r="L12" s="909"/>
      <c r="M12" s="987"/>
      <c r="N12" s="987"/>
      <c r="O12" s="987"/>
      <c r="P12" s="951"/>
      <c r="Q12" s="951"/>
      <c r="R12" s="986"/>
      <c r="S12" s="986"/>
      <c r="T12" s="986"/>
      <c r="U12" s="986"/>
      <c r="V12" s="986"/>
    </row>
    <row r="13" spans="1:22" s="884" customFormat="1" ht="15.6">
      <c r="A13" s="1279" t="s">
        <v>559</v>
      </c>
      <c r="B13" s="909"/>
      <c r="C13" s="951"/>
      <c r="D13" s="951"/>
      <c r="E13" s="951"/>
      <c r="F13" s="951"/>
      <c r="G13" s="1279"/>
      <c r="H13" s="909"/>
      <c r="I13" s="1279"/>
      <c r="J13" s="987"/>
      <c r="K13" s="987"/>
      <c r="L13" s="909"/>
      <c r="M13" s="909"/>
      <c r="N13" s="909"/>
      <c r="O13" s="909"/>
      <c r="P13" s="987"/>
      <c r="Q13" s="987"/>
      <c r="S13" s="988"/>
      <c r="T13" s="989"/>
      <c r="U13" s="989"/>
      <c r="V13" s="986"/>
    </row>
    <row r="14" spans="1:22" s="884" customFormat="1" ht="15.6">
      <c r="A14" s="953" t="s">
        <v>338</v>
      </c>
      <c r="B14" s="990"/>
      <c r="C14" s="953" t="s">
        <v>560</v>
      </c>
      <c r="D14" s="991"/>
      <c r="E14" s="991"/>
      <c r="F14" s="991"/>
      <c r="G14" s="953" t="s">
        <v>561</v>
      </c>
      <c r="H14" s="990"/>
      <c r="I14" s="953"/>
      <c r="K14" s="992" t="s">
        <v>207</v>
      </c>
      <c r="L14" s="992"/>
      <c r="M14" s="992" t="s">
        <v>562</v>
      </c>
      <c r="N14" s="1277"/>
      <c r="O14" s="1277"/>
      <c r="P14" s="987"/>
      <c r="Q14" s="987"/>
      <c r="S14" s="986"/>
      <c r="T14" s="993"/>
      <c r="U14" s="989"/>
      <c r="V14" s="986"/>
    </row>
    <row r="15" spans="1:22" s="884" customFormat="1" ht="15">
      <c r="A15" s="909"/>
      <c r="B15" s="909"/>
      <c r="D15" s="994"/>
      <c r="E15" s="994"/>
      <c r="F15" s="994"/>
      <c r="G15" s="994" t="s">
        <v>343</v>
      </c>
      <c r="H15" s="909"/>
      <c r="I15" s="994"/>
      <c r="K15" s="995" t="s">
        <v>344</v>
      </c>
      <c r="L15" s="994"/>
      <c r="M15" s="995" t="s">
        <v>345</v>
      </c>
      <c r="N15" s="995"/>
      <c r="O15" s="995"/>
      <c r="P15" s="987"/>
      <c r="Q15" s="987"/>
      <c r="R15" s="996"/>
      <c r="S15" s="988"/>
      <c r="T15" s="996"/>
      <c r="U15" s="988"/>
      <c r="V15" s="986"/>
    </row>
    <row r="16" spans="1:22" s="884" customFormat="1" ht="15.6">
      <c r="B16" s="909"/>
      <c r="C16" s="997"/>
      <c r="D16" s="997"/>
      <c r="E16" s="997"/>
      <c r="F16" s="997"/>
      <c r="G16" s="987"/>
      <c r="H16" s="909"/>
      <c r="I16" s="987"/>
      <c r="K16" s="987"/>
      <c r="L16" s="987"/>
      <c r="M16" s="987"/>
      <c r="N16" s="987"/>
      <c r="O16" s="987"/>
      <c r="P16" s="987"/>
      <c r="Q16" s="987"/>
      <c r="R16" s="988"/>
      <c r="S16" s="986"/>
      <c r="T16" s="988"/>
      <c r="U16" s="988"/>
      <c r="V16" s="986"/>
    </row>
    <row r="17" spans="1:22" s="884" customFormat="1" ht="15.6">
      <c r="A17" s="992"/>
      <c r="B17" s="909"/>
      <c r="C17" s="951"/>
      <c r="D17" s="951"/>
      <c r="E17" s="951"/>
      <c r="F17" s="951"/>
      <c r="G17" s="987"/>
      <c r="H17" s="909"/>
      <c r="I17" s="987"/>
      <c r="K17" s="987"/>
      <c r="L17" s="987"/>
      <c r="M17" s="987"/>
      <c r="N17" s="987"/>
      <c r="O17" s="987"/>
      <c r="P17" s="987"/>
      <c r="Q17" s="987"/>
      <c r="R17" s="988"/>
      <c r="S17" s="986"/>
      <c r="T17" s="988"/>
      <c r="U17" s="988"/>
      <c r="V17" s="986"/>
    </row>
    <row r="18" spans="1:22" s="884" customFormat="1" ht="15">
      <c r="A18" s="998">
        <v>1</v>
      </c>
      <c r="B18" s="909"/>
      <c r="C18" s="951" t="s">
        <v>563</v>
      </c>
      <c r="D18" s="951"/>
      <c r="E18" s="951"/>
      <c r="F18" s="951"/>
      <c r="G18" s="999" t="s">
        <v>564</v>
      </c>
      <c r="H18" s="909"/>
      <c r="I18" s="998"/>
      <c r="K18" s="1000">
        <f>+'B2-Plant'!Q41</f>
        <v>0</v>
      </c>
      <c r="L18" s="909"/>
      <c r="M18" s="909"/>
      <c r="N18" s="909"/>
      <c r="O18" s="909"/>
      <c r="P18" s="987"/>
      <c r="Q18" s="987"/>
      <c r="R18" s="988"/>
      <c r="S18" s="986"/>
      <c r="T18" s="988"/>
      <c r="U18" s="988"/>
      <c r="V18" s="986"/>
    </row>
    <row r="19" spans="1:22" s="884" customFormat="1" ht="15">
      <c r="A19" s="998" t="s">
        <v>149</v>
      </c>
      <c r="B19" s="909"/>
      <c r="C19" s="951" t="s">
        <v>565</v>
      </c>
      <c r="D19" s="951"/>
      <c r="E19" s="951"/>
      <c r="F19" s="951"/>
      <c r="G19" s="999" t="s">
        <v>566</v>
      </c>
      <c r="H19" s="909"/>
      <c r="I19" s="998"/>
      <c r="K19" s="1001">
        <f>+'B2-Plant'!R41</f>
        <v>0</v>
      </c>
      <c r="L19" s="909"/>
      <c r="M19" s="909"/>
      <c r="N19" s="909"/>
      <c r="O19" s="909"/>
      <c r="P19" s="987"/>
      <c r="Q19" s="987"/>
      <c r="R19" s="988"/>
      <c r="S19" s="986"/>
      <c r="T19" s="988"/>
      <c r="U19" s="988"/>
      <c r="V19" s="986"/>
    </row>
    <row r="20" spans="1:22" s="884" customFormat="1" ht="15">
      <c r="A20" s="998" t="s">
        <v>153</v>
      </c>
      <c r="B20" s="909"/>
      <c r="C20" s="951" t="s">
        <v>567</v>
      </c>
      <c r="D20" s="951"/>
      <c r="E20" s="951"/>
      <c r="F20" s="951"/>
      <c r="G20" s="999" t="s">
        <v>568</v>
      </c>
      <c r="H20" s="909"/>
      <c r="I20" s="998"/>
      <c r="K20" s="1002">
        <f>'C1-Rate Base'!D28+'C1-Rate Base'!D29+'C1-Rate Base'!D27</f>
        <v>0</v>
      </c>
      <c r="L20" s="909"/>
      <c r="M20" s="909"/>
      <c r="N20" s="909"/>
      <c r="O20" s="909"/>
      <c r="P20" s="987"/>
      <c r="Q20" s="987"/>
      <c r="R20" s="988"/>
      <c r="S20" s="986"/>
      <c r="T20" s="988"/>
      <c r="U20" s="988"/>
      <c r="V20" s="986"/>
    </row>
    <row r="21" spans="1:22" s="884" customFormat="1" ht="15">
      <c r="A21" s="998">
        <v>2</v>
      </c>
      <c r="B21" s="909"/>
      <c r="C21" s="951" t="s">
        <v>569</v>
      </c>
      <c r="D21" s="951"/>
      <c r="E21" s="951"/>
      <c r="F21" s="951"/>
      <c r="G21" s="999" t="s">
        <v>570</v>
      </c>
      <c r="H21" s="909"/>
      <c r="I21" s="998"/>
      <c r="K21" s="1001">
        <f>+K18-K19+K20</f>
        <v>0</v>
      </c>
      <c r="L21" s="909"/>
      <c r="M21" s="909"/>
      <c r="N21" s="909"/>
      <c r="O21" s="909"/>
      <c r="P21" s="987"/>
      <c r="Q21" s="987"/>
      <c r="R21" s="988"/>
      <c r="S21" s="986"/>
      <c r="T21" s="988"/>
      <c r="U21" s="988"/>
      <c r="V21" s="986"/>
    </row>
    <row r="22" spans="1:22" s="884" customFormat="1" ht="15">
      <c r="A22" s="998"/>
      <c r="B22" s="909"/>
      <c r="C22" s="909"/>
      <c r="D22" s="909"/>
      <c r="E22" s="909"/>
      <c r="F22" s="909"/>
      <c r="G22" s="999"/>
      <c r="H22" s="909"/>
      <c r="I22" s="998"/>
      <c r="K22" s="909"/>
      <c r="L22" s="909"/>
      <c r="M22" s="1003"/>
      <c r="N22" s="987"/>
      <c r="O22" s="987"/>
      <c r="P22" s="987"/>
      <c r="Q22" s="987"/>
      <c r="R22" s="988"/>
      <c r="S22" s="988"/>
      <c r="T22" s="988"/>
      <c r="U22" s="988"/>
      <c r="V22" s="986"/>
    </row>
    <row r="23" spans="1:22" s="884" customFormat="1" ht="15">
      <c r="A23" s="998"/>
      <c r="B23" s="909"/>
      <c r="C23" s="951" t="s">
        <v>571</v>
      </c>
      <c r="D23" s="951"/>
      <c r="E23" s="951"/>
      <c r="F23" s="951"/>
      <c r="G23" s="999"/>
      <c r="H23" s="909"/>
      <c r="I23" s="998"/>
      <c r="K23" s="987"/>
      <c r="L23" s="987"/>
      <c r="M23" s="1003"/>
      <c r="N23" s="909"/>
      <c r="O23" s="909"/>
      <c r="P23" s="987"/>
      <c r="Q23" s="987"/>
      <c r="R23" s="988"/>
      <c r="S23" s="988"/>
      <c r="T23" s="988"/>
      <c r="U23" s="988"/>
      <c r="V23" s="986"/>
    </row>
    <row r="24" spans="1:22" s="884" customFormat="1" ht="15">
      <c r="A24" s="998">
        <v>3</v>
      </c>
      <c r="B24" s="909"/>
      <c r="C24" s="951" t="s">
        <v>572</v>
      </c>
      <c r="D24" s="951"/>
      <c r="E24" s="951"/>
      <c r="F24" s="951"/>
      <c r="G24" s="999" t="s">
        <v>573</v>
      </c>
      <c r="H24" s="909"/>
      <c r="I24" s="998"/>
      <c r="K24" s="1001">
        <v>0</v>
      </c>
      <c r="L24" s="987"/>
      <c r="M24" s="1003"/>
      <c r="N24" s="1004"/>
      <c r="O24" s="1004"/>
      <c r="P24" s="987"/>
      <c r="Q24" s="987"/>
      <c r="R24" s="1005"/>
      <c r="S24" s="1006"/>
      <c r="T24" s="1007"/>
      <c r="U24" s="988"/>
      <c r="V24" s="986"/>
    </row>
    <row r="25" spans="1:22" s="884" customFormat="1" ht="15">
      <c r="A25" s="998"/>
      <c r="B25" s="909"/>
      <c r="C25" s="951"/>
      <c r="D25" s="951"/>
      <c r="E25" s="951"/>
      <c r="F25" s="951"/>
      <c r="G25" s="999"/>
      <c r="H25" s="909"/>
      <c r="I25" s="998"/>
      <c r="K25" s="1008"/>
      <c r="L25" s="1008"/>
      <c r="M25" s="1003"/>
      <c r="N25" s="909"/>
      <c r="O25" s="909"/>
      <c r="P25" s="987"/>
      <c r="Q25" s="987"/>
      <c r="R25" s="993"/>
      <c r="S25" s="988"/>
      <c r="T25" s="1009"/>
      <c r="U25" s="989"/>
      <c r="V25" s="986"/>
    </row>
    <row r="26" spans="1:22" s="884" customFormat="1" ht="15.6">
      <c r="A26" s="995"/>
      <c r="B26" s="909"/>
      <c r="C26" s="951" t="s">
        <v>574</v>
      </c>
      <c r="D26" s="951"/>
      <c r="E26" s="951"/>
      <c r="F26" s="951"/>
      <c r="G26" s="1010" t="s">
        <v>575</v>
      </c>
      <c r="H26" s="909"/>
      <c r="I26" s="883"/>
      <c r="K26" s="1008"/>
      <c r="L26" s="1008"/>
      <c r="M26" s="1003"/>
      <c r="N26" s="1011"/>
      <c r="O26" s="1011"/>
      <c r="P26" s="987"/>
      <c r="Q26" s="987"/>
      <c r="U26" s="988"/>
      <c r="V26" s="986"/>
    </row>
    <row r="27" spans="1:22" s="884" customFormat="1" ht="15">
      <c r="A27" s="995" t="s">
        <v>576</v>
      </c>
      <c r="B27" s="909"/>
      <c r="C27" s="951" t="s">
        <v>577</v>
      </c>
      <c r="D27" s="951"/>
      <c r="E27" s="951"/>
      <c r="F27" s="951"/>
      <c r="G27" s="999" t="s">
        <v>578</v>
      </c>
      <c r="H27" s="909"/>
      <c r="I27" s="998"/>
      <c r="K27" s="1001">
        <v>0</v>
      </c>
      <c r="L27" s="1008"/>
      <c r="M27" s="1003"/>
      <c r="N27" s="987"/>
      <c r="O27" s="987"/>
      <c r="P27" s="987"/>
      <c r="Q27" s="987"/>
      <c r="R27" s="988"/>
      <c r="S27" s="988"/>
      <c r="T27" s="1012"/>
      <c r="U27" s="988"/>
      <c r="V27" s="986"/>
    </row>
    <row r="28" spans="1:22" s="884" customFormat="1" ht="15">
      <c r="A28" s="995"/>
      <c r="B28" s="909"/>
      <c r="C28" s="951"/>
      <c r="D28" s="951"/>
      <c r="E28" s="951"/>
      <c r="F28" s="951"/>
      <c r="G28" s="999"/>
      <c r="H28" s="909"/>
      <c r="I28" s="998"/>
      <c r="K28" s="1013"/>
      <c r="L28" s="1008"/>
      <c r="M28" s="1003"/>
      <c r="N28" s="987"/>
      <c r="O28" s="987"/>
      <c r="P28" s="987"/>
      <c r="Q28" s="987"/>
      <c r="R28" s="988"/>
      <c r="S28" s="988"/>
      <c r="T28" s="1012"/>
      <c r="U28" s="988"/>
      <c r="V28" s="986"/>
    </row>
    <row r="29" spans="1:22" s="884" customFormat="1" ht="15.6">
      <c r="A29" s="995" t="s">
        <v>579</v>
      </c>
      <c r="B29" s="909"/>
      <c r="C29" s="997" t="s">
        <v>580</v>
      </c>
      <c r="D29" s="997"/>
      <c r="E29" s="951"/>
      <c r="F29" s="951"/>
      <c r="G29" s="999" t="s">
        <v>581</v>
      </c>
      <c r="H29" s="909"/>
      <c r="I29" s="998"/>
      <c r="K29" s="1014">
        <v>0</v>
      </c>
      <c r="L29" s="1015"/>
      <c r="M29" s="44">
        <f>K29</f>
        <v>0</v>
      </c>
      <c r="N29" s="987"/>
      <c r="O29" s="987"/>
      <c r="P29" s="987"/>
      <c r="Q29" s="987"/>
      <c r="U29" s="989"/>
      <c r="V29" s="988" t="s">
        <v>582</v>
      </c>
    </row>
    <row r="30" spans="1:22" s="884" customFormat="1" ht="18.75" customHeight="1">
      <c r="A30" s="995"/>
      <c r="B30" s="909"/>
      <c r="C30" s="951"/>
      <c r="D30" s="951"/>
      <c r="E30" s="951"/>
      <c r="F30" s="951"/>
      <c r="G30" s="999"/>
      <c r="H30" s="909"/>
      <c r="I30" s="998"/>
      <c r="K30" s="1008"/>
      <c r="L30" s="1008"/>
      <c r="M30" s="1003"/>
      <c r="N30" s="987"/>
      <c r="O30" s="987"/>
      <c r="P30" s="987"/>
      <c r="Q30" s="987"/>
      <c r="R30" s="1016"/>
      <c r="S30" s="988"/>
      <c r="T30" s="988"/>
      <c r="U30" s="988"/>
      <c r="V30" s="986"/>
    </row>
    <row r="31" spans="1:22" s="884" customFormat="1" ht="15">
      <c r="A31" s="995"/>
      <c r="B31" s="909"/>
      <c r="C31" s="951" t="s">
        <v>583</v>
      </c>
      <c r="D31" s="951"/>
      <c r="E31" s="951"/>
      <c r="F31" s="951"/>
      <c r="G31" s="1017"/>
      <c r="H31" s="909"/>
      <c r="I31" s="1018"/>
      <c r="K31" s="1008"/>
      <c r="L31" s="1008"/>
      <c r="M31" s="1003"/>
      <c r="N31" s="909"/>
      <c r="O31" s="909"/>
      <c r="P31" s="951"/>
      <c r="Q31" s="951"/>
      <c r="R31" s="986"/>
      <c r="S31" s="988"/>
      <c r="T31" s="988"/>
      <c r="U31" s="988"/>
      <c r="V31" s="986"/>
    </row>
    <row r="32" spans="1:22" s="884" customFormat="1" ht="15">
      <c r="A32" s="995" t="s">
        <v>584</v>
      </c>
      <c r="B32" s="909"/>
      <c r="C32" s="951" t="s">
        <v>104</v>
      </c>
      <c r="D32" s="951"/>
      <c r="E32" s="951"/>
      <c r="F32" s="951"/>
      <c r="G32" s="999" t="s">
        <v>585</v>
      </c>
      <c r="H32" s="909"/>
      <c r="I32" s="998"/>
      <c r="K32" s="1001">
        <v>0</v>
      </c>
      <c r="L32" s="1008"/>
      <c r="M32" s="1003"/>
      <c r="N32" s="909"/>
      <c r="O32" s="909"/>
      <c r="P32" s="951"/>
      <c r="Q32" s="951"/>
      <c r="R32" s="986"/>
      <c r="S32" s="988"/>
      <c r="T32" s="988"/>
      <c r="U32" s="988"/>
      <c r="V32" s="986"/>
    </row>
    <row r="33" spans="1:24" s="884" customFormat="1" ht="15">
      <c r="A33" s="995"/>
      <c r="B33" s="909"/>
      <c r="C33" s="951"/>
      <c r="D33" s="951"/>
      <c r="E33" s="951"/>
      <c r="F33" s="951"/>
      <c r="G33" s="999"/>
      <c r="H33" s="909"/>
      <c r="I33" s="998"/>
      <c r="K33" s="1008"/>
      <c r="L33" s="1008"/>
      <c r="M33" s="1003"/>
      <c r="N33" s="909"/>
      <c r="O33" s="909"/>
      <c r="P33" s="951"/>
      <c r="Q33" s="951"/>
      <c r="R33" s="986"/>
      <c r="S33" s="988"/>
      <c r="T33" s="988"/>
      <c r="U33" s="988"/>
      <c r="V33" s="986"/>
    </row>
    <row r="34" spans="1:24" s="884" customFormat="1" ht="15.6">
      <c r="A34" s="995" t="s">
        <v>586</v>
      </c>
      <c r="B34" s="909"/>
      <c r="C34" s="1019" t="s">
        <v>587</v>
      </c>
      <c r="D34" s="987"/>
      <c r="E34" s="987"/>
      <c r="F34" s="987"/>
      <c r="G34" s="999" t="s">
        <v>588</v>
      </c>
      <c r="H34" s="909"/>
      <c r="I34" s="998"/>
      <c r="K34" s="1020">
        <f>IF(K21=0,0,K32/K21)</f>
        <v>0</v>
      </c>
      <c r="L34" s="1015"/>
      <c r="M34" s="44">
        <f>K34</f>
        <v>0</v>
      </c>
      <c r="N34" s="909"/>
      <c r="O34" s="909"/>
      <c r="P34" s="951"/>
      <c r="Q34" s="951"/>
      <c r="R34" s="986"/>
      <c r="S34" s="988"/>
      <c r="T34" s="988"/>
      <c r="U34" s="988"/>
      <c r="V34" s="986"/>
    </row>
    <row r="35" spans="1:24" s="884" customFormat="1" ht="15">
      <c r="A35" s="995"/>
      <c r="B35" s="909"/>
      <c r="C35" s="951"/>
      <c r="D35" s="951"/>
      <c r="E35" s="951"/>
      <c r="F35" s="951"/>
      <c r="G35" s="999"/>
      <c r="H35" s="909"/>
      <c r="I35" s="998"/>
      <c r="K35" s="1008"/>
      <c r="L35" s="1008"/>
      <c r="M35" s="1003"/>
      <c r="N35" s="909"/>
      <c r="O35" s="909"/>
      <c r="P35" s="951"/>
      <c r="Q35" s="951"/>
      <c r="R35" s="986"/>
      <c r="S35" s="988"/>
      <c r="T35" s="988"/>
      <c r="U35" s="988"/>
      <c r="V35" s="986"/>
    </row>
    <row r="36" spans="1:24" s="884" customFormat="1" ht="15">
      <c r="D36" s="909"/>
      <c r="E36" s="909"/>
      <c r="F36" s="909"/>
      <c r="G36" s="909"/>
      <c r="H36" s="909"/>
      <c r="I36" s="909"/>
      <c r="J36" s="909"/>
      <c r="K36" s="909"/>
      <c r="L36" s="909"/>
      <c r="M36" s="909"/>
      <c r="N36" s="909"/>
      <c r="O36" s="909"/>
      <c r="P36" s="909"/>
      <c r="Q36" s="909"/>
      <c r="R36" s="1021"/>
      <c r="S36" s="909"/>
      <c r="T36" s="909"/>
      <c r="U36" s="909"/>
    </row>
    <row r="37" spans="1:24" s="1023" customFormat="1" ht="21">
      <c r="A37" s="1022"/>
      <c r="D37" s="1024"/>
      <c r="E37" s="1024"/>
      <c r="F37" s="1024"/>
      <c r="G37" s="1024"/>
      <c r="H37" s="1024"/>
      <c r="I37" s="1024"/>
      <c r="J37" s="1024"/>
      <c r="K37" s="1024"/>
      <c r="L37" s="1024"/>
      <c r="M37" s="1024"/>
      <c r="N37" s="1024"/>
      <c r="O37" s="1024"/>
      <c r="P37" s="1024"/>
      <c r="Q37" s="1024"/>
      <c r="R37" s="1025"/>
      <c r="S37" s="1024"/>
      <c r="U37" s="1024"/>
    </row>
    <row r="38" spans="1:24" s="884" customFormat="1" ht="15.6">
      <c r="A38" s="1435" t="str">
        <f>A4</f>
        <v>Schedule F1</v>
      </c>
      <c r="B38" s="1435"/>
      <c r="C38" s="1435"/>
      <c r="D38" s="1435"/>
      <c r="E38" s="1435"/>
      <c r="F38" s="1435"/>
      <c r="G38" s="1435"/>
      <c r="H38" s="1435"/>
      <c r="I38" s="1435"/>
      <c r="J38" s="1435"/>
      <c r="K38" s="1435"/>
      <c r="L38" s="1435"/>
      <c r="M38" s="1435"/>
      <c r="N38" s="1435"/>
      <c r="O38" s="1435"/>
      <c r="P38" s="1435"/>
      <c r="Q38" s="1435"/>
      <c r="R38" s="1435"/>
      <c r="S38" s="1435"/>
      <c r="T38" s="909"/>
      <c r="U38" s="909"/>
    </row>
    <row r="39" spans="1:24" s="884" customFormat="1" ht="15.6">
      <c r="A39" s="1435" t="str">
        <f>A5</f>
        <v>Project Revenue Requirement Worksheet</v>
      </c>
      <c r="B39" s="1435"/>
      <c r="C39" s="1435"/>
      <c r="D39" s="1435"/>
      <c r="E39" s="1435"/>
      <c r="F39" s="1435"/>
      <c r="G39" s="1435"/>
      <c r="H39" s="1435"/>
      <c r="I39" s="1435"/>
      <c r="J39" s="1435"/>
      <c r="K39" s="1435"/>
      <c r="L39" s="1435"/>
      <c r="M39" s="1435"/>
      <c r="N39" s="1435"/>
      <c r="O39" s="1435"/>
      <c r="P39" s="1435"/>
      <c r="Q39" s="1435"/>
      <c r="R39" s="1435"/>
      <c r="S39" s="1435"/>
      <c r="T39" s="951"/>
      <c r="U39" s="987"/>
      <c r="V39" s="986"/>
    </row>
    <row r="40" spans="1:24" s="884" customFormat="1" ht="15.6">
      <c r="A40" s="1436" t="str">
        <f>A6</f>
        <v>NEW YORK POWER AUTHORITY</v>
      </c>
      <c r="B40" s="1436"/>
      <c r="C40" s="1436"/>
      <c r="D40" s="1436"/>
      <c r="E40" s="1436"/>
      <c r="F40" s="1436"/>
      <c r="G40" s="1436"/>
      <c r="H40" s="1436"/>
      <c r="I40" s="1436"/>
      <c r="J40" s="1436"/>
      <c r="K40" s="1436"/>
      <c r="L40" s="1436"/>
      <c r="M40" s="1436"/>
      <c r="N40" s="1436"/>
      <c r="O40" s="1436"/>
      <c r="P40" s="1436"/>
      <c r="Q40" s="1436"/>
      <c r="R40" s="1436"/>
      <c r="S40" s="1436"/>
      <c r="T40" s="951"/>
      <c r="U40" s="987"/>
      <c r="V40" s="986"/>
    </row>
    <row r="41" spans="1:24" s="884" customFormat="1" ht="15">
      <c r="A41" s="1026"/>
      <c r="C41" s="986"/>
      <c r="D41" s="951"/>
      <c r="E41" s="909"/>
      <c r="F41" s="909"/>
      <c r="G41" s="909"/>
      <c r="H41" s="909"/>
      <c r="I41" s="909"/>
      <c r="J41" s="909"/>
      <c r="K41" s="909"/>
      <c r="L41" s="909"/>
      <c r="M41" s="987"/>
      <c r="N41" s="987"/>
      <c r="O41" s="987"/>
      <c r="P41" s="987"/>
      <c r="Q41" s="987"/>
      <c r="R41" s="909"/>
      <c r="S41" s="987"/>
      <c r="T41" s="951"/>
      <c r="U41" s="987"/>
      <c r="V41" s="986"/>
    </row>
    <row r="42" spans="1:24" s="884" customFormat="1">
      <c r="A42" s="1026"/>
      <c r="E42" s="1027"/>
      <c r="F42" s="1027"/>
      <c r="H42" s="986"/>
      <c r="I42" s="986"/>
      <c r="J42" s="986"/>
      <c r="K42" s="986"/>
      <c r="L42" s="986"/>
      <c r="M42" s="986"/>
      <c r="N42" s="986"/>
      <c r="O42" s="986"/>
      <c r="P42" s="988"/>
      <c r="Q42" s="988"/>
      <c r="R42" s="988"/>
      <c r="S42" s="988"/>
      <c r="T42" s="986"/>
      <c r="U42" s="988"/>
      <c r="V42" s="986"/>
    </row>
    <row r="43" spans="1:24" s="884" customFormat="1">
      <c r="A43" s="1026"/>
      <c r="C43" s="1028">
        <v>-1</v>
      </c>
      <c r="D43" s="1028">
        <v>-2</v>
      </c>
      <c r="E43" s="1028">
        <v>-3</v>
      </c>
      <c r="F43" s="1028">
        <v>-4</v>
      </c>
      <c r="G43" s="1028">
        <v>-5</v>
      </c>
      <c r="H43" s="1028">
        <v>-6</v>
      </c>
      <c r="I43" s="1028">
        <v>-7</v>
      </c>
      <c r="J43" s="1028">
        <v>-8</v>
      </c>
      <c r="K43" s="1028">
        <v>-9</v>
      </c>
      <c r="L43" s="1028">
        <v>-10</v>
      </c>
      <c r="M43" s="1028">
        <v>-11</v>
      </c>
      <c r="N43" s="1028">
        <v>-12</v>
      </c>
      <c r="O43" s="1028">
        <v>-13</v>
      </c>
      <c r="P43" s="1029" t="s">
        <v>589</v>
      </c>
      <c r="Q43" s="1029" t="s">
        <v>590</v>
      </c>
      <c r="R43" s="1029" t="s">
        <v>591</v>
      </c>
      <c r="S43" s="1029" t="s">
        <v>592</v>
      </c>
      <c r="T43" s="1029">
        <v>-17</v>
      </c>
      <c r="U43" s="1029"/>
      <c r="V43" s="1029"/>
      <c r="W43" s="1029"/>
      <c r="X43" s="1029"/>
    </row>
    <row r="44" spans="1:24" s="884" customFormat="1" ht="95.25" customHeight="1">
      <c r="A44" s="1304" t="s">
        <v>89</v>
      </c>
      <c r="B44" s="1305"/>
      <c r="C44" s="1305" t="s">
        <v>593</v>
      </c>
      <c r="D44" s="1306" t="s">
        <v>594</v>
      </c>
      <c r="E44" s="1307" t="s">
        <v>595</v>
      </c>
      <c r="F44" s="1306" t="s">
        <v>596</v>
      </c>
      <c r="G44" s="1306" t="str">
        <f>+C29</f>
        <v>Annual Allocation Factor for Expenses</v>
      </c>
      <c r="H44" s="1307" t="s">
        <v>597</v>
      </c>
      <c r="I44" s="1308" t="s">
        <v>598</v>
      </c>
      <c r="J44" s="1308" t="s">
        <v>599</v>
      </c>
      <c r="K44" s="1309" t="s">
        <v>600</v>
      </c>
      <c r="L44" s="1308" t="s">
        <v>1889</v>
      </c>
      <c r="M44" s="1310" t="s">
        <v>601</v>
      </c>
      <c r="N44" s="1310" t="s">
        <v>602</v>
      </c>
      <c r="O44" s="1311" t="s">
        <v>603</v>
      </c>
      <c r="P44" s="1312" t="s">
        <v>604</v>
      </c>
      <c r="Q44" s="1312" t="str">
        <f>Index!D19</f>
        <v xml:space="preserve">PROJECT SPECIFIC CAPITAL STRUCTURE AND COST OF CAPITAL </v>
      </c>
      <c r="R44" s="1310" t="s">
        <v>605</v>
      </c>
      <c r="S44" s="1310" t="s">
        <v>606</v>
      </c>
      <c r="T44" s="1310" t="s">
        <v>607</v>
      </c>
    </row>
    <row r="45" spans="1:24" s="884" customFormat="1" ht="58.5" customHeight="1">
      <c r="A45" s="1313"/>
      <c r="B45" s="1314"/>
      <c r="C45" s="1315"/>
      <c r="D45" s="1315"/>
      <c r="E45" s="1316" t="s">
        <v>608</v>
      </c>
      <c r="F45" s="1316"/>
      <c r="G45" s="1316" t="s">
        <v>609</v>
      </c>
      <c r="H45" s="1317" t="s">
        <v>610</v>
      </c>
      <c r="I45" s="1316" t="s">
        <v>611</v>
      </c>
      <c r="J45" s="1316" t="s">
        <v>612</v>
      </c>
      <c r="K45" s="1318" t="s">
        <v>613</v>
      </c>
      <c r="L45" s="1316" t="s">
        <v>614</v>
      </c>
      <c r="M45" s="1318" t="s">
        <v>615</v>
      </c>
      <c r="N45" s="1316" t="s">
        <v>616</v>
      </c>
      <c r="O45" s="1319" t="s">
        <v>617</v>
      </c>
      <c r="P45" s="1320" t="s">
        <v>618</v>
      </c>
      <c r="Q45" s="1320" t="s">
        <v>21</v>
      </c>
      <c r="R45" s="1321" t="s">
        <v>619</v>
      </c>
      <c r="S45" s="1322" t="s">
        <v>620</v>
      </c>
      <c r="T45" s="1321" t="s">
        <v>621</v>
      </c>
    </row>
    <row r="46" spans="1:24" s="884" customFormat="1">
      <c r="A46" s="1323"/>
      <c r="B46" s="1324"/>
      <c r="C46" s="1324"/>
      <c r="D46" s="1324"/>
      <c r="E46" s="1324"/>
      <c r="F46" s="1325"/>
      <c r="G46" s="1324"/>
      <c r="H46" s="1325"/>
      <c r="I46" s="1324"/>
      <c r="J46" s="1324"/>
      <c r="K46" s="1326"/>
      <c r="L46" s="1324"/>
      <c r="M46" s="1326"/>
      <c r="N46" s="1326"/>
      <c r="O46" s="1324"/>
      <c r="P46" s="1030"/>
      <c r="Q46" s="1030"/>
      <c r="R46" s="1326"/>
      <c r="S46" s="1327"/>
      <c r="T46" s="1328"/>
    </row>
    <row r="47" spans="1:24" s="884" customFormat="1">
      <c r="A47" s="1031" t="s">
        <v>149</v>
      </c>
      <c r="B47" s="1032"/>
      <c r="C47" s="896" t="str">
        <f>+'F3-True-Up'!B20</f>
        <v>NTAC Facilities</v>
      </c>
      <c r="D47" s="1033">
        <v>0</v>
      </c>
      <c r="E47" s="1034">
        <f>+'B2-Plant'!Q41-SUM(E48:E65)</f>
        <v>0</v>
      </c>
      <c r="F47" s="896">
        <f>+'B2-Plant'!R41-SUM(F48:F65)</f>
        <v>0</v>
      </c>
      <c r="G47" s="1035">
        <f>+K29</f>
        <v>0</v>
      </c>
      <c r="H47" s="1036">
        <f>+E47*G47</f>
        <v>0</v>
      </c>
      <c r="I47" s="1036">
        <f>'B2-Plant'!T41-SUM(I48:I65)</f>
        <v>0</v>
      </c>
      <c r="J47" s="1035">
        <f>+M34</f>
        <v>0</v>
      </c>
      <c r="K47" s="1037">
        <f>I47*J47</f>
        <v>0</v>
      </c>
      <c r="L47" s="1038">
        <f>'B1-Depn'!H50-SUM(L48:L65)</f>
        <v>0</v>
      </c>
      <c r="M47" s="1037">
        <f>+H47+K47+L47</f>
        <v>0</v>
      </c>
      <c r="N47" s="1037">
        <v>0</v>
      </c>
      <c r="O47" s="896">
        <f>+'F2-Incentives'!K$25*'F1-Proj RR'!N47/100*'F1-Proj RR'!I47</f>
        <v>0</v>
      </c>
      <c r="P47" s="930"/>
      <c r="Q47" s="1030"/>
      <c r="R47" s="1037">
        <f>+M47+O47+P47+Q47</f>
        <v>0</v>
      </c>
      <c r="S47" s="1036">
        <f>+'F3-True-Up'!J20</f>
        <v>0</v>
      </c>
      <c r="T47" s="1037">
        <f>+R47+S47</f>
        <v>0</v>
      </c>
    </row>
    <row r="48" spans="1:24" s="884" customFormat="1">
      <c r="A48" s="1031" t="s">
        <v>153</v>
      </c>
      <c r="B48" s="1032"/>
      <c r="C48" s="896" t="s">
        <v>622</v>
      </c>
      <c r="D48" s="1033">
        <v>0</v>
      </c>
      <c r="E48" s="1036">
        <f>+'WP-BJ'!N28</f>
        <v>0</v>
      </c>
      <c r="F48" s="1036">
        <f>+'WP-BJ'!O28</f>
        <v>0</v>
      </c>
      <c r="G48" s="1035">
        <f>+G47</f>
        <v>0</v>
      </c>
      <c r="H48" s="1036">
        <f t="shared" ref="H48:H65" si="0">+E48*G48</f>
        <v>0</v>
      </c>
      <c r="I48" s="1036">
        <f>+'WP-BJ'!P28</f>
        <v>0</v>
      </c>
      <c r="J48" s="1035">
        <f>+J47</f>
        <v>0</v>
      </c>
      <c r="K48" s="1037">
        <f t="shared" ref="K48:K65" si="1">I48*J48</f>
        <v>0</v>
      </c>
      <c r="L48" s="1038">
        <f>+'WP-BJ'!I28</f>
        <v>0</v>
      </c>
      <c r="M48" s="1037">
        <f t="shared" ref="M48:M65" si="2">+H48+K48+L48</f>
        <v>0</v>
      </c>
      <c r="N48" s="1039">
        <v>0</v>
      </c>
      <c r="O48" s="896">
        <f>+'F2-Incentives'!K$25*'F1-Proj RR'!N48/100*'F1-Proj RR'!I48</f>
        <v>0</v>
      </c>
      <c r="P48" s="930"/>
      <c r="Q48" s="1040">
        <f>+'D2-Project Cap Structures'!H35</f>
        <v>0</v>
      </c>
      <c r="R48" s="1037">
        <f t="shared" ref="R48:R65" si="3">+M48+O48+P48+Q48</f>
        <v>0</v>
      </c>
      <c r="S48" s="1036">
        <v>0</v>
      </c>
      <c r="T48" s="1037">
        <f>+R48+S48</f>
        <v>0</v>
      </c>
    </row>
    <row r="49" spans="1:20" s="884" customFormat="1">
      <c r="A49" s="1031" t="s">
        <v>156</v>
      </c>
      <c r="B49" s="1032"/>
      <c r="C49" s="896" t="s">
        <v>623</v>
      </c>
      <c r="D49" s="1033">
        <v>0</v>
      </c>
      <c r="E49" s="1036">
        <f>+'WP-BJ'!N40</f>
        <v>0</v>
      </c>
      <c r="F49" s="1036">
        <f>+'WP-BJ'!O40</f>
        <v>0</v>
      </c>
      <c r="G49" s="1035">
        <f>+G48</f>
        <v>0</v>
      </c>
      <c r="H49" s="1036">
        <f>+E49*G49</f>
        <v>0</v>
      </c>
      <c r="I49" s="1036">
        <f>+'WP-BJ'!P40</f>
        <v>0</v>
      </c>
      <c r="J49" s="1035">
        <f>+J48</f>
        <v>0</v>
      </c>
      <c r="K49" s="1037">
        <f>I49*J49</f>
        <v>0</v>
      </c>
      <c r="L49" s="1038">
        <f>+'WP-BJ'!I40</f>
        <v>0</v>
      </c>
      <c r="M49" s="1037">
        <f t="shared" si="2"/>
        <v>0</v>
      </c>
      <c r="N49" s="1039">
        <v>0</v>
      </c>
      <c r="O49" s="896">
        <f>+'F2-Incentives'!K$25*'F1-Proj RR'!N49/100*'F1-Proj RR'!I49</f>
        <v>0</v>
      </c>
      <c r="P49" s="930"/>
      <c r="Q49" s="1040">
        <f>+'D2-Project Cap Structures'!H51</f>
        <v>0</v>
      </c>
      <c r="R49" s="1037">
        <f t="shared" si="3"/>
        <v>0</v>
      </c>
      <c r="S49" s="1036">
        <v>0</v>
      </c>
      <c r="T49" s="1037">
        <f>+R49+S49</f>
        <v>0</v>
      </c>
    </row>
    <row r="50" spans="1:20" s="884" customFormat="1">
      <c r="A50" s="1031" t="s">
        <v>159</v>
      </c>
      <c r="B50" s="1032"/>
      <c r="C50" s="896" t="s">
        <v>624</v>
      </c>
      <c r="D50" s="1033">
        <v>0</v>
      </c>
      <c r="E50" s="1036">
        <v>0</v>
      </c>
      <c r="F50" s="1036">
        <v>0</v>
      </c>
      <c r="G50" s="1035">
        <f t="shared" ref="G50:G65" si="4">+G49</f>
        <v>0</v>
      </c>
      <c r="H50" s="1036">
        <f t="shared" si="0"/>
        <v>0</v>
      </c>
      <c r="I50" s="1036">
        <v>0</v>
      </c>
      <c r="J50" s="1035">
        <f t="shared" ref="J50:J65" si="5">+J49</f>
        <v>0</v>
      </c>
      <c r="K50" s="1037">
        <f t="shared" si="1"/>
        <v>0</v>
      </c>
      <c r="L50" s="1038">
        <v>0</v>
      </c>
      <c r="M50" s="1037">
        <f t="shared" si="2"/>
        <v>0</v>
      </c>
      <c r="N50" s="1039">
        <v>0</v>
      </c>
      <c r="O50" s="896">
        <f>+'F2-Incentives'!K$25*'F1-Proj RR'!N50/100*'F1-Proj RR'!I50</f>
        <v>0</v>
      </c>
      <c r="P50" s="1226"/>
      <c r="Q50" s="1040">
        <f>+'D2-Project Cap Structures'!H67</f>
        <v>0</v>
      </c>
      <c r="R50" s="1227">
        <f t="shared" si="3"/>
        <v>0</v>
      </c>
      <c r="S50" s="1036">
        <v>0</v>
      </c>
      <c r="T50" s="1037">
        <f>+R50+S50</f>
        <v>0</v>
      </c>
    </row>
    <row r="51" spans="1:20" s="884" customFormat="1">
      <c r="A51" s="1031" t="s">
        <v>221</v>
      </c>
      <c r="B51" s="1032"/>
      <c r="C51" s="1033">
        <v>0</v>
      </c>
      <c r="D51" s="1033">
        <v>0</v>
      </c>
      <c r="E51" s="1041">
        <v>0</v>
      </c>
      <c r="F51" s="897">
        <v>0</v>
      </c>
      <c r="G51" s="1035">
        <f t="shared" si="4"/>
        <v>0</v>
      </c>
      <c r="H51" s="1036">
        <f t="shared" si="0"/>
        <v>0</v>
      </c>
      <c r="I51" s="897">
        <v>0</v>
      </c>
      <c r="J51" s="1035">
        <f t="shared" si="5"/>
        <v>0</v>
      </c>
      <c r="K51" s="1037">
        <f t="shared" si="1"/>
        <v>0</v>
      </c>
      <c r="L51" s="1042">
        <v>0</v>
      </c>
      <c r="M51" s="1037">
        <f t="shared" si="2"/>
        <v>0</v>
      </c>
      <c r="N51" s="1039">
        <v>0</v>
      </c>
      <c r="O51" s="896">
        <f>+'F2-Incentives'!K$25*'F1-Proj RR'!N51/100*'F1-Proj RR'!I51</f>
        <v>0</v>
      </c>
      <c r="P51" s="930"/>
      <c r="Q51" s="930"/>
      <c r="R51" s="1037">
        <f t="shared" si="3"/>
        <v>0</v>
      </c>
      <c r="S51" s="1041">
        <v>0</v>
      </c>
      <c r="T51" s="1037">
        <f>+R51+S51</f>
        <v>0</v>
      </c>
    </row>
    <row r="52" spans="1:20" s="884" customFormat="1">
      <c r="A52" s="1031" t="s">
        <v>225</v>
      </c>
      <c r="B52" s="1032"/>
      <c r="C52" s="1033">
        <v>0</v>
      </c>
      <c r="D52" s="1033">
        <v>0</v>
      </c>
      <c r="E52" s="1041">
        <v>0</v>
      </c>
      <c r="F52" s="897">
        <v>0</v>
      </c>
      <c r="G52" s="1035">
        <f t="shared" si="4"/>
        <v>0</v>
      </c>
      <c r="H52" s="1036">
        <f t="shared" si="0"/>
        <v>0</v>
      </c>
      <c r="I52" s="897">
        <v>0</v>
      </c>
      <c r="J52" s="1035">
        <f t="shared" si="5"/>
        <v>0</v>
      </c>
      <c r="K52" s="1037">
        <f t="shared" si="1"/>
        <v>0</v>
      </c>
      <c r="L52" s="1042">
        <v>0</v>
      </c>
      <c r="M52" s="1037">
        <f t="shared" si="2"/>
        <v>0</v>
      </c>
      <c r="N52" s="1039">
        <v>0</v>
      </c>
      <c r="O52" s="896">
        <f>+'F2-Incentives'!K$25*'F1-Proj RR'!N52/100*'F1-Proj RR'!I52</f>
        <v>0</v>
      </c>
      <c r="P52" s="930"/>
      <c r="Q52" s="930"/>
      <c r="R52" s="1037">
        <f t="shared" si="3"/>
        <v>0</v>
      </c>
      <c r="S52" s="1041">
        <v>0</v>
      </c>
      <c r="T52" s="1037">
        <f t="shared" ref="T52:T66" si="6">M52+S52</f>
        <v>0</v>
      </c>
    </row>
    <row r="53" spans="1:20" s="884" customFormat="1">
      <c r="A53" s="1031" t="s">
        <v>230</v>
      </c>
      <c r="B53" s="1032"/>
      <c r="C53" s="1033">
        <v>0</v>
      </c>
      <c r="D53" s="1033">
        <v>0</v>
      </c>
      <c r="E53" s="1041">
        <v>0</v>
      </c>
      <c r="F53" s="897">
        <v>0</v>
      </c>
      <c r="G53" s="1035">
        <f t="shared" si="4"/>
        <v>0</v>
      </c>
      <c r="H53" s="1036">
        <f t="shared" si="0"/>
        <v>0</v>
      </c>
      <c r="I53" s="897">
        <v>0</v>
      </c>
      <c r="J53" s="1035">
        <f t="shared" si="5"/>
        <v>0</v>
      </c>
      <c r="K53" s="1037">
        <f t="shared" si="1"/>
        <v>0</v>
      </c>
      <c r="L53" s="1042">
        <v>0</v>
      </c>
      <c r="M53" s="1037">
        <f t="shared" si="2"/>
        <v>0</v>
      </c>
      <c r="N53" s="1039">
        <v>0</v>
      </c>
      <c r="O53" s="896">
        <f>+'F2-Incentives'!K$25*'F1-Proj RR'!N53/100*'F1-Proj RR'!I53</f>
        <v>0</v>
      </c>
      <c r="P53" s="930"/>
      <c r="Q53" s="930"/>
      <c r="R53" s="1037">
        <f t="shared" si="3"/>
        <v>0</v>
      </c>
      <c r="S53" s="1041">
        <v>0</v>
      </c>
      <c r="T53" s="1037">
        <f t="shared" si="6"/>
        <v>0</v>
      </c>
    </row>
    <row r="54" spans="1:20" s="884" customFormat="1">
      <c r="A54" s="1031" t="s">
        <v>233</v>
      </c>
      <c r="B54" s="1032"/>
      <c r="C54" s="1033">
        <v>0</v>
      </c>
      <c r="D54" s="1033">
        <v>0</v>
      </c>
      <c r="E54" s="1041">
        <v>0</v>
      </c>
      <c r="F54" s="897">
        <v>0</v>
      </c>
      <c r="G54" s="1035">
        <f t="shared" si="4"/>
        <v>0</v>
      </c>
      <c r="H54" s="1036">
        <f t="shared" si="0"/>
        <v>0</v>
      </c>
      <c r="I54" s="897">
        <v>0</v>
      </c>
      <c r="J54" s="1035">
        <f t="shared" si="5"/>
        <v>0</v>
      </c>
      <c r="K54" s="1037">
        <f t="shared" si="1"/>
        <v>0</v>
      </c>
      <c r="L54" s="1042">
        <v>0</v>
      </c>
      <c r="M54" s="1037">
        <f t="shared" si="2"/>
        <v>0</v>
      </c>
      <c r="N54" s="1039">
        <v>0</v>
      </c>
      <c r="O54" s="896">
        <f>+'F2-Incentives'!K$25*'F1-Proj RR'!N54/100*'F1-Proj RR'!I54</f>
        <v>0</v>
      </c>
      <c r="P54" s="930"/>
      <c r="Q54" s="930"/>
      <c r="R54" s="1037">
        <f t="shared" si="3"/>
        <v>0</v>
      </c>
      <c r="S54" s="1041">
        <v>0</v>
      </c>
      <c r="T54" s="1037">
        <f t="shared" si="6"/>
        <v>0</v>
      </c>
    </row>
    <row r="55" spans="1:20" s="884" customFormat="1">
      <c r="A55" s="1031" t="s">
        <v>237</v>
      </c>
      <c r="B55" s="1032"/>
      <c r="C55" s="1033">
        <v>0</v>
      </c>
      <c r="D55" s="1033">
        <v>0</v>
      </c>
      <c r="E55" s="1041">
        <v>0</v>
      </c>
      <c r="F55" s="897">
        <v>0</v>
      </c>
      <c r="G55" s="1035">
        <f t="shared" si="4"/>
        <v>0</v>
      </c>
      <c r="H55" s="1036">
        <f t="shared" si="0"/>
        <v>0</v>
      </c>
      <c r="I55" s="897">
        <v>0</v>
      </c>
      <c r="J55" s="1035">
        <f t="shared" si="5"/>
        <v>0</v>
      </c>
      <c r="K55" s="1037">
        <f t="shared" si="1"/>
        <v>0</v>
      </c>
      <c r="L55" s="1042">
        <v>0</v>
      </c>
      <c r="M55" s="1037">
        <f t="shared" si="2"/>
        <v>0</v>
      </c>
      <c r="N55" s="1039">
        <v>0</v>
      </c>
      <c r="O55" s="896">
        <f>+'F2-Incentives'!K$25*'F1-Proj RR'!N55/100*'F1-Proj RR'!I55</f>
        <v>0</v>
      </c>
      <c r="P55" s="930"/>
      <c r="Q55" s="930"/>
      <c r="R55" s="1037">
        <f t="shared" si="3"/>
        <v>0</v>
      </c>
      <c r="S55" s="1041">
        <v>0</v>
      </c>
      <c r="T55" s="1037">
        <f t="shared" si="6"/>
        <v>0</v>
      </c>
    </row>
    <row r="56" spans="1:20" s="884" customFormat="1">
      <c r="A56" s="1031" t="s">
        <v>241</v>
      </c>
      <c r="B56" s="1032"/>
      <c r="C56" s="1033">
        <v>0</v>
      </c>
      <c r="D56" s="1033">
        <v>0</v>
      </c>
      <c r="E56" s="1033">
        <v>0</v>
      </c>
      <c r="F56" s="897">
        <v>0</v>
      </c>
      <c r="G56" s="1035">
        <f t="shared" si="4"/>
        <v>0</v>
      </c>
      <c r="H56" s="1036">
        <f t="shared" si="0"/>
        <v>0</v>
      </c>
      <c r="I56" s="897">
        <v>0</v>
      </c>
      <c r="J56" s="1035">
        <f t="shared" si="5"/>
        <v>0</v>
      </c>
      <c r="K56" s="1037">
        <f t="shared" si="1"/>
        <v>0</v>
      </c>
      <c r="L56" s="1042">
        <v>0</v>
      </c>
      <c r="M56" s="1037">
        <f t="shared" si="2"/>
        <v>0</v>
      </c>
      <c r="N56" s="1039">
        <v>0</v>
      </c>
      <c r="O56" s="896">
        <f>+'F2-Incentives'!K$25*'F1-Proj RR'!N56/100*'F1-Proj RR'!I56</f>
        <v>0</v>
      </c>
      <c r="P56" s="930"/>
      <c r="Q56" s="930"/>
      <c r="R56" s="1037">
        <f t="shared" si="3"/>
        <v>0</v>
      </c>
      <c r="S56" s="1041">
        <v>0</v>
      </c>
      <c r="T56" s="1037">
        <f t="shared" si="6"/>
        <v>0</v>
      </c>
    </row>
    <row r="57" spans="1:20" s="884" customFormat="1">
      <c r="A57" s="1031" t="s">
        <v>245</v>
      </c>
      <c r="B57" s="1032"/>
      <c r="C57" s="1033">
        <v>0</v>
      </c>
      <c r="D57" s="1033">
        <v>0</v>
      </c>
      <c r="E57" s="1033">
        <v>0</v>
      </c>
      <c r="F57" s="897">
        <v>0</v>
      </c>
      <c r="G57" s="1035">
        <f t="shared" si="4"/>
        <v>0</v>
      </c>
      <c r="H57" s="1036">
        <f t="shared" si="0"/>
        <v>0</v>
      </c>
      <c r="I57" s="897">
        <v>0</v>
      </c>
      <c r="J57" s="1035">
        <f t="shared" si="5"/>
        <v>0</v>
      </c>
      <c r="K57" s="1037">
        <f t="shared" si="1"/>
        <v>0</v>
      </c>
      <c r="L57" s="1042">
        <v>0</v>
      </c>
      <c r="M57" s="1037">
        <f t="shared" si="2"/>
        <v>0</v>
      </c>
      <c r="N57" s="1039">
        <v>0</v>
      </c>
      <c r="O57" s="896">
        <f>+'F2-Incentives'!K$25*'F1-Proj RR'!N57/100*'F1-Proj RR'!I57</f>
        <v>0</v>
      </c>
      <c r="P57" s="930"/>
      <c r="Q57" s="930"/>
      <c r="R57" s="1037">
        <f t="shared" si="3"/>
        <v>0</v>
      </c>
      <c r="S57" s="1041">
        <v>0</v>
      </c>
      <c r="T57" s="1037">
        <f t="shared" si="6"/>
        <v>0</v>
      </c>
    </row>
    <row r="58" spans="1:20" s="884" customFormat="1">
      <c r="A58" s="1031" t="s">
        <v>249</v>
      </c>
      <c r="B58" s="1032"/>
      <c r="C58" s="1033">
        <v>0</v>
      </c>
      <c r="D58" s="1033">
        <v>0</v>
      </c>
      <c r="E58" s="1033">
        <v>0</v>
      </c>
      <c r="F58" s="897">
        <v>0</v>
      </c>
      <c r="G58" s="1035">
        <f t="shared" si="4"/>
        <v>0</v>
      </c>
      <c r="H58" s="1036">
        <f t="shared" si="0"/>
        <v>0</v>
      </c>
      <c r="I58" s="897">
        <v>0</v>
      </c>
      <c r="J58" s="1035">
        <f t="shared" si="5"/>
        <v>0</v>
      </c>
      <c r="K58" s="1037">
        <f t="shared" si="1"/>
        <v>0</v>
      </c>
      <c r="L58" s="1042">
        <v>0</v>
      </c>
      <c r="M58" s="1037">
        <f t="shared" si="2"/>
        <v>0</v>
      </c>
      <c r="N58" s="1039">
        <v>0</v>
      </c>
      <c r="O58" s="896">
        <f>+'F2-Incentives'!K$25*'F1-Proj RR'!N58/100*'F1-Proj RR'!I58</f>
        <v>0</v>
      </c>
      <c r="P58" s="930"/>
      <c r="Q58" s="930"/>
      <c r="R58" s="1037">
        <f t="shared" si="3"/>
        <v>0</v>
      </c>
      <c r="S58" s="1041">
        <v>0</v>
      </c>
      <c r="T58" s="1037">
        <f t="shared" si="6"/>
        <v>0</v>
      </c>
    </row>
    <row r="59" spans="1:20" s="884" customFormat="1">
      <c r="A59" s="1031" t="s">
        <v>254</v>
      </c>
      <c r="B59" s="1032"/>
      <c r="C59" s="1033">
        <v>0</v>
      </c>
      <c r="D59" s="1033">
        <v>0</v>
      </c>
      <c r="E59" s="1033">
        <v>0</v>
      </c>
      <c r="F59" s="897">
        <v>0</v>
      </c>
      <c r="G59" s="1035">
        <f t="shared" si="4"/>
        <v>0</v>
      </c>
      <c r="H59" s="1036">
        <f t="shared" si="0"/>
        <v>0</v>
      </c>
      <c r="I59" s="897">
        <v>0</v>
      </c>
      <c r="J59" s="1035">
        <f t="shared" si="5"/>
        <v>0</v>
      </c>
      <c r="K59" s="1037">
        <f t="shared" si="1"/>
        <v>0</v>
      </c>
      <c r="L59" s="1042">
        <v>0</v>
      </c>
      <c r="M59" s="1037">
        <f t="shared" si="2"/>
        <v>0</v>
      </c>
      <c r="N59" s="1039">
        <v>0</v>
      </c>
      <c r="O59" s="896">
        <f>+'F2-Incentives'!K$25*'F1-Proj RR'!N59/100*'F1-Proj RR'!I59</f>
        <v>0</v>
      </c>
      <c r="P59" s="930"/>
      <c r="Q59" s="930"/>
      <c r="R59" s="1037">
        <f t="shared" si="3"/>
        <v>0</v>
      </c>
      <c r="S59" s="1041">
        <v>0</v>
      </c>
      <c r="T59" s="1037">
        <f t="shared" si="6"/>
        <v>0</v>
      </c>
    </row>
    <row r="60" spans="1:20" s="884" customFormat="1">
      <c r="A60" s="1031" t="s">
        <v>257</v>
      </c>
      <c r="B60" s="1032"/>
      <c r="C60" s="1033">
        <v>0</v>
      </c>
      <c r="D60" s="1033">
        <v>0</v>
      </c>
      <c r="E60" s="1033">
        <v>0</v>
      </c>
      <c r="F60" s="897">
        <v>0</v>
      </c>
      <c r="G60" s="1035">
        <f t="shared" si="4"/>
        <v>0</v>
      </c>
      <c r="H60" s="1036">
        <f t="shared" si="0"/>
        <v>0</v>
      </c>
      <c r="I60" s="897">
        <v>0</v>
      </c>
      <c r="J60" s="1035">
        <f t="shared" si="5"/>
        <v>0</v>
      </c>
      <c r="K60" s="1037">
        <f t="shared" si="1"/>
        <v>0</v>
      </c>
      <c r="L60" s="1041">
        <v>0</v>
      </c>
      <c r="M60" s="1037">
        <f t="shared" si="2"/>
        <v>0</v>
      </c>
      <c r="N60" s="1039">
        <v>0</v>
      </c>
      <c r="O60" s="896">
        <f>+'F2-Incentives'!K$25*'F1-Proj RR'!N60/100*'F1-Proj RR'!I60</f>
        <v>0</v>
      </c>
      <c r="P60" s="930"/>
      <c r="Q60" s="930"/>
      <c r="R60" s="1037">
        <f t="shared" si="3"/>
        <v>0</v>
      </c>
      <c r="S60" s="1041">
        <v>0</v>
      </c>
      <c r="T60" s="1037">
        <f t="shared" si="6"/>
        <v>0</v>
      </c>
    </row>
    <row r="61" spans="1:20" s="884" customFormat="1">
      <c r="A61" s="1031" t="s">
        <v>625</v>
      </c>
      <c r="B61" s="1032"/>
      <c r="C61" s="1033">
        <v>0</v>
      </c>
      <c r="D61" s="1033">
        <v>0</v>
      </c>
      <c r="E61" s="1033">
        <v>0</v>
      </c>
      <c r="F61" s="897">
        <v>0</v>
      </c>
      <c r="G61" s="1035">
        <f t="shared" si="4"/>
        <v>0</v>
      </c>
      <c r="H61" s="1036">
        <f t="shared" si="0"/>
        <v>0</v>
      </c>
      <c r="I61" s="897">
        <v>0</v>
      </c>
      <c r="J61" s="1035">
        <f t="shared" si="5"/>
        <v>0</v>
      </c>
      <c r="K61" s="1037">
        <f t="shared" si="1"/>
        <v>0</v>
      </c>
      <c r="L61" s="1041">
        <v>0</v>
      </c>
      <c r="M61" s="1043">
        <f t="shared" si="2"/>
        <v>0</v>
      </c>
      <c r="N61" s="1039">
        <v>0</v>
      </c>
      <c r="O61" s="896">
        <f>+'F2-Incentives'!K$25*'F1-Proj RR'!N61/100*'F1-Proj RR'!I61</f>
        <v>0</v>
      </c>
      <c r="P61" s="930"/>
      <c r="Q61" s="930"/>
      <c r="R61" s="1037">
        <f t="shared" si="3"/>
        <v>0</v>
      </c>
      <c r="S61" s="1041">
        <v>0</v>
      </c>
      <c r="T61" s="1037">
        <f t="shared" si="6"/>
        <v>0</v>
      </c>
    </row>
    <row r="62" spans="1:20" s="884" customFormat="1">
      <c r="A62" s="885"/>
      <c r="C62" s="1033">
        <v>0</v>
      </c>
      <c r="D62" s="1033">
        <v>0</v>
      </c>
      <c r="E62" s="1033">
        <v>0</v>
      </c>
      <c r="F62" s="897">
        <v>0</v>
      </c>
      <c r="G62" s="1035">
        <f t="shared" si="4"/>
        <v>0</v>
      </c>
      <c r="H62" s="1036">
        <f t="shared" si="0"/>
        <v>0</v>
      </c>
      <c r="I62" s="897">
        <v>0</v>
      </c>
      <c r="J62" s="1035">
        <f t="shared" si="5"/>
        <v>0</v>
      </c>
      <c r="K62" s="1037">
        <f t="shared" si="1"/>
        <v>0</v>
      </c>
      <c r="L62" s="1041">
        <v>0</v>
      </c>
      <c r="M62" s="1043">
        <f t="shared" si="2"/>
        <v>0</v>
      </c>
      <c r="N62" s="1039">
        <v>0</v>
      </c>
      <c r="O62" s="896">
        <f>+'F2-Incentives'!K$25*'F1-Proj RR'!N62/100*'F1-Proj RR'!I62</f>
        <v>0</v>
      </c>
      <c r="P62" s="930"/>
      <c r="Q62" s="930"/>
      <c r="R62" s="1037">
        <f t="shared" si="3"/>
        <v>0</v>
      </c>
      <c r="S62" s="1041">
        <v>0</v>
      </c>
      <c r="T62" s="1037">
        <f t="shared" si="6"/>
        <v>0</v>
      </c>
    </row>
    <row r="63" spans="1:20" s="884" customFormat="1">
      <c r="A63" s="885"/>
      <c r="C63" s="1033">
        <v>0</v>
      </c>
      <c r="D63" s="1033">
        <v>0</v>
      </c>
      <c r="E63" s="1033">
        <v>0</v>
      </c>
      <c r="F63" s="897">
        <v>0</v>
      </c>
      <c r="G63" s="1035">
        <f t="shared" si="4"/>
        <v>0</v>
      </c>
      <c r="H63" s="1036">
        <f t="shared" si="0"/>
        <v>0</v>
      </c>
      <c r="I63" s="897">
        <v>0</v>
      </c>
      <c r="J63" s="1035">
        <f t="shared" si="5"/>
        <v>0</v>
      </c>
      <c r="K63" s="1037">
        <f t="shared" si="1"/>
        <v>0</v>
      </c>
      <c r="L63" s="1041">
        <v>0</v>
      </c>
      <c r="M63" s="1043">
        <f t="shared" si="2"/>
        <v>0</v>
      </c>
      <c r="N63" s="1039">
        <v>0</v>
      </c>
      <c r="O63" s="896">
        <f>+'F2-Incentives'!K$25*'F1-Proj RR'!N63/100*'F1-Proj RR'!I63</f>
        <v>0</v>
      </c>
      <c r="P63" s="930"/>
      <c r="Q63" s="930"/>
      <c r="R63" s="1037">
        <f t="shared" si="3"/>
        <v>0</v>
      </c>
      <c r="S63" s="1041">
        <v>0</v>
      </c>
      <c r="T63" s="1037">
        <f t="shared" si="6"/>
        <v>0</v>
      </c>
    </row>
    <row r="64" spans="1:20" s="884" customFormat="1">
      <c r="A64" s="885"/>
      <c r="C64" s="1033">
        <v>0</v>
      </c>
      <c r="D64" s="1033">
        <v>0</v>
      </c>
      <c r="E64" s="1033">
        <v>0</v>
      </c>
      <c r="F64" s="897">
        <v>0</v>
      </c>
      <c r="G64" s="1035">
        <f t="shared" si="4"/>
        <v>0</v>
      </c>
      <c r="H64" s="1036">
        <f t="shared" si="0"/>
        <v>0</v>
      </c>
      <c r="I64" s="897">
        <v>0</v>
      </c>
      <c r="J64" s="1035">
        <f t="shared" si="5"/>
        <v>0</v>
      </c>
      <c r="K64" s="1037">
        <f t="shared" si="1"/>
        <v>0</v>
      </c>
      <c r="L64" s="1041">
        <v>0</v>
      </c>
      <c r="M64" s="1043">
        <f t="shared" si="2"/>
        <v>0</v>
      </c>
      <c r="N64" s="1039">
        <v>0</v>
      </c>
      <c r="O64" s="896">
        <f>+'F2-Incentives'!K$25*'F1-Proj RR'!N64/100*'F1-Proj RR'!I64</f>
        <v>0</v>
      </c>
      <c r="P64" s="930"/>
      <c r="Q64" s="930"/>
      <c r="R64" s="1037">
        <f t="shared" si="3"/>
        <v>0</v>
      </c>
      <c r="S64" s="1041">
        <v>0</v>
      </c>
      <c r="T64" s="1037">
        <f t="shared" si="6"/>
        <v>0</v>
      </c>
    </row>
    <row r="65" spans="1:24" s="884" customFormat="1">
      <c r="A65" s="885"/>
      <c r="C65" s="1033">
        <v>0</v>
      </c>
      <c r="D65" s="1033">
        <v>0</v>
      </c>
      <c r="E65" s="1033">
        <v>0</v>
      </c>
      <c r="F65" s="897">
        <v>0</v>
      </c>
      <c r="G65" s="1035">
        <f t="shared" si="4"/>
        <v>0</v>
      </c>
      <c r="H65" s="1036">
        <f t="shared" si="0"/>
        <v>0</v>
      </c>
      <c r="I65" s="897">
        <v>0</v>
      </c>
      <c r="J65" s="1035">
        <f t="shared" si="5"/>
        <v>0</v>
      </c>
      <c r="K65" s="1037">
        <f t="shared" si="1"/>
        <v>0</v>
      </c>
      <c r="L65" s="1041">
        <v>0</v>
      </c>
      <c r="M65" s="1043">
        <f t="shared" si="2"/>
        <v>0</v>
      </c>
      <c r="N65" s="1039">
        <v>0</v>
      </c>
      <c r="O65" s="896">
        <f>+'F2-Incentives'!K$25*'F1-Proj RR'!N65/100*'F1-Proj RR'!I65</f>
        <v>0</v>
      </c>
      <c r="P65" s="930"/>
      <c r="Q65" s="930"/>
      <c r="R65" s="1037">
        <f t="shared" si="3"/>
        <v>0</v>
      </c>
      <c r="S65" s="1041">
        <v>0</v>
      </c>
      <c r="T65" s="1037">
        <f t="shared" si="6"/>
        <v>0</v>
      </c>
    </row>
    <row r="66" spans="1:24" s="884" customFormat="1">
      <c r="A66" s="891"/>
      <c r="B66" s="892"/>
      <c r="C66" s="892"/>
      <c r="D66" s="892"/>
      <c r="E66" s="892"/>
      <c r="F66" s="892"/>
      <c r="G66" s="1044"/>
      <c r="H66" s="1045"/>
      <c r="I66" s="892"/>
      <c r="J66" s="892"/>
      <c r="K66" s="1046"/>
      <c r="L66" s="892"/>
      <c r="M66" s="1047"/>
      <c r="N66" s="1048"/>
      <c r="O66" s="1049"/>
      <c r="P66" s="1046"/>
      <c r="Q66" s="1046"/>
      <c r="R66" s="1048"/>
      <c r="S66" s="892"/>
      <c r="T66" s="1050">
        <f t="shared" si="6"/>
        <v>0</v>
      </c>
    </row>
    <row r="67" spans="1:24" s="884" customFormat="1">
      <c r="A67" s="996" t="s">
        <v>626</v>
      </c>
      <c r="C67" s="986" t="s">
        <v>139</v>
      </c>
      <c r="D67" s="986"/>
      <c r="E67" s="1051">
        <f>SUM(E47:E65)</f>
        <v>0</v>
      </c>
      <c r="F67" s="1051">
        <f>SUM(F47:F65)</f>
        <v>0</v>
      </c>
      <c r="G67" s="1051"/>
      <c r="H67" s="1051">
        <f>SUM(H47:H65)</f>
        <v>0</v>
      </c>
      <c r="I67" s="1051">
        <f>SUM(I47:I65)</f>
        <v>0</v>
      </c>
      <c r="J67" s="988"/>
      <c r="K67" s="988"/>
      <c r="L67" s="1036">
        <f>SUM(L47:L66)</f>
        <v>0</v>
      </c>
      <c r="M67" s="1036">
        <f>SUM(M47:M66)</f>
        <v>0</v>
      </c>
      <c r="N67" s="1052"/>
      <c r="O67" s="1036">
        <f>SUM(O47:O66)</f>
        <v>0</v>
      </c>
      <c r="R67" s="1036">
        <f>SUM(R47:R66)</f>
        <v>0</v>
      </c>
      <c r="S67" s="1036">
        <f>SUM(S47:S66)</f>
        <v>0</v>
      </c>
      <c r="T67" s="1036">
        <f>SUM(T47:T66)</f>
        <v>0</v>
      </c>
    </row>
    <row r="68" spans="1:24" s="884" customFormat="1">
      <c r="E68" s="1036"/>
      <c r="F68" s="1036"/>
      <c r="H68" s="1036"/>
      <c r="K68" s="1036"/>
      <c r="L68" s="1036"/>
      <c r="O68" s="1036"/>
      <c r="P68" s="1036"/>
      <c r="Q68" s="1036"/>
      <c r="T68" s="1052"/>
      <c r="X68" s="1036"/>
    </row>
    <row r="69" spans="1:24" s="884" customFormat="1">
      <c r="A69" s="1053"/>
      <c r="L69" s="896"/>
      <c r="M69" s="1052"/>
      <c r="N69" s="1052"/>
      <c r="O69" s="1052"/>
      <c r="U69" s="1054"/>
    </row>
    <row r="70" spans="1:24" s="884" customFormat="1"/>
    <row r="71" spans="1:24" s="884" customFormat="1">
      <c r="T71" s="1055"/>
    </row>
    <row r="72" spans="1:24" s="884" customFormat="1">
      <c r="A72" s="884" t="s">
        <v>627</v>
      </c>
    </row>
    <row r="73" spans="1:24" s="884" customFormat="1" ht="13.8" thickBot="1">
      <c r="A73" s="1056" t="s">
        <v>628</v>
      </c>
    </row>
    <row r="74" spans="1:24" s="884" customFormat="1" ht="12.75" customHeight="1">
      <c r="A74" s="1057" t="s">
        <v>536</v>
      </c>
      <c r="C74" s="1441" t="s">
        <v>629</v>
      </c>
      <c r="D74" s="1441"/>
      <c r="E74" s="1441"/>
      <c r="F74" s="1441"/>
      <c r="G74" s="1441"/>
      <c r="H74" s="1441"/>
      <c r="I74" s="1441"/>
      <c r="J74" s="1441"/>
      <c r="K74" s="1441"/>
      <c r="L74" s="1441"/>
      <c r="M74" s="1441"/>
      <c r="N74" s="1441"/>
      <c r="O74" s="1441"/>
      <c r="P74" s="1441"/>
      <c r="Q74" s="1441"/>
      <c r="R74" s="1441"/>
    </row>
    <row r="75" spans="1:24" s="884" customFormat="1" ht="12.75" customHeight="1">
      <c r="A75" s="1057" t="s">
        <v>630</v>
      </c>
      <c r="C75" s="1441" t="s">
        <v>631</v>
      </c>
      <c r="D75" s="1441"/>
      <c r="E75" s="1441"/>
      <c r="F75" s="1441"/>
      <c r="G75" s="1441"/>
      <c r="H75" s="1441"/>
      <c r="I75" s="1441"/>
      <c r="J75" s="1441"/>
      <c r="K75" s="1441"/>
      <c r="L75" s="1441"/>
      <c r="M75" s="1441"/>
      <c r="N75" s="1441"/>
      <c r="O75" s="1441"/>
      <c r="P75" s="1441"/>
      <c r="Q75" s="1441"/>
      <c r="R75" s="1441"/>
    </row>
    <row r="76" spans="1:24" s="884" customFormat="1" ht="27" customHeight="1">
      <c r="A76" s="1057" t="s">
        <v>632</v>
      </c>
      <c r="C76" s="1442" t="s">
        <v>633</v>
      </c>
      <c r="D76" s="1442"/>
      <c r="E76" s="1442"/>
      <c r="F76" s="1442"/>
      <c r="G76" s="1442"/>
      <c r="H76" s="1442"/>
      <c r="I76" s="1442"/>
      <c r="J76" s="1442"/>
      <c r="K76" s="1442"/>
      <c r="L76" s="1442"/>
      <c r="M76" s="1442"/>
      <c r="N76" s="1442"/>
      <c r="O76" s="1442"/>
      <c r="P76" s="1442"/>
      <c r="Q76" s="1276"/>
      <c r="R76" s="1276"/>
    </row>
    <row r="77" spans="1:24" s="884" customFormat="1">
      <c r="A77" s="1057" t="s">
        <v>634</v>
      </c>
      <c r="C77" s="1441" t="s">
        <v>635</v>
      </c>
      <c r="D77" s="1441"/>
      <c r="E77" s="1441"/>
      <c r="F77" s="1441"/>
      <c r="G77" s="1441"/>
      <c r="H77" s="1441"/>
      <c r="I77" s="1441"/>
      <c r="J77" s="1441"/>
      <c r="K77" s="1441"/>
      <c r="L77" s="1441"/>
      <c r="M77" s="1441"/>
      <c r="N77" s="1441"/>
      <c r="O77" s="1441"/>
      <c r="P77" s="1441"/>
      <c r="Q77" s="1441"/>
      <c r="R77" s="1441"/>
    </row>
    <row r="78" spans="1:24" s="884" customFormat="1" ht="25.5" customHeight="1">
      <c r="A78" s="1057" t="s">
        <v>636</v>
      </c>
      <c r="C78" s="1442" t="s">
        <v>637</v>
      </c>
      <c r="D78" s="1442"/>
      <c r="E78" s="1442"/>
      <c r="F78" s="1442"/>
      <c r="G78" s="1442"/>
      <c r="H78" s="1442"/>
      <c r="I78" s="1442"/>
      <c r="J78" s="1442"/>
      <c r="K78" s="1442"/>
      <c r="L78" s="1442"/>
      <c r="M78" s="1442"/>
      <c r="N78" s="1442"/>
      <c r="O78" s="1442"/>
      <c r="P78" s="1442"/>
      <c r="Q78" s="1276"/>
      <c r="R78" s="1276"/>
    </row>
    <row r="79" spans="1:24" s="884" customFormat="1" ht="12.75" customHeight="1">
      <c r="A79" s="1281" t="s">
        <v>638</v>
      </c>
      <c r="C79" s="1440" t="s">
        <v>639</v>
      </c>
      <c r="D79" s="1440"/>
      <c r="E79" s="1440"/>
      <c r="F79" s="1440"/>
      <c r="G79" s="1440"/>
      <c r="H79" s="1440"/>
      <c r="I79" s="1440"/>
      <c r="J79" s="1440"/>
      <c r="K79" s="1440"/>
      <c r="L79" s="1440"/>
      <c r="M79" s="1440"/>
      <c r="N79" s="1440"/>
      <c r="O79" s="1440"/>
      <c r="P79" s="1440"/>
      <c r="Q79" s="1440"/>
      <c r="R79" s="1440"/>
    </row>
    <row r="80" spans="1:24" s="884" customFormat="1" ht="13.5" customHeight="1">
      <c r="A80" s="1281" t="s">
        <v>640</v>
      </c>
      <c r="C80" s="1275" t="s">
        <v>641</v>
      </c>
      <c r="D80" s="1275"/>
      <c r="E80" s="1275"/>
      <c r="F80" s="1275"/>
      <c r="G80" s="1275"/>
      <c r="H80" s="1275"/>
      <c r="I80" s="1275"/>
      <c r="J80" s="1275"/>
      <c r="K80" s="1275"/>
      <c r="L80" s="1275"/>
      <c r="M80" s="1275"/>
      <c r="N80" s="1275"/>
      <c r="O80" s="1275"/>
      <c r="P80" s="1275"/>
      <c r="Q80" s="1275"/>
      <c r="R80" s="1275"/>
    </row>
    <row r="81" spans="1:24" s="884" customFormat="1">
      <c r="A81" s="1057" t="s">
        <v>642</v>
      </c>
      <c r="C81" s="884" t="s">
        <v>643</v>
      </c>
      <c r="D81" s="1058"/>
      <c r="E81" s="1058"/>
      <c r="F81" s="1058"/>
      <c r="G81" s="1058"/>
      <c r="H81" s="1058"/>
      <c r="I81" s="1058"/>
      <c r="J81" s="1058"/>
      <c r="K81" s="1058"/>
      <c r="L81" s="1058"/>
      <c r="M81" s="1058"/>
      <c r="N81" s="1058"/>
      <c r="O81" s="1058"/>
      <c r="P81" s="1058"/>
      <c r="Q81" s="1058"/>
      <c r="R81" s="1058"/>
    </row>
    <row r="82" spans="1:24" s="1023" customFormat="1" ht="12.75" customHeight="1">
      <c r="A82" s="1059" t="s">
        <v>644</v>
      </c>
      <c r="C82" s="1060" t="s">
        <v>645</v>
      </c>
    </row>
    <row r="83" spans="1:24" s="915" customFormat="1" ht="13.8">
      <c r="A83" s="1061"/>
      <c r="D83" s="1061"/>
      <c r="E83" s="1062"/>
      <c r="F83" s="1062"/>
      <c r="G83" s="1063"/>
      <c r="J83" s="1064"/>
      <c r="P83" s="1063"/>
      <c r="Q83" s="1063"/>
      <c r="R83" s="1065"/>
    </row>
    <row r="84" spans="1:24" s="915" customFormat="1" ht="13.8">
      <c r="A84" s="1066"/>
      <c r="C84" s="1444"/>
      <c r="D84" s="1444"/>
      <c r="E84" s="1444"/>
      <c r="F84" s="1444"/>
      <c r="G84" s="1444"/>
      <c r="H84" s="1444"/>
      <c r="I84" s="1444"/>
      <c r="J84" s="1444"/>
      <c r="K84" s="1444"/>
      <c r="L84" s="1444"/>
      <c r="M84" s="1444"/>
      <c r="N84" s="1444"/>
      <c r="O84" s="1444"/>
      <c r="P84" s="1444"/>
      <c r="Q84" s="1444"/>
      <c r="R84" s="1444"/>
    </row>
    <row r="85" spans="1:24" s="915" customFormat="1" ht="13.8">
      <c r="C85" s="1444"/>
      <c r="D85" s="1444"/>
      <c r="E85" s="1444"/>
      <c r="F85" s="1444"/>
      <c r="G85" s="1444"/>
      <c r="H85" s="1444"/>
      <c r="I85" s="1444"/>
      <c r="J85" s="1444"/>
      <c r="K85" s="1444"/>
      <c r="L85" s="1444"/>
      <c r="M85" s="1444"/>
      <c r="N85" s="1444"/>
      <c r="O85" s="1444"/>
      <c r="P85" s="1444"/>
      <c r="Q85" s="1444"/>
      <c r="R85" s="1444"/>
    </row>
    <row r="86" spans="1:24" s="915" customFormat="1" ht="13.8">
      <c r="C86" s="1445"/>
      <c r="D86" s="1445"/>
      <c r="E86" s="1445"/>
      <c r="F86" s="1445"/>
      <c r="G86" s="1445"/>
      <c r="H86" s="1445"/>
      <c r="I86" s="1445"/>
      <c r="J86" s="1445"/>
      <c r="K86" s="1445"/>
      <c r="L86" s="1445"/>
      <c r="M86" s="1445"/>
      <c r="N86" s="1445"/>
      <c r="O86" s="1445"/>
      <c r="P86" s="1445"/>
      <c r="Q86" s="1445"/>
      <c r="R86" s="1445"/>
      <c r="S86" s="1445"/>
      <c r="T86" s="1445"/>
      <c r="U86" s="1445"/>
      <c r="V86" s="1445"/>
      <c r="W86" s="1445"/>
      <c r="X86" s="1445"/>
    </row>
    <row r="87" spans="1:24" ht="13.8">
      <c r="C87" s="1445"/>
      <c r="D87" s="1445"/>
      <c r="E87" s="1445"/>
      <c r="F87" s="1445"/>
      <c r="G87" s="1445"/>
      <c r="H87" s="1445"/>
      <c r="I87" s="1445"/>
      <c r="J87" s="1445"/>
      <c r="K87" s="1445"/>
      <c r="L87" s="1445"/>
      <c r="M87" s="1445"/>
      <c r="N87" s="1445"/>
      <c r="O87" s="1445"/>
      <c r="P87" s="1445"/>
      <c r="Q87" s="1445"/>
      <c r="R87" s="1445"/>
      <c r="S87" s="915"/>
      <c r="T87" s="915"/>
      <c r="U87" s="915"/>
      <c r="V87" s="915"/>
      <c r="W87" s="915"/>
      <c r="X87" s="915"/>
    </row>
    <row r="88" spans="1:24" ht="13.8">
      <c r="C88" s="1445"/>
      <c r="D88" s="1445"/>
      <c r="E88" s="1445"/>
      <c r="F88" s="1445"/>
      <c r="G88" s="1445"/>
      <c r="H88" s="1445"/>
      <c r="I88" s="1445"/>
      <c r="J88" s="1445"/>
      <c r="K88" s="1445"/>
      <c r="L88" s="1445"/>
      <c r="M88" s="1445"/>
      <c r="N88" s="1445"/>
      <c r="O88" s="1445"/>
      <c r="P88" s="1445"/>
      <c r="Q88" s="1445"/>
      <c r="R88" s="1445"/>
      <c r="S88" s="1445"/>
      <c r="T88" s="1445"/>
      <c r="U88" s="1445"/>
      <c r="V88" s="1445"/>
      <c r="W88" s="1445"/>
      <c r="X88" s="1445"/>
    </row>
    <row r="89" spans="1:24" ht="13.8">
      <c r="C89" s="1443"/>
      <c r="D89" s="1443"/>
      <c r="E89" s="1443"/>
      <c r="F89" s="1443"/>
      <c r="G89" s="1443"/>
      <c r="H89" s="1443"/>
      <c r="I89" s="1443"/>
      <c r="J89" s="1443"/>
      <c r="K89" s="1443"/>
      <c r="L89" s="1443"/>
      <c r="M89" s="1443"/>
      <c r="N89" s="1443"/>
      <c r="O89" s="1443"/>
      <c r="P89" s="1443"/>
      <c r="Q89" s="1443"/>
      <c r="R89" s="1443"/>
      <c r="S89" s="915"/>
      <c r="T89" s="915"/>
      <c r="U89" s="915"/>
      <c r="V89" s="915"/>
      <c r="W89" s="915"/>
      <c r="X89" s="915"/>
    </row>
    <row r="90" spans="1:24" ht="13.8">
      <c r="C90" s="1274"/>
      <c r="D90" s="1274"/>
      <c r="E90" s="1274"/>
      <c r="F90" s="1274"/>
      <c r="G90" s="1274"/>
      <c r="H90" s="1274"/>
      <c r="I90" s="1274"/>
      <c r="J90" s="1274"/>
      <c r="K90" s="1274"/>
      <c r="L90" s="1274"/>
      <c r="M90" s="1274"/>
      <c r="N90" s="1274"/>
      <c r="O90" s="1274"/>
      <c r="P90" s="1274"/>
      <c r="Q90" s="1274"/>
      <c r="R90" s="1274"/>
      <c r="S90" s="915"/>
      <c r="T90" s="915"/>
      <c r="U90" s="915"/>
      <c r="V90" s="915"/>
      <c r="W90" s="915"/>
      <c r="X90" s="915"/>
    </row>
    <row r="91" spans="1:24" ht="13.8">
      <c r="C91" s="1067"/>
      <c r="D91" s="915"/>
      <c r="E91" s="915"/>
      <c r="F91" s="915"/>
      <c r="G91" s="915"/>
      <c r="H91" s="915"/>
      <c r="I91" s="915"/>
      <c r="J91" s="915"/>
      <c r="K91" s="915"/>
      <c r="L91" s="915"/>
      <c r="M91" s="915"/>
      <c r="N91" s="915"/>
      <c r="O91" s="915"/>
      <c r="P91" s="915"/>
      <c r="Q91" s="915"/>
      <c r="R91" s="915"/>
      <c r="S91" s="915"/>
      <c r="T91" s="915"/>
      <c r="U91" s="915"/>
      <c r="V91" s="915"/>
      <c r="W91" s="915"/>
      <c r="X91" s="915"/>
    </row>
    <row r="92" spans="1:24" ht="13.8">
      <c r="C92" s="915"/>
      <c r="D92" s="915"/>
      <c r="E92" s="915"/>
      <c r="F92" s="915"/>
      <c r="G92" s="915"/>
      <c r="H92" s="915"/>
      <c r="I92" s="915"/>
      <c r="J92" s="915"/>
      <c r="K92" s="915"/>
      <c r="L92" s="915"/>
      <c r="M92" s="915"/>
      <c r="N92" s="915"/>
      <c r="O92" s="915"/>
      <c r="P92" s="915"/>
      <c r="Q92" s="915"/>
      <c r="R92" s="915"/>
      <c r="S92" s="915"/>
      <c r="T92" s="915"/>
      <c r="U92" s="915"/>
      <c r="V92" s="915"/>
      <c r="W92" s="915"/>
      <c r="X92" s="915"/>
    </row>
  </sheetData>
  <customSheetViews>
    <customSheetView guid="{343BF296-013A-41F5-BDAB-AD6220EA7F78}" scale="58" showPageBreaks="1" fitToPage="1" printArea="1" view="pageBreakPreview" topLeftCell="A28">
      <selection activeCell="T68" sqref="T68:T69"/>
      <rowBreaks count="1" manualBreakCount="1">
        <brk id="36" max="16383" man="1"/>
      </rowBreaks>
      <colBreaks count="1" manualBreakCount="1">
        <brk id="12" max="82" man="1"/>
      </colBreaks>
      <pageMargins left="0" right="0" top="0" bottom="0" header="0" footer="0"/>
      <pageSetup scale="40" fitToHeight="0" orientation="landscape" r:id="rId1"/>
    </customSheetView>
    <customSheetView guid="{B321D76C-CDE5-48BB-9CDE-80FF97D58FCF}" scale="115" showPageBreaks="1" fitToPage="1" printArea="1" view="pageBreakPreview" topLeftCell="A64">
      <selection activeCell="D33" sqref="D33"/>
      <rowBreaks count="1" manualBreakCount="1">
        <brk id="36" max="16383" man="1"/>
      </rowBreaks>
      <colBreaks count="1" manualBreakCount="1">
        <brk id="12" max="82" man="1"/>
      </colBreaks>
      <pageMargins left="0" right="0" top="0" bottom="0" header="0" footer="0"/>
      <pageSetup scale="40" fitToHeight="0" orientation="landscape" r:id="rId2"/>
    </customSheetView>
  </customSheetViews>
  <mergeCells count="19">
    <mergeCell ref="C89:R89"/>
    <mergeCell ref="C84:R84"/>
    <mergeCell ref="C85:R85"/>
    <mergeCell ref="C86:X86"/>
    <mergeCell ref="C87:R87"/>
    <mergeCell ref="C88:X88"/>
    <mergeCell ref="C79:R79"/>
    <mergeCell ref="C74:R74"/>
    <mergeCell ref="C75:R75"/>
    <mergeCell ref="C77:R77"/>
    <mergeCell ref="C76:P76"/>
    <mergeCell ref="C78:P78"/>
    <mergeCell ref="A38:S38"/>
    <mergeCell ref="A39:S39"/>
    <mergeCell ref="A40:S40"/>
    <mergeCell ref="A4:S4"/>
    <mergeCell ref="A5:S5"/>
    <mergeCell ref="A6:S6"/>
    <mergeCell ref="A7:S7"/>
  </mergeCells>
  <pageMargins left="0.7" right="0.7" top="0.75" bottom="0.75" header="0.3" footer="0.3"/>
  <pageSetup scale="40" fitToHeight="0" orientation="landscape" r:id="rId3"/>
  <rowBreaks count="1" manualBreakCount="1">
    <brk id="36" max="16383" man="1"/>
  </rowBreaks>
  <colBreaks count="1" manualBreakCount="1">
    <brk id="12" max="82" man="1"/>
  </colBreak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pageSetUpPr fitToPage="1"/>
  </sheetPr>
  <dimension ref="A1:L32"/>
  <sheetViews>
    <sheetView view="pageBreakPreview" zoomScale="90" zoomScaleNormal="100" zoomScaleSheetLayoutView="90" workbookViewId="0">
      <selection sqref="A1:XFD1048576"/>
    </sheetView>
  </sheetViews>
  <sheetFormatPr defaultColWidth="9" defaultRowHeight="15.6"/>
  <cols>
    <col min="1" max="1" width="6.21875" style="946" customWidth="1"/>
    <col min="2" max="2" width="27.44140625" style="947" customWidth="1"/>
    <col min="3" max="4" width="34.33203125" style="947" customWidth="1"/>
    <col min="5" max="5" width="15.21875" style="947" customWidth="1"/>
    <col min="6" max="6" width="23.44140625" style="947" customWidth="1"/>
    <col min="7" max="7" width="4.77734375" style="947" customWidth="1"/>
    <col min="8" max="8" width="10.109375" style="947" bestFit="1" customWidth="1"/>
    <col min="9" max="9" width="4.44140625" style="947" customWidth="1"/>
    <col min="10" max="10" width="13.77734375" style="947" customWidth="1"/>
    <col min="11" max="11" width="29.109375" style="977" customWidth="1"/>
    <col min="12" max="16384" width="9" style="914"/>
  </cols>
  <sheetData>
    <row r="1" spans="1:12" s="945" customFormat="1">
      <c r="A1" s="75"/>
    </row>
    <row r="2" spans="1:12">
      <c r="C2" s="948"/>
      <c r="D2" s="948"/>
      <c r="E2" s="948"/>
      <c r="F2" s="948"/>
      <c r="G2" s="949"/>
      <c r="H2" s="948"/>
      <c r="I2" s="948"/>
      <c r="J2" s="948"/>
      <c r="K2" s="950"/>
    </row>
    <row r="3" spans="1:12">
      <c r="B3" s="946"/>
      <c r="C3" s="948"/>
      <c r="D3" s="948"/>
      <c r="E3" s="948"/>
      <c r="F3" s="948"/>
      <c r="G3" s="949"/>
      <c r="H3" s="948"/>
      <c r="I3" s="948"/>
      <c r="J3" s="948"/>
      <c r="K3" s="950"/>
    </row>
    <row r="4" spans="1:12" ht="15.75" customHeight="1">
      <c r="A4" s="1446" t="s">
        <v>27</v>
      </c>
      <c r="B4" s="1446"/>
      <c r="C4" s="1446"/>
      <c r="D4" s="1446"/>
      <c r="E4" s="1446"/>
      <c r="F4" s="1446"/>
      <c r="G4" s="1446"/>
      <c r="H4" s="1446"/>
      <c r="I4" s="1446"/>
      <c r="J4" s="1446"/>
      <c r="K4" s="1446"/>
    </row>
    <row r="5" spans="1:12" ht="15.75" customHeight="1">
      <c r="A5" s="1436" t="s">
        <v>646</v>
      </c>
      <c r="B5" s="1436"/>
      <c r="C5" s="1436"/>
      <c r="D5" s="1436"/>
      <c r="E5" s="1436"/>
      <c r="F5" s="1436"/>
      <c r="G5" s="1436"/>
      <c r="H5" s="1436"/>
      <c r="I5" s="1436"/>
      <c r="J5" s="1436"/>
      <c r="K5" s="1436"/>
    </row>
    <row r="6" spans="1:12">
      <c r="A6" s="1447" t="str">
        <f>+'F1-Proj RR'!A6</f>
        <v>NEW YORK POWER AUTHORITY</v>
      </c>
      <c r="B6" s="1447"/>
      <c r="C6" s="1447"/>
      <c r="D6" s="1447"/>
      <c r="E6" s="1447"/>
      <c r="F6" s="1447"/>
      <c r="G6" s="1447"/>
      <c r="H6" s="1447"/>
      <c r="I6" s="1447"/>
      <c r="J6" s="1447"/>
      <c r="K6" s="1447"/>
      <c r="L6" s="951"/>
    </row>
    <row r="7" spans="1:12">
      <c r="A7" s="1448" t="str">
        <f>SUMMARY!A7</f>
        <v>YEAR ENDING DECEMBER 31, ____</v>
      </c>
      <c r="B7" s="1448"/>
      <c r="C7" s="1448"/>
      <c r="D7" s="1448"/>
      <c r="E7" s="1448"/>
      <c r="F7" s="1448"/>
      <c r="G7" s="1448"/>
      <c r="H7" s="1448"/>
      <c r="I7" s="1448"/>
      <c r="J7" s="1448"/>
      <c r="K7" s="1448"/>
      <c r="L7" s="951"/>
    </row>
    <row r="8" spans="1:12" s="909" customFormat="1">
      <c r="A8" s="1279" t="s">
        <v>559</v>
      </c>
      <c r="K8" s="952"/>
    </row>
    <row r="9" spans="1:12" s="909" customFormat="1" ht="16.2" thickBot="1">
      <c r="A9" s="953" t="s">
        <v>338</v>
      </c>
      <c r="B9" s="953" t="s">
        <v>560</v>
      </c>
      <c r="C9" s="953" t="s">
        <v>647</v>
      </c>
      <c r="K9" s="954" t="s">
        <v>648</v>
      </c>
    </row>
    <row r="10" spans="1:12" s="909" customFormat="1" ht="15">
      <c r="A10" s="955"/>
      <c r="K10" s="952"/>
    </row>
    <row r="11" spans="1:12" s="909" customFormat="1" ht="15">
      <c r="A11" s="955">
        <v>1</v>
      </c>
      <c r="B11" s="909" t="s">
        <v>649</v>
      </c>
      <c r="C11" s="909" t="s">
        <v>650</v>
      </c>
      <c r="K11" s="955">
        <f>'C1-Rate Base'!L31</f>
        <v>0</v>
      </c>
    </row>
    <row r="12" spans="1:12" s="909" customFormat="1" ht="15">
      <c r="A12" s="955"/>
      <c r="K12" s="952"/>
    </row>
    <row r="13" spans="1:12" s="909" customFormat="1" thickBot="1">
      <c r="A13" s="956">
        <f>+A11+1</f>
        <v>2</v>
      </c>
      <c r="B13" s="957" t="s">
        <v>651</v>
      </c>
      <c r="C13" s="958"/>
      <c r="D13" s="958"/>
      <c r="E13" s="958"/>
      <c r="F13" s="958"/>
      <c r="G13" s="958"/>
      <c r="H13" s="958"/>
      <c r="I13" s="958"/>
      <c r="J13" s="954" t="s">
        <v>648</v>
      </c>
      <c r="K13" s="952"/>
    </row>
    <row r="14" spans="1:12" s="909" customFormat="1">
      <c r="A14" s="956"/>
      <c r="B14" s="959"/>
      <c r="C14" s="958"/>
      <c r="D14" s="958"/>
      <c r="E14" s="958"/>
      <c r="F14" s="958"/>
      <c r="G14" s="958"/>
      <c r="H14" s="960"/>
      <c r="I14" s="958"/>
      <c r="J14" s="961" t="s">
        <v>652</v>
      </c>
      <c r="K14" s="952"/>
    </row>
    <row r="15" spans="1:12" s="909" customFormat="1" ht="16.2" thickBot="1">
      <c r="A15" s="956"/>
      <c r="B15" s="959"/>
      <c r="C15" s="958"/>
      <c r="D15" s="958"/>
      <c r="E15" s="958"/>
      <c r="F15" s="962" t="s">
        <v>653</v>
      </c>
      <c r="G15" s="958"/>
      <c r="H15" s="962" t="s">
        <v>654</v>
      </c>
      <c r="I15" s="958"/>
      <c r="J15" s="962" t="s">
        <v>654</v>
      </c>
      <c r="K15" s="952"/>
    </row>
    <row r="16" spans="1:12" s="909" customFormat="1" ht="15">
      <c r="A16" s="956">
        <f>+A13+1</f>
        <v>3</v>
      </c>
      <c r="B16" s="957" t="s">
        <v>655</v>
      </c>
      <c r="C16" s="963" t="s">
        <v>656</v>
      </c>
      <c r="D16" s="963"/>
      <c r="E16" s="958"/>
      <c r="F16" s="964">
        <f>+'D1-Cap Structure'!D21</f>
        <v>0</v>
      </c>
      <c r="G16" s="965"/>
      <c r="H16" s="966">
        <f>+'D1-Cap Structure'!F21</f>
        <v>0</v>
      </c>
      <c r="I16" s="967"/>
      <c r="J16" s="967">
        <f>F16*H16</f>
        <v>0</v>
      </c>
      <c r="K16" s="952"/>
    </row>
    <row r="17" spans="1:11" s="909" customFormat="1" ht="39.75" customHeight="1" thickBot="1">
      <c r="A17" s="956">
        <f>+A16+1</f>
        <v>4</v>
      </c>
      <c r="B17" s="957" t="s">
        <v>657</v>
      </c>
      <c r="C17" s="963" t="s">
        <v>658</v>
      </c>
      <c r="D17" s="968" t="s">
        <v>659</v>
      </c>
      <c r="E17" s="958"/>
      <c r="F17" s="964">
        <f>+'D1-Cap Structure'!D23</f>
        <v>0</v>
      </c>
      <c r="G17" s="965"/>
      <c r="H17" s="45">
        <f>+'D1-Cap Structure'!F23+0.01</f>
        <v>0.1045</v>
      </c>
      <c r="I17" s="967"/>
      <c r="J17" s="969">
        <f>F17*H17</f>
        <v>0</v>
      </c>
      <c r="K17" s="952"/>
    </row>
    <row r="18" spans="1:11" s="909" customFormat="1" ht="15">
      <c r="A18" s="956">
        <f>+A17+1</f>
        <v>5</v>
      </c>
      <c r="B18" s="959" t="s">
        <v>660</v>
      </c>
      <c r="C18" s="963"/>
      <c r="D18" s="963"/>
      <c r="E18" s="958"/>
      <c r="F18" s="970" t="s">
        <v>582</v>
      </c>
      <c r="G18" s="970"/>
      <c r="H18" s="967"/>
      <c r="I18" s="967"/>
      <c r="J18" s="967">
        <f>SUM(J16:J17)</f>
        <v>0</v>
      </c>
      <c r="K18" s="952"/>
    </row>
    <row r="19" spans="1:11" s="909" customFormat="1" ht="15">
      <c r="A19" s="956">
        <f t="shared" ref="A19:A25" si="0">+A18+1</f>
        <v>6</v>
      </c>
      <c r="B19" s="959" t="s">
        <v>661</v>
      </c>
      <c r="C19" s="963"/>
      <c r="D19" s="963"/>
      <c r="E19" s="958"/>
      <c r="F19" s="958"/>
      <c r="G19" s="958"/>
      <c r="H19" s="958"/>
      <c r="I19" s="958"/>
      <c r="J19" s="971"/>
      <c r="K19" s="972">
        <f>+J18*K11</f>
        <v>0</v>
      </c>
    </row>
    <row r="20" spans="1:11" s="909" customFormat="1" ht="15">
      <c r="A20" s="956"/>
      <c r="K20" s="972"/>
    </row>
    <row r="21" spans="1:11" s="909" customFormat="1" ht="15">
      <c r="A21" s="956"/>
      <c r="K21" s="972"/>
    </row>
    <row r="22" spans="1:11" s="909" customFormat="1" ht="15">
      <c r="A22" s="956">
        <f>+A19+1</f>
        <v>7</v>
      </c>
      <c r="B22" s="909" t="s">
        <v>662</v>
      </c>
      <c r="K22" s="972">
        <f>+'C1-Rate Base'!P31</f>
        <v>0</v>
      </c>
    </row>
    <row r="23" spans="1:11" s="909" customFormat="1" ht="15">
      <c r="A23" s="956">
        <f>+A22+1</f>
        <v>8</v>
      </c>
      <c r="B23" s="963" t="s">
        <v>663</v>
      </c>
      <c r="E23" s="909" t="s">
        <v>664</v>
      </c>
      <c r="K23" s="972">
        <f>+K19-K22</f>
        <v>0</v>
      </c>
    </row>
    <row r="24" spans="1:11" s="909" customFormat="1" ht="15">
      <c r="A24" s="956">
        <f t="shared" si="0"/>
        <v>9</v>
      </c>
      <c r="B24" s="909" t="s">
        <v>665</v>
      </c>
      <c r="E24" s="909" t="s">
        <v>666</v>
      </c>
      <c r="K24" s="973">
        <f>+'C1-Rate Base'!D19</f>
        <v>0</v>
      </c>
    </row>
    <row r="25" spans="1:11" s="909" customFormat="1" ht="15">
      <c r="A25" s="956">
        <f t="shared" si="0"/>
        <v>10</v>
      </c>
      <c r="B25" s="909" t="s">
        <v>667</v>
      </c>
      <c r="E25" s="909" t="s">
        <v>668</v>
      </c>
      <c r="K25" s="974">
        <f>IF(K24=0,0,K23/K24)</f>
        <v>0</v>
      </c>
    </row>
    <row r="26" spans="1:11" s="909" customFormat="1" ht="15">
      <c r="A26" s="955"/>
      <c r="K26" s="952"/>
    </row>
    <row r="27" spans="1:11" s="909" customFormat="1" ht="15">
      <c r="A27" s="955" t="s">
        <v>669</v>
      </c>
      <c r="K27" s="952"/>
    </row>
    <row r="28" spans="1:11" s="909" customFormat="1" ht="15">
      <c r="A28" s="975" t="s">
        <v>536</v>
      </c>
      <c r="B28" s="909" t="s">
        <v>670</v>
      </c>
      <c r="K28" s="952"/>
    </row>
    <row r="29" spans="1:11" s="909" customFormat="1" ht="15">
      <c r="A29" s="975"/>
      <c r="B29" s="909" t="s">
        <v>671</v>
      </c>
      <c r="K29" s="952"/>
    </row>
    <row r="30" spans="1:11" s="909" customFormat="1" ht="15">
      <c r="A30" s="975"/>
      <c r="B30" s="909" t="s">
        <v>672</v>
      </c>
      <c r="K30" s="952"/>
    </row>
    <row r="31" spans="1:11" s="909" customFormat="1" ht="15">
      <c r="A31" s="975"/>
      <c r="B31" s="909" t="s">
        <v>673</v>
      </c>
      <c r="K31" s="952"/>
    </row>
    <row r="32" spans="1:11">
      <c r="A32" s="976"/>
    </row>
  </sheetData>
  <customSheetViews>
    <customSheetView guid="{343BF296-013A-41F5-BDAB-AD6220EA7F78}" scale="90" showPageBreaks="1" fitToPage="1" printArea="1" view="pageBreakPreview" topLeftCell="B1">
      <selection activeCell="K11" sqref="K11"/>
      <pageMargins left="0" right="0" top="0" bottom="0" header="0" footer="0"/>
      <pageSetup scale="61" orientation="landscape" r:id="rId1"/>
    </customSheetView>
    <customSheetView guid="{B321D76C-CDE5-48BB-9CDE-80FF97D58FCF}" scale="90" showPageBreaks="1" fitToPage="1" printArea="1" view="pageBreakPreview">
      <selection activeCell="D33" sqref="D33"/>
      <pageMargins left="0" right="0" top="0" bottom="0" header="0" footer="0"/>
      <pageSetup scale="61" orientation="landscape" r:id="rId2"/>
    </customSheetView>
  </customSheetViews>
  <mergeCells count="4">
    <mergeCell ref="A4:K4"/>
    <mergeCell ref="A5:K5"/>
    <mergeCell ref="A6:K6"/>
    <mergeCell ref="A7:K7"/>
  </mergeCells>
  <pageMargins left="0.7" right="0.7" top="0.75" bottom="0.75" header="0.3" footer="0.3"/>
  <pageSetup scale="61"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8"/>
    <pageSetUpPr fitToPage="1"/>
  </sheetPr>
  <dimension ref="A1:N85"/>
  <sheetViews>
    <sheetView view="pageBreakPreview" zoomScale="85" zoomScaleNormal="70" zoomScaleSheetLayoutView="85" workbookViewId="0">
      <selection activeCell="B22" sqref="B22"/>
    </sheetView>
  </sheetViews>
  <sheetFormatPr defaultColWidth="10" defaultRowHeight="13.2"/>
  <cols>
    <col min="1" max="1" width="6.77734375" style="873" customWidth="1"/>
    <col min="2" max="2" width="43.88671875" style="873" customWidth="1"/>
    <col min="3" max="3" width="16" style="873" bestFit="1" customWidth="1"/>
    <col min="4" max="4" width="21" style="873" customWidth="1"/>
    <col min="5" max="5" width="26" style="873" customWidth="1"/>
    <col min="6" max="6" width="23.44140625" style="873" customWidth="1"/>
    <col min="7" max="7" width="14.77734375" style="873" customWidth="1"/>
    <col min="8" max="8" width="16.21875" style="873" customWidth="1"/>
    <col min="9" max="9" width="20.77734375" style="873" customWidth="1"/>
    <col min="10" max="10" width="15.44140625" style="873" customWidth="1"/>
    <col min="11" max="11" width="29.109375" style="873" customWidth="1"/>
    <col min="12" max="12" width="15.21875" style="873" customWidth="1"/>
    <col min="13" max="16384" width="10" style="873"/>
  </cols>
  <sheetData>
    <row r="1" spans="1:12" ht="15.6">
      <c r="A1" s="75"/>
    </row>
    <row r="2" spans="1:12">
      <c r="J2" s="874"/>
    </row>
    <row r="4" spans="1:12">
      <c r="E4" s="875"/>
    </row>
    <row r="5" spans="1:12" ht="15.6">
      <c r="A5" s="1437" t="s">
        <v>29</v>
      </c>
      <c r="B5" s="1437"/>
      <c r="C5" s="1437"/>
      <c r="D5" s="1437"/>
      <c r="E5" s="1437"/>
      <c r="F5" s="1437"/>
      <c r="G5" s="1437"/>
      <c r="H5" s="1437"/>
      <c r="I5" s="1437"/>
      <c r="J5" s="1437"/>
      <c r="K5" s="876"/>
      <c r="L5" s="876"/>
    </row>
    <row r="6" spans="1:12" ht="15.6">
      <c r="A6" s="1437" t="s">
        <v>674</v>
      </c>
      <c r="B6" s="1437"/>
      <c r="C6" s="1437"/>
      <c r="D6" s="1437"/>
      <c r="E6" s="1437"/>
      <c r="F6" s="1437"/>
      <c r="G6" s="1437"/>
      <c r="H6" s="1437"/>
      <c r="I6" s="1437"/>
      <c r="J6" s="1437"/>
      <c r="K6" s="877"/>
      <c r="L6" s="876"/>
    </row>
    <row r="7" spans="1:12" ht="15.6">
      <c r="A7" s="1438" t="str">
        <f>'F2-Incentives'!A5</f>
        <v>Incentives</v>
      </c>
      <c r="B7" s="1438"/>
      <c r="C7" s="1438"/>
      <c r="D7" s="1438"/>
      <c r="E7" s="1438"/>
      <c r="F7" s="1438"/>
      <c r="G7" s="1438"/>
      <c r="H7" s="1438"/>
      <c r="I7" s="1438"/>
      <c r="J7" s="1438"/>
      <c r="K7" s="878"/>
      <c r="L7" s="878"/>
    </row>
    <row r="8" spans="1:12" ht="15.6">
      <c r="A8" s="1448" t="str">
        <f>SUMMARY!A7</f>
        <v>YEAR ENDING DECEMBER 31, ____</v>
      </c>
      <c r="B8" s="1448"/>
      <c r="C8" s="1448"/>
      <c r="D8" s="1448"/>
      <c r="E8" s="1448"/>
      <c r="F8" s="1448"/>
      <c r="G8" s="1448"/>
      <c r="H8" s="1448"/>
      <c r="I8" s="1448"/>
      <c r="J8" s="1448"/>
      <c r="K8" s="878"/>
      <c r="L8" s="878"/>
    </row>
    <row r="9" spans="1:12">
      <c r="A9" s="879"/>
      <c r="C9" s="878"/>
      <c r="D9" s="878"/>
      <c r="E9" s="880" t="s">
        <v>675</v>
      </c>
      <c r="F9" s="878"/>
      <c r="G9" s="878"/>
      <c r="H9" s="881"/>
      <c r="I9" s="878"/>
      <c r="J9" s="878"/>
      <c r="K9" s="878"/>
      <c r="L9" s="878"/>
    </row>
    <row r="10" spans="1:12">
      <c r="A10" s="879"/>
      <c r="E10" s="882"/>
      <c r="F10" s="882"/>
      <c r="G10" s="882"/>
      <c r="I10" s="878"/>
      <c r="J10" s="878"/>
      <c r="K10" s="878"/>
      <c r="L10" s="878"/>
    </row>
    <row r="11" spans="1:12" s="884" customFormat="1" ht="15">
      <c r="A11" s="1329" t="s">
        <v>343</v>
      </c>
      <c r="B11" s="1329" t="s">
        <v>344</v>
      </c>
      <c r="C11" s="1329" t="s">
        <v>345</v>
      </c>
      <c r="D11" s="1329" t="s">
        <v>346</v>
      </c>
      <c r="E11" s="1329" t="s">
        <v>144</v>
      </c>
      <c r="F11" s="1329" t="s">
        <v>145</v>
      </c>
      <c r="G11" s="1329" t="s">
        <v>211</v>
      </c>
      <c r="H11" s="1329" t="s">
        <v>347</v>
      </c>
      <c r="I11" s="1329" t="s">
        <v>348</v>
      </c>
      <c r="J11" s="1329" t="s">
        <v>349</v>
      </c>
      <c r="K11" s="883"/>
      <c r="L11" s="883"/>
    </row>
    <row r="12" spans="1:12" s="884" customFormat="1">
      <c r="A12" s="885"/>
      <c r="E12" s="1281" t="s">
        <v>676</v>
      </c>
      <c r="F12" s="1281" t="s">
        <v>677</v>
      </c>
      <c r="H12" s="1281" t="s">
        <v>678</v>
      </c>
      <c r="I12" s="1281" t="s">
        <v>677</v>
      </c>
      <c r="J12" s="886"/>
    </row>
    <row r="13" spans="1:12" s="884" customFormat="1">
      <c r="A13" s="885"/>
      <c r="C13" s="1281" t="s">
        <v>679</v>
      </c>
      <c r="E13" s="1281" t="s">
        <v>334</v>
      </c>
      <c r="F13" s="1281" t="s">
        <v>680</v>
      </c>
      <c r="G13" s="1281"/>
      <c r="H13" s="1281" t="s">
        <v>681</v>
      </c>
      <c r="I13" s="1281" t="s">
        <v>680</v>
      </c>
      <c r="J13" s="1282" t="s">
        <v>139</v>
      </c>
    </row>
    <row r="14" spans="1:12" s="884" customFormat="1">
      <c r="A14" s="1280" t="s">
        <v>559</v>
      </c>
      <c r="B14" s="1281" t="s">
        <v>682</v>
      </c>
      <c r="C14" s="1281" t="s">
        <v>683</v>
      </c>
      <c r="D14" s="1281" t="s">
        <v>684</v>
      </c>
      <c r="E14" s="1281" t="s">
        <v>685</v>
      </c>
      <c r="F14" s="1281" t="s">
        <v>686</v>
      </c>
      <c r="G14" s="887" t="s">
        <v>687</v>
      </c>
      <c r="H14" s="1281" t="s">
        <v>688</v>
      </c>
      <c r="I14" s="1281" t="s">
        <v>681</v>
      </c>
      <c r="J14" s="1282" t="s">
        <v>677</v>
      </c>
    </row>
    <row r="15" spans="1:12" s="884" customFormat="1">
      <c r="A15" s="888" t="s">
        <v>338</v>
      </c>
      <c r="B15" s="889" t="s">
        <v>3</v>
      </c>
      <c r="C15" s="889" t="s">
        <v>689</v>
      </c>
      <c r="D15" s="889" t="s">
        <v>690</v>
      </c>
      <c r="E15" s="889" t="s">
        <v>691</v>
      </c>
      <c r="F15" s="889" t="s">
        <v>692</v>
      </c>
      <c r="G15" s="889" t="s">
        <v>680</v>
      </c>
      <c r="H15" s="889" t="s">
        <v>692</v>
      </c>
      <c r="I15" s="889" t="s">
        <v>692</v>
      </c>
      <c r="J15" s="890" t="s">
        <v>680</v>
      </c>
    </row>
    <row r="16" spans="1:12" s="884" customFormat="1">
      <c r="A16" s="885"/>
      <c r="D16" s="1281"/>
      <c r="E16" s="1281"/>
      <c r="J16" s="886"/>
    </row>
    <row r="17" spans="1:12" s="884" customFormat="1">
      <c r="A17" s="885"/>
      <c r="D17" s="1281" t="s">
        <v>582</v>
      </c>
      <c r="E17" s="1281"/>
      <c r="G17" s="1281" t="s">
        <v>693</v>
      </c>
      <c r="H17" s="1281"/>
      <c r="I17" s="1281" t="s">
        <v>694</v>
      </c>
      <c r="J17" s="886" t="s">
        <v>695</v>
      </c>
    </row>
    <row r="18" spans="1:12" s="884" customFormat="1" ht="26.25" customHeight="1">
      <c r="A18" s="891"/>
      <c r="B18" s="892"/>
      <c r="C18" s="892"/>
      <c r="D18" s="893" t="s">
        <v>696</v>
      </c>
      <c r="E18" s="894" t="s">
        <v>697</v>
      </c>
      <c r="F18" s="889" t="s">
        <v>698</v>
      </c>
      <c r="G18" s="1281" t="s">
        <v>699</v>
      </c>
      <c r="H18" s="1281" t="s">
        <v>700</v>
      </c>
      <c r="I18" s="1281" t="s">
        <v>701</v>
      </c>
      <c r="J18" s="890" t="s">
        <v>702</v>
      </c>
    </row>
    <row r="19" spans="1:12" s="884" customFormat="1">
      <c r="A19" s="1330"/>
      <c r="B19" s="1325"/>
      <c r="C19" s="1325"/>
      <c r="D19" s="1325"/>
      <c r="E19" s="1325"/>
      <c r="F19" s="1325"/>
      <c r="G19" s="1325"/>
      <c r="H19" s="1325"/>
      <c r="I19" s="1325"/>
      <c r="J19" s="1331"/>
    </row>
    <row r="20" spans="1:12" s="884" customFormat="1">
      <c r="A20" s="895" t="s">
        <v>149</v>
      </c>
      <c r="B20" s="896" t="str">
        <f>+SUMMARY!B42</f>
        <v>NTAC Facilities</v>
      </c>
      <c r="C20" s="897">
        <v>0</v>
      </c>
      <c r="D20" s="898">
        <v>0</v>
      </c>
      <c r="E20" s="899">
        <f>+'F1-Proj RR'!R47+'F1-Proj RR'!R50</f>
        <v>0</v>
      </c>
      <c r="F20" s="899">
        <f>+E20-D20</f>
        <v>0</v>
      </c>
      <c r="G20" s="898">
        <v>0</v>
      </c>
      <c r="H20" s="898">
        <f>+H$68</f>
        <v>0</v>
      </c>
      <c r="I20" s="899">
        <f>(F20+G20)*H20*24</f>
        <v>0</v>
      </c>
      <c r="J20" s="900">
        <f>+I20+F20+G20</f>
        <v>0</v>
      </c>
    </row>
    <row r="21" spans="1:12" s="884" customFormat="1">
      <c r="A21" s="895" t="s">
        <v>153</v>
      </c>
      <c r="B21" s="901" t="s">
        <v>622</v>
      </c>
      <c r="C21" s="898">
        <v>0</v>
      </c>
      <c r="D21" s="898">
        <v>0</v>
      </c>
      <c r="E21" s="899">
        <f>+'F1-Proj RR'!R48</f>
        <v>0</v>
      </c>
      <c r="F21" s="899">
        <f>+E21-D21</f>
        <v>0</v>
      </c>
      <c r="G21" s="898">
        <v>0</v>
      </c>
      <c r="H21" s="898">
        <f>+H$68</f>
        <v>0</v>
      </c>
      <c r="I21" s="899">
        <f>(F21+G21)*H21*24</f>
        <v>0</v>
      </c>
      <c r="J21" s="900">
        <f>+I21+F21+G21</f>
        <v>0</v>
      </c>
    </row>
    <row r="22" spans="1:12" s="884" customFormat="1">
      <c r="A22" s="895" t="s">
        <v>156</v>
      </c>
      <c r="B22" s="896" t="s">
        <v>623</v>
      </c>
      <c r="C22" s="898">
        <v>0</v>
      </c>
      <c r="D22" s="898">
        <v>0</v>
      </c>
      <c r="E22" s="899">
        <f>+'F1-Proj RR'!R49</f>
        <v>0</v>
      </c>
      <c r="F22" s="899">
        <f>+E22-D22</f>
        <v>0</v>
      </c>
      <c r="G22" s="898">
        <v>0</v>
      </c>
      <c r="H22" s="898">
        <f>+H$68</f>
        <v>0</v>
      </c>
      <c r="I22" s="899">
        <f>(F22+G22)*H22*24</f>
        <v>0</v>
      </c>
      <c r="J22" s="900">
        <f>+I22+F22+G22</f>
        <v>0</v>
      </c>
    </row>
    <row r="23" spans="1:12" s="884" customFormat="1">
      <c r="A23" s="895" t="s">
        <v>159</v>
      </c>
      <c r="B23" s="902">
        <v>0</v>
      </c>
      <c r="C23" s="898">
        <v>0</v>
      </c>
      <c r="D23" s="898">
        <v>0</v>
      </c>
      <c r="E23" s="898">
        <v>0</v>
      </c>
      <c r="F23" s="899">
        <f>+E23-D23</f>
        <v>0</v>
      </c>
      <c r="G23" s="898">
        <v>0</v>
      </c>
      <c r="H23" s="898">
        <f>+H$68</f>
        <v>0</v>
      </c>
      <c r="I23" s="899">
        <f>(F23+G23)*H23*24</f>
        <v>0</v>
      </c>
      <c r="J23" s="900">
        <f>+I23+F23+G23</f>
        <v>0</v>
      </c>
    </row>
    <row r="24" spans="1:12" s="884" customFormat="1">
      <c r="A24" s="895" t="s">
        <v>221</v>
      </c>
      <c r="B24" s="902">
        <v>0</v>
      </c>
      <c r="C24" s="898">
        <v>0</v>
      </c>
      <c r="D24" s="898">
        <v>0</v>
      </c>
      <c r="E24" s="898">
        <v>0</v>
      </c>
      <c r="F24" s="899">
        <f>+E24-D24</f>
        <v>0</v>
      </c>
      <c r="G24" s="898">
        <v>0</v>
      </c>
      <c r="H24" s="898">
        <f>+H$68</f>
        <v>0</v>
      </c>
      <c r="I24" s="899">
        <f>(F24+G24)*H24*24</f>
        <v>0</v>
      </c>
      <c r="J24" s="900">
        <f>+I24+F24+G24</f>
        <v>0</v>
      </c>
    </row>
    <row r="25" spans="1:12" s="884" customFormat="1">
      <c r="A25" s="902" t="s">
        <v>128</v>
      </c>
      <c r="B25" s="902"/>
      <c r="C25" s="898"/>
      <c r="D25" s="898"/>
      <c r="E25" s="898"/>
      <c r="F25" s="899"/>
      <c r="G25" s="898"/>
      <c r="H25" s="898"/>
      <c r="I25" s="899"/>
      <c r="J25" s="900"/>
    </row>
    <row r="26" spans="1:12" s="884" customFormat="1">
      <c r="A26" s="902" t="s">
        <v>128</v>
      </c>
      <c r="B26" s="903"/>
      <c r="C26" s="903"/>
      <c r="D26" s="903"/>
      <c r="E26" s="903"/>
      <c r="F26" s="899"/>
      <c r="G26" s="898"/>
      <c r="H26" s="902"/>
      <c r="I26" s="899"/>
      <c r="J26" s="900"/>
    </row>
    <row r="27" spans="1:12" s="884" customFormat="1">
      <c r="A27" s="888"/>
      <c r="B27" s="892"/>
      <c r="C27" s="892"/>
      <c r="D27" s="892"/>
      <c r="E27" s="892"/>
      <c r="F27" s="892"/>
      <c r="G27" s="892"/>
      <c r="H27" s="892"/>
      <c r="I27" s="892"/>
      <c r="J27" s="904"/>
    </row>
    <row r="28" spans="1:12" s="884" customFormat="1" ht="15">
      <c r="A28" s="905">
        <v>2</v>
      </c>
      <c r="B28" s="884" t="s">
        <v>703</v>
      </c>
      <c r="D28" s="906"/>
      <c r="E28" s="906"/>
      <c r="F28" s="907">
        <f>SUM(F20:F27)</f>
        <v>0</v>
      </c>
      <c r="G28" s="907"/>
      <c r="H28" s="906"/>
      <c r="I28" s="908">
        <f>SUM(I20:I27)</f>
        <v>0</v>
      </c>
      <c r="J28" s="907">
        <f>SUM(J20:J26)</f>
        <v>0</v>
      </c>
      <c r="K28" s="909"/>
    </row>
    <row r="29" spans="1:12" s="884" customFormat="1" ht="15">
      <c r="A29" s="905"/>
      <c r="K29" s="909"/>
      <c r="L29" s="909"/>
    </row>
    <row r="30" spans="1:12" s="884" customFormat="1">
      <c r="A30" s="905">
        <v>3</v>
      </c>
      <c r="B30" s="884" t="s">
        <v>704</v>
      </c>
      <c r="F30" s="907"/>
      <c r="G30" s="907"/>
      <c r="I30" s="906"/>
      <c r="J30" s="910">
        <f>+J28</f>
        <v>0</v>
      </c>
      <c r="K30" s="906"/>
      <c r="L30" s="906"/>
    </row>
    <row r="31" spans="1:12" s="884" customFormat="1">
      <c r="A31" s="905"/>
      <c r="F31" s="907"/>
      <c r="G31" s="907"/>
      <c r="I31" s="906"/>
      <c r="J31" s="910"/>
      <c r="K31" s="906"/>
      <c r="L31" s="906"/>
    </row>
    <row r="32" spans="1:12" s="884" customFormat="1">
      <c r="A32" s="905"/>
      <c r="B32" s="401" t="s">
        <v>447</v>
      </c>
      <c r="D32" s="1465"/>
      <c r="E32" s="1465"/>
      <c r="F32" s="1465"/>
      <c r="G32" s="1465"/>
      <c r="H32" s="1465"/>
      <c r="I32" s="1465"/>
      <c r="J32" s="1465"/>
      <c r="K32" s="1465"/>
      <c r="L32" s="906"/>
    </row>
    <row r="33" spans="1:14" s="884" customFormat="1">
      <c r="A33" s="905"/>
      <c r="B33" s="884" t="s">
        <v>705</v>
      </c>
      <c r="F33" s="907"/>
      <c r="G33" s="907"/>
      <c r="I33" s="906"/>
      <c r="J33" s="910"/>
      <c r="K33" s="906"/>
      <c r="L33" s="906"/>
    </row>
    <row r="34" spans="1:14" s="884" customFormat="1">
      <c r="A34" s="905"/>
      <c r="B34" s="911" t="s">
        <v>706</v>
      </c>
      <c r="F34" s="907"/>
      <c r="G34" s="907"/>
      <c r="I34" s="906"/>
      <c r="J34" s="910"/>
      <c r="K34" s="906"/>
      <c r="L34" s="906"/>
    </row>
    <row r="35" spans="1:14" s="884" customFormat="1">
      <c r="A35" s="905"/>
      <c r="B35" s="884" t="s">
        <v>707</v>
      </c>
      <c r="F35" s="907"/>
      <c r="G35" s="907"/>
      <c r="I35" s="906"/>
      <c r="J35" s="910"/>
      <c r="K35" s="906"/>
      <c r="L35" s="906"/>
    </row>
    <row r="36" spans="1:14" s="884" customFormat="1">
      <c r="A36" s="905"/>
      <c r="F36" s="907"/>
      <c r="G36" s="907"/>
      <c r="I36" s="906"/>
      <c r="J36" s="910"/>
      <c r="K36" s="906"/>
      <c r="L36" s="906"/>
    </row>
    <row r="37" spans="1:14" s="915" customFormat="1" ht="15.6">
      <c r="A37" s="912"/>
      <c r="B37" s="913"/>
      <c r="C37" s="873"/>
      <c r="D37" s="873"/>
      <c r="E37" s="873"/>
      <c r="F37" s="873"/>
      <c r="G37" s="873"/>
      <c r="H37" s="873"/>
      <c r="I37" s="873"/>
      <c r="J37" s="873"/>
      <c r="K37" s="914"/>
      <c r="L37" s="914"/>
    </row>
    <row r="38" spans="1:14" ht="21">
      <c r="A38" s="916"/>
      <c r="B38" s="915"/>
      <c r="L38" s="915"/>
    </row>
    <row r="39" spans="1:14" ht="15.6">
      <c r="E39" s="1277" t="str">
        <f>+A5</f>
        <v>Schedule F3</v>
      </c>
      <c r="J39" s="874"/>
      <c r="L39" s="915"/>
    </row>
    <row r="40" spans="1:14" ht="15.6">
      <c r="E40" s="917" t="s">
        <v>674</v>
      </c>
      <c r="L40" s="915"/>
    </row>
    <row r="41" spans="1:14" ht="15.6">
      <c r="E41" s="1278" t="str">
        <f>+A7</f>
        <v>Incentives</v>
      </c>
      <c r="L41" s="915"/>
    </row>
    <row r="42" spans="1:14" ht="13.8">
      <c r="L42" s="915"/>
    </row>
    <row r="43" spans="1:14" ht="13.8">
      <c r="L43" s="915"/>
    </row>
    <row r="44" spans="1:14" s="884" customFormat="1">
      <c r="A44" s="918" t="s">
        <v>708</v>
      </c>
    </row>
    <row r="45" spans="1:14" s="884" customFormat="1"/>
    <row r="46" spans="1:14" s="884" customFormat="1"/>
    <row r="47" spans="1:14" s="884" customFormat="1" ht="27.75" customHeight="1">
      <c r="A47" s="919">
        <f>+A30+1</f>
        <v>4</v>
      </c>
      <c r="B47" s="920" t="s">
        <v>709</v>
      </c>
      <c r="C47" s="1281"/>
      <c r="D47" s="1281" t="s">
        <v>710</v>
      </c>
      <c r="E47" s="887" t="s">
        <v>711</v>
      </c>
      <c r="K47" s="909"/>
      <c r="L47" s="909"/>
      <c r="M47" s="909"/>
      <c r="N47" s="909"/>
    </row>
    <row r="48" spans="1:14" s="884" customFormat="1" ht="12.75" customHeight="1">
      <c r="A48" s="919">
        <f>+A47+1</f>
        <v>5</v>
      </c>
      <c r="B48" s="884" t="s">
        <v>712</v>
      </c>
      <c r="C48" s="920"/>
      <c r="D48" s="921">
        <v>0</v>
      </c>
      <c r="E48" s="921">
        <v>0</v>
      </c>
      <c r="F48" s="922"/>
      <c r="G48" s="922"/>
      <c r="H48" s="922"/>
      <c r="K48" s="909"/>
      <c r="L48" s="909"/>
      <c r="M48" s="909"/>
      <c r="N48" s="909"/>
    </row>
    <row r="49" spans="1:14" s="884" customFormat="1" ht="12.75" customHeight="1">
      <c r="A49" s="919">
        <f t="shared" ref="A49:A66" si="0">+A48+1</f>
        <v>6</v>
      </c>
      <c r="B49" s="884" t="s">
        <v>713</v>
      </c>
      <c r="C49" s="920"/>
      <c r="D49" s="921">
        <v>0</v>
      </c>
      <c r="E49" s="921">
        <v>0</v>
      </c>
      <c r="F49" s="922"/>
      <c r="G49" s="922"/>
      <c r="H49" s="922"/>
      <c r="K49" s="909"/>
      <c r="L49" s="909"/>
      <c r="M49" s="909"/>
      <c r="N49" s="909"/>
    </row>
    <row r="50" spans="1:14" s="884" customFormat="1" ht="12.75" customHeight="1">
      <c r="A50" s="919">
        <f t="shared" si="0"/>
        <v>7</v>
      </c>
      <c r="B50" s="884" t="s">
        <v>714</v>
      </c>
      <c r="C50" s="920"/>
      <c r="D50" s="921">
        <v>0</v>
      </c>
      <c r="E50" s="921">
        <v>0</v>
      </c>
      <c r="F50" s="922"/>
      <c r="G50" s="922"/>
      <c r="H50" s="922"/>
      <c r="K50" s="909"/>
      <c r="L50" s="909"/>
      <c r="M50" s="909"/>
      <c r="N50" s="909"/>
    </row>
    <row r="51" spans="1:14" s="884" customFormat="1" ht="12.75" customHeight="1">
      <c r="A51" s="919">
        <f t="shared" si="0"/>
        <v>8</v>
      </c>
      <c r="B51" s="884" t="s">
        <v>715</v>
      </c>
      <c r="C51" s="920"/>
      <c r="D51" s="921">
        <v>0</v>
      </c>
      <c r="E51" s="921">
        <v>0</v>
      </c>
      <c r="F51" s="922"/>
      <c r="G51" s="922"/>
      <c r="H51" s="922"/>
      <c r="K51" s="909"/>
      <c r="L51" s="909"/>
      <c r="M51" s="909"/>
      <c r="N51" s="909"/>
    </row>
    <row r="52" spans="1:14" s="884" customFormat="1" ht="12.75" customHeight="1">
      <c r="A52" s="919">
        <f t="shared" si="0"/>
        <v>9</v>
      </c>
      <c r="B52" s="884" t="s">
        <v>716</v>
      </c>
      <c r="C52" s="920"/>
      <c r="D52" s="921">
        <v>0</v>
      </c>
      <c r="E52" s="921">
        <v>0</v>
      </c>
      <c r="F52" s="922"/>
      <c r="G52" s="922"/>
      <c r="H52" s="922"/>
      <c r="K52" s="909"/>
      <c r="L52" s="909"/>
      <c r="M52" s="909"/>
      <c r="N52" s="909"/>
    </row>
    <row r="53" spans="1:14" s="884" customFormat="1" ht="12.75" customHeight="1">
      <c r="A53" s="919">
        <f t="shared" si="0"/>
        <v>10</v>
      </c>
      <c r="B53" s="884" t="s">
        <v>717</v>
      </c>
      <c r="C53" s="920"/>
      <c r="D53" s="921">
        <v>0</v>
      </c>
      <c r="E53" s="921">
        <v>0</v>
      </c>
      <c r="F53" s="922"/>
      <c r="G53" s="922"/>
      <c r="H53" s="922"/>
      <c r="K53" s="909"/>
      <c r="L53" s="909"/>
      <c r="M53" s="909"/>
      <c r="N53" s="909"/>
    </row>
    <row r="54" spans="1:14" s="884" customFormat="1" ht="12.75" customHeight="1">
      <c r="A54" s="919">
        <f t="shared" si="0"/>
        <v>11</v>
      </c>
      <c r="B54" s="884" t="s">
        <v>718</v>
      </c>
      <c r="C54" s="920"/>
      <c r="D54" s="921">
        <v>0</v>
      </c>
      <c r="E54" s="921">
        <v>0</v>
      </c>
      <c r="F54" s="922"/>
      <c r="G54" s="922"/>
      <c r="H54" s="922"/>
      <c r="K54" s="909"/>
      <c r="L54" s="909"/>
      <c r="M54" s="909"/>
      <c r="N54" s="909"/>
    </row>
    <row r="55" spans="1:14" s="884" customFormat="1" ht="12.75" customHeight="1">
      <c r="A55" s="919">
        <f t="shared" si="0"/>
        <v>12</v>
      </c>
      <c r="B55" s="884" t="s">
        <v>719</v>
      </c>
      <c r="C55" s="920"/>
      <c r="D55" s="921">
        <v>0</v>
      </c>
      <c r="E55" s="921">
        <v>0</v>
      </c>
      <c r="F55" s="922"/>
      <c r="G55" s="922"/>
      <c r="H55" s="922"/>
      <c r="K55" s="909"/>
      <c r="L55" s="909"/>
      <c r="M55" s="909"/>
      <c r="N55" s="909"/>
    </row>
    <row r="56" spans="1:14" s="884" customFormat="1" ht="12.75" customHeight="1">
      <c r="A56" s="919">
        <f t="shared" si="0"/>
        <v>13</v>
      </c>
      <c r="B56" s="884" t="s">
        <v>720</v>
      </c>
      <c r="C56" s="920"/>
      <c r="D56" s="921">
        <v>0</v>
      </c>
      <c r="E56" s="921">
        <v>0</v>
      </c>
      <c r="F56" s="922"/>
      <c r="G56" s="922"/>
      <c r="H56" s="922"/>
      <c r="K56" s="909"/>
      <c r="L56" s="909"/>
      <c r="M56" s="909"/>
      <c r="N56" s="909"/>
    </row>
    <row r="57" spans="1:14" s="884" customFormat="1" ht="12.75" customHeight="1">
      <c r="A57" s="919">
        <f t="shared" si="0"/>
        <v>14</v>
      </c>
      <c r="B57" s="884" t="s">
        <v>721</v>
      </c>
      <c r="C57" s="920"/>
      <c r="D57" s="921">
        <v>0</v>
      </c>
      <c r="E57" s="921">
        <v>0</v>
      </c>
      <c r="F57" s="922"/>
      <c r="G57" s="922"/>
      <c r="H57" s="922"/>
      <c r="K57" s="909"/>
      <c r="L57" s="909"/>
      <c r="M57" s="909"/>
      <c r="N57" s="909"/>
    </row>
    <row r="58" spans="1:14" s="884" customFormat="1" ht="12.75" customHeight="1">
      <c r="A58" s="919">
        <f t="shared" si="0"/>
        <v>15</v>
      </c>
      <c r="B58" s="884" t="s">
        <v>722</v>
      </c>
      <c r="C58" s="920"/>
      <c r="D58" s="921">
        <v>0</v>
      </c>
      <c r="E58" s="921">
        <v>0</v>
      </c>
      <c r="F58" s="922"/>
      <c r="G58" s="922"/>
      <c r="H58" s="922"/>
      <c r="K58" s="909"/>
      <c r="L58" s="909"/>
      <c r="M58" s="909"/>
      <c r="N58" s="909"/>
    </row>
    <row r="59" spans="1:14" s="884" customFormat="1" ht="15">
      <c r="A59" s="919">
        <f t="shared" si="0"/>
        <v>16</v>
      </c>
      <c r="B59" s="884" t="s">
        <v>723</v>
      </c>
      <c r="C59" s="920"/>
      <c r="D59" s="921">
        <v>0</v>
      </c>
      <c r="E59" s="921">
        <v>0</v>
      </c>
      <c r="F59" s="922"/>
      <c r="G59" s="922"/>
      <c r="H59" s="922"/>
      <c r="K59" s="909"/>
      <c r="L59" s="909"/>
      <c r="M59" s="909"/>
      <c r="N59" s="909"/>
    </row>
    <row r="60" spans="1:14" s="884" customFormat="1" ht="15">
      <c r="A60" s="919">
        <f t="shared" si="0"/>
        <v>17</v>
      </c>
      <c r="B60" s="884" t="s">
        <v>712</v>
      </c>
      <c r="C60" s="920"/>
      <c r="D60" s="921">
        <v>0</v>
      </c>
      <c r="E60" s="921">
        <v>0</v>
      </c>
      <c r="F60" s="922"/>
      <c r="G60" s="922"/>
      <c r="H60" s="922"/>
      <c r="K60" s="909"/>
      <c r="L60" s="909"/>
      <c r="M60" s="909"/>
      <c r="N60" s="909"/>
    </row>
    <row r="61" spans="1:14" s="884" customFormat="1" ht="15">
      <c r="A61" s="919">
        <f t="shared" si="0"/>
        <v>18</v>
      </c>
      <c r="B61" s="884" t="s">
        <v>713</v>
      </c>
      <c r="C61" s="920"/>
      <c r="D61" s="921">
        <v>0</v>
      </c>
      <c r="E61" s="921">
        <v>0</v>
      </c>
      <c r="F61" s="922"/>
      <c r="G61" s="922"/>
      <c r="H61" s="922"/>
      <c r="K61" s="909"/>
      <c r="L61" s="909"/>
      <c r="M61" s="909"/>
      <c r="N61" s="909"/>
    </row>
    <row r="62" spans="1:14" s="884" customFormat="1" ht="15">
      <c r="A62" s="919">
        <f t="shared" si="0"/>
        <v>19</v>
      </c>
      <c r="B62" s="884" t="s">
        <v>714</v>
      </c>
      <c r="C62" s="920"/>
      <c r="D62" s="921">
        <v>0</v>
      </c>
      <c r="E62" s="921">
        <v>0</v>
      </c>
      <c r="F62" s="922"/>
      <c r="G62" s="922"/>
      <c r="H62" s="922"/>
      <c r="K62" s="909"/>
      <c r="L62" s="909"/>
      <c r="M62" s="909"/>
      <c r="N62" s="909"/>
    </row>
    <row r="63" spans="1:14" s="884" customFormat="1" ht="15">
      <c r="A63" s="919">
        <f t="shared" si="0"/>
        <v>20</v>
      </c>
      <c r="B63" s="884" t="s">
        <v>715</v>
      </c>
      <c r="C63" s="920"/>
      <c r="D63" s="921">
        <v>0</v>
      </c>
      <c r="E63" s="921">
        <v>0</v>
      </c>
      <c r="F63" s="922"/>
      <c r="G63" s="922"/>
      <c r="H63" s="922"/>
      <c r="K63" s="909"/>
      <c r="L63" s="909"/>
      <c r="M63" s="909"/>
      <c r="N63" s="909"/>
    </row>
    <row r="64" spans="1:14" s="884" customFormat="1" ht="15">
      <c r="A64" s="919">
        <f t="shared" si="0"/>
        <v>21</v>
      </c>
      <c r="B64" s="884" t="s">
        <v>716</v>
      </c>
      <c r="C64" s="920"/>
      <c r="D64" s="921">
        <v>0</v>
      </c>
      <c r="E64" s="921">
        <v>0</v>
      </c>
      <c r="F64" s="922"/>
      <c r="G64" s="922"/>
      <c r="H64" s="922"/>
      <c r="K64" s="909"/>
      <c r="L64" s="909"/>
      <c r="M64" s="909"/>
      <c r="N64" s="909"/>
    </row>
    <row r="65" spans="1:14" s="884" customFormat="1" ht="13.5" customHeight="1">
      <c r="A65" s="919">
        <f t="shared" si="0"/>
        <v>22</v>
      </c>
      <c r="B65" s="884" t="s">
        <v>717</v>
      </c>
      <c r="D65" s="921">
        <v>0</v>
      </c>
      <c r="E65" s="921">
        <v>0</v>
      </c>
      <c r="F65" s="922"/>
      <c r="G65" s="922"/>
      <c r="H65" s="922"/>
      <c r="K65" s="909"/>
      <c r="L65" s="909"/>
      <c r="M65" s="909"/>
      <c r="N65" s="909"/>
    </row>
    <row r="66" spans="1:14" s="884" customFormat="1" ht="13.5" customHeight="1">
      <c r="A66" s="919">
        <f t="shared" si="0"/>
        <v>23</v>
      </c>
      <c r="B66" s="884" t="s">
        <v>718</v>
      </c>
      <c r="C66" s="920"/>
      <c r="D66" s="921">
        <f>+D65</f>
        <v>0</v>
      </c>
      <c r="E66" s="921">
        <v>0</v>
      </c>
      <c r="F66" s="922"/>
      <c r="G66" s="922"/>
      <c r="H66" s="922"/>
      <c r="K66" s="909"/>
      <c r="L66" s="909"/>
      <c r="M66" s="909"/>
      <c r="N66" s="909"/>
    </row>
    <row r="67" spans="1:14" s="884" customFormat="1" ht="13.5" customHeight="1">
      <c r="A67" s="919"/>
      <c r="C67" s="920"/>
      <c r="D67" s="922"/>
      <c r="E67" s="1332">
        <f>SUM(E48:E66)</f>
        <v>0</v>
      </c>
      <c r="F67" s="922"/>
      <c r="G67" s="922"/>
      <c r="H67" s="922"/>
      <c r="K67" s="909"/>
      <c r="L67" s="909"/>
      <c r="M67" s="909"/>
      <c r="N67" s="909"/>
    </row>
    <row r="68" spans="1:14" s="884" customFormat="1" ht="15">
      <c r="A68" s="919">
        <f>+A66+1</f>
        <v>24</v>
      </c>
      <c r="B68" s="1275" t="s">
        <v>724</v>
      </c>
      <c r="D68" s="923"/>
      <c r="E68" s="922">
        <f>E67/19</f>
        <v>0</v>
      </c>
      <c r="F68" s="922"/>
      <c r="G68" s="922"/>
      <c r="H68" s="924">
        <f>E68</f>
        <v>0</v>
      </c>
      <c r="K68" s="909"/>
      <c r="L68" s="909"/>
      <c r="M68" s="909"/>
      <c r="N68" s="909"/>
    </row>
    <row r="69" spans="1:14" s="884" customFormat="1" ht="15">
      <c r="A69" s="919"/>
      <c r="D69" s="922"/>
      <c r="E69" s="922"/>
      <c r="F69" s="922"/>
      <c r="G69" s="922"/>
      <c r="H69" s="922"/>
      <c r="K69" s="909"/>
      <c r="L69" s="909"/>
      <c r="M69" s="909"/>
      <c r="N69" s="909"/>
    </row>
    <row r="70" spans="1:14" s="884" customFormat="1" ht="15">
      <c r="A70" s="918" t="s">
        <v>725</v>
      </c>
      <c r="D70" s="922"/>
      <c r="E70" s="922"/>
      <c r="F70" s="922"/>
      <c r="G70" s="922"/>
      <c r="H70" s="922"/>
      <c r="K70" s="909"/>
      <c r="L70" s="909"/>
      <c r="M70" s="909"/>
      <c r="N70" s="909"/>
    </row>
    <row r="71" spans="1:14" s="884" customFormat="1" ht="15">
      <c r="A71" s="919"/>
      <c r="B71" s="1281" t="s">
        <v>726</v>
      </c>
      <c r="C71" s="1281" t="s">
        <v>727</v>
      </c>
      <c r="D71" s="1281"/>
      <c r="E71" s="1281"/>
      <c r="F71" s="1281"/>
      <c r="G71" s="1281" t="s">
        <v>728</v>
      </c>
      <c r="H71" s="1281" t="s">
        <v>729</v>
      </c>
      <c r="I71" s="1281" t="s">
        <v>730</v>
      </c>
      <c r="K71" s="909"/>
      <c r="L71" s="909"/>
      <c r="M71" s="909"/>
      <c r="N71" s="909"/>
    </row>
    <row r="72" spans="1:14" s="884" customFormat="1" ht="15">
      <c r="A72" s="919"/>
      <c r="B72" s="1333" t="s">
        <v>731</v>
      </c>
      <c r="C72" s="1456" t="s">
        <v>680</v>
      </c>
      <c r="D72" s="1457"/>
      <c r="E72" s="1457"/>
      <c r="F72" s="1458"/>
      <c r="G72" s="1334" t="s">
        <v>732</v>
      </c>
      <c r="H72" s="1334" t="s">
        <v>681</v>
      </c>
      <c r="I72" s="1334" t="s">
        <v>733</v>
      </c>
      <c r="K72" s="909"/>
      <c r="L72" s="909"/>
      <c r="M72" s="909"/>
      <c r="N72" s="909"/>
    </row>
    <row r="73" spans="1:14" s="884" customFormat="1" ht="15">
      <c r="A73" s="919"/>
      <c r="B73" s="925" t="s">
        <v>734</v>
      </c>
      <c r="C73" s="1459" t="s">
        <v>735</v>
      </c>
      <c r="D73" s="1460"/>
      <c r="E73" s="1460"/>
      <c r="F73" s="1461"/>
      <c r="G73" s="926" t="s">
        <v>736</v>
      </c>
      <c r="H73" s="926" t="s">
        <v>737</v>
      </c>
      <c r="I73" s="926" t="s">
        <v>738</v>
      </c>
      <c r="K73" s="909"/>
      <c r="L73" s="909"/>
      <c r="M73" s="909"/>
      <c r="N73" s="909"/>
    </row>
    <row r="74" spans="1:14" s="884" customFormat="1" ht="15">
      <c r="A74" s="919">
        <v>25</v>
      </c>
      <c r="B74" s="927">
        <v>0</v>
      </c>
      <c r="C74" s="1462">
        <v>0</v>
      </c>
      <c r="D74" s="1463"/>
      <c r="E74" s="1463"/>
      <c r="F74" s="1464"/>
      <c r="G74" s="927">
        <v>0</v>
      </c>
      <c r="H74" s="927">
        <v>0</v>
      </c>
      <c r="I74" s="928">
        <f t="shared" ref="I74:I79" si="1">+G74+H74</f>
        <v>0</v>
      </c>
      <c r="K74" s="909"/>
      <c r="L74" s="909"/>
      <c r="M74" s="909"/>
      <c r="N74" s="909"/>
    </row>
    <row r="75" spans="1:14" s="884" customFormat="1" ht="15">
      <c r="A75" s="919" t="s">
        <v>739</v>
      </c>
      <c r="B75" s="927">
        <v>0</v>
      </c>
      <c r="C75" s="1462">
        <v>0</v>
      </c>
      <c r="D75" s="1463"/>
      <c r="E75" s="1463"/>
      <c r="F75" s="1464"/>
      <c r="G75" s="927">
        <v>0</v>
      </c>
      <c r="H75" s="927">
        <v>0</v>
      </c>
      <c r="I75" s="928">
        <f t="shared" si="1"/>
        <v>0</v>
      </c>
      <c r="K75" s="909"/>
      <c r="L75" s="909"/>
      <c r="M75" s="909"/>
      <c r="N75" s="909"/>
    </row>
    <row r="76" spans="1:14" s="884" customFormat="1" ht="15">
      <c r="A76" s="919" t="s">
        <v>740</v>
      </c>
      <c r="B76" s="927">
        <v>0</v>
      </c>
      <c r="C76" s="1462">
        <v>0</v>
      </c>
      <c r="D76" s="1463"/>
      <c r="E76" s="1463"/>
      <c r="F76" s="1464"/>
      <c r="G76" s="927">
        <v>0</v>
      </c>
      <c r="H76" s="927">
        <v>0</v>
      </c>
      <c r="I76" s="928">
        <f t="shared" si="1"/>
        <v>0</v>
      </c>
      <c r="K76" s="909"/>
      <c r="L76" s="909"/>
      <c r="M76" s="909"/>
      <c r="N76" s="909"/>
    </row>
    <row r="77" spans="1:14" s="884" customFormat="1" ht="15">
      <c r="A77" s="919" t="s">
        <v>741</v>
      </c>
      <c r="B77" s="929"/>
      <c r="C77" s="1450"/>
      <c r="D77" s="1451"/>
      <c r="E77" s="1451"/>
      <c r="F77" s="1452"/>
      <c r="G77" s="930"/>
      <c r="H77" s="930"/>
      <c r="I77" s="928">
        <f t="shared" si="1"/>
        <v>0</v>
      </c>
      <c r="K77" s="909"/>
      <c r="L77" s="909"/>
      <c r="M77" s="909"/>
      <c r="N77" s="909"/>
    </row>
    <row r="78" spans="1:14" s="884" customFormat="1" ht="15">
      <c r="A78" s="902" t="s">
        <v>128</v>
      </c>
      <c r="B78" s="931"/>
      <c r="C78" s="1450"/>
      <c r="D78" s="1451"/>
      <c r="E78" s="1451"/>
      <c r="F78" s="1452"/>
      <c r="G78" s="930"/>
      <c r="H78" s="930"/>
      <c r="I78" s="928">
        <f t="shared" si="1"/>
        <v>0</v>
      </c>
      <c r="K78" s="909"/>
      <c r="L78" s="909"/>
      <c r="M78" s="909"/>
      <c r="N78" s="909"/>
    </row>
    <row r="79" spans="1:14" s="884" customFormat="1" ht="15">
      <c r="A79" s="902" t="s">
        <v>128</v>
      </c>
      <c r="B79" s="932"/>
      <c r="C79" s="1453"/>
      <c r="D79" s="1454"/>
      <c r="E79" s="1454"/>
      <c r="F79" s="1455"/>
      <c r="G79" s="933"/>
      <c r="H79" s="933"/>
      <c r="I79" s="934">
        <f t="shared" si="1"/>
        <v>0</v>
      </c>
      <c r="K79" s="909"/>
      <c r="L79" s="909"/>
      <c r="M79" s="909"/>
      <c r="N79" s="909"/>
    </row>
    <row r="80" spans="1:14" s="884" customFormat="1" ht="15">
      <c r="A80" s="935">
        <v>26</v>
      </c>
      <c r="B80" s="884" t="s">
        <v>139</v>
      </c>
      <c r="I80" s="936">
        <f>SUM(I74:I79)</f>
        <v>0</v>
      </c>
      <c r="K80" s="909"/>
      <c r="L80" s="909"/>
      <c r="M80" s="909"/>
      <c r="N80" s="909"/>
    </row>
    <row r="81" spans="1:14" s="884" customFormat="1" ht="15">
      <c r="A81" s="919"/>
      <c r="D81" s="937"/>
      <c r="E81" s="937"/>
      <c r="F81" s="937"/>
      <c r="G81" s="937"/>
      <c r="H81" s="937"/>
      <c r="I81" s="937"/>
      <c r="J81" s="937"/>
      <c r="K81" s="938"/>
      <c r="L81" s="938"/>
      <c r="M81" s="938"/>
      <c r="N81" s="938"/>
    </row>
    <row r="82" spans="1:14" s="884" customFormat="1" ht="30" customHeight="1">
      <c r="A82" s="939" t="s">
        <v>447</v>
      </c>
      <c r="B82" s="939" t="s">
        <v>536</v>
      </c>
      <c r="C82" s="1441" t="s">
        <v>742</v>
      </c>
      <c r="D82" s="1441"/>
      <c r="E82" s="1441"/>
      <c r="F82" s="1441"/>
      <c r="G82" s="1441"/>
      <c r="H82" s="1441"/>
      <c r="I82" s="1441"/>
      <c r="J82" s="1441"/>
      <c r="K82" s="940"/>
      <c r="L82" s="940"/>
      <c r="M82" s="940"/>
      <c r="N82" s="940"/>
    </row>
    <row r="83" spans="1:14">
      <c r="A83" s="941"/>
      <c r="B83" s="942"/>
    </row>
    <row r="84" spans="1:14">
      <c r="A84" s="943"/>
      <c r="B84" s="944"/>
      <c r="C84" s="1449"/>
      <c r="D84" s="1449"/>
      <c r="E84" s="1449"/>
      <c r="F84" s="1449"/>
      <c r="G84" s="1449"/>
      <c r="H84" s="1449"/>
      <c r="I84" s="1449"/>
    </row>
    <row r="85" spans="1:14" ht="57" customHeight="1"/>
  </sheetData>
  <customSheetViews>
    <customSheetView guid="{343BF296-013A-41F5-BDAB-AD6220EA7F78}" showPageBreaks="1" printArea="1" view="pageBreakPreview">
      <selection activeCell="J28" sqref="J28"/>
      <rowBreaks count="1" manualBreakCount="1">
        <brk id="37" max="9" man="1"/>
      </rowBreaks>
      <pageMargins left="0" right="0" top="0" bottom="0" header="0" footer="0"/>
      <pageSetup scale="60" fitToHeight="2" orientation="landscape" r:id="rId1"/>
    </customSheetView>
    <customSheetView guid="{B321D76C-CDE5-48BB-9CDE-80FF97D58FCF}" showPageBreaks="1" printArea="1" view="pageBreakPreview" topLeftCell="A7">
      <selection activeCell="D38" sqref="D38"/>
      <rowBreaks count="1" manualBreakCount="1">
        <brk id="37" max="9" man="1"/>
      </rowBreaks>
      <pageMargins left="0" right="0" top="0" bottom="0" header="0" footer="0"/>
      <pageSetup scale="60" fitToHeight="2" orientation="landscape" r:id="rId2"/>
    </customSheetView>
  </customSheetViews>
  <mergeCells count="15">
    <mergeCell ref="A8:J8"/>
    <mergeCell ref="A7:J7"/>
    <mergeCell ref="A6:J6"/>
    <mergeCell ref="A5:J5"/>
    <mergeCell ref="D32:K32"/>
    <mergeCell ref="C84:I84"/>
    <mergeCell ref="C78:F78"/>
    <mergeCell ref="C79:F79"/>
    <mergeCell ref="C82:J82"/>
    <mergeCell ref="C72:F72"/>
    <mergeCell ref="C73:F73"/>
    <mergeCell ref="C74:F74"/>
    <mergeCell ref="C75:F75"/>
    <mergeCell ref="C76:F76"/>
    <mergeCell ref="C77:F77"/>
  </mergeCells>
  <pageMargins left="0.7" right="0.7" top="0.75" bottom="0.75" header="0.3" footer="0.3"/>
  <pageSetup scale="61" fitToHeight="0" orientation="landscape" r:id="rId3"/>
  <rowBreaks count="1" manualBreakCount="1">
    <brk id="37"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2D050"/>
    <pageSetUpPr fitToPage="1"/>
  </sheetPr>
  <dimension ref="A1:P75"/>
  <sheetViews>
    <sheetView view="pageBreakPreview" topLeftCell="A19" zoomScaleNormal="110" zoomScaleSheetLayoutView="100" workbookViewId="0">
      <selection activeCell="B34" sqref="B34"/>
    </sheetView>
  </sheetViews>
  <sheetFormatPr defaultColWidth="8.6640625" defaultRowHeight="12"/>
  <cols>
    <col min="1" max="1" width="6.77734375" style="62" customWidth="1"/>
    <col min="2" max="2" width="44.33203125" style="62" customWidth="1"/>
    <col min="3" max="4" width="15.77734375" style="62" customWidth="1"/>
    <col min="5" max="5" width="17.44140625" style="62" bestFit="1" customWidth="1"/>
    <col min="6" max="6" width="23.44140625" style="62" customWidth="1"/>
    <col min="7" max="7" width="14.21875" style="62" customWidth="1"/>
    <col min="8" max="8" width="13.44140625" style="62" customWidth="1"/>
    <col min="9" max="9" width="15.33203125" style="62" customWidth="1"/>
    <col min="10" max="10" width="9.77734375" style="62" bestFit="1" customWidth="1"/>
    <col min="11" max="11" width="29.109375" style="62" customWidth="1"/>
    <col min="12" max="16384" width="8.6640625" style="62"/>
  </cols>
  <sheetData>
    <row r="1" spans="1:16" s="229" customFormat="1" ht="15.6">
      <c r="A1" s="75"/>
    </row>
    <row r="2" spans="1:16" s="229" customFormat="1"/>
    <row r="3" spans="1:16" s="229" customFormat="1"/>
    <row r="4" spans="1:16" s="229" customFormat="1" ht="17.399999999999999">
      <c r="A4" s="1426" t="s">
        <v>200</v>
      </c>
      <c r="B4" s="1426"/>
      <c r="C4" s="1426"/>
      <c r="D4" s="1426"/>
      <c r="E4" s="1426"/>
      <c r="F4" s="1426"/>
      <c r="G4" s="1426"/>
      <c r="H4" s="234"/>
      <c r="I4" s="234"/>
      <c r="J4" s="234"/>
      <c r="K4" s="234"/>
      <c r="L4" s="234"/>
      <c r="M4" s="234"/>
      <c r="N4" s="234"/>
      <c r="O4" s="234"/>
      <c r="P4" s="234"/>
    </row>
    <row r="5" spans="1:16" s="229" customFormat="1" ht="17.399999999999999">
      <c r="A5" s="1426" t="s">
        <v>2</v>
      </c>
      <c r="B5" s="1426"/>
      <c r="C5" s="1426"/>
      <c r="D5" s="1426"/>
      <c r="E5" s="1426"/>
      <c r="F5" s="1426"/>
      <c r="G5" s="1426"/>
      <c r="H5" s="234"/>
      <c r="I5" s="234"/>
      <c r="J5" s="234"/>
      <c r="K5" s="234"/>
      <c r="L5" s="234"/>
      <c r="M5" s="234"/>
      <c r="N5" s="234"/>
      <c r="O5" s="234"/>
    </row>
    <row r="6" spans="1:16" s="229" customFormat="1" ht="17.399999999999999">
      <c r="A6" s="1427" t="s">
        <v>87</v>
      </c>
      <c r="B6" s="1427"/>
      <c r="C6" s="1427"/>
      <c r="D6" s="1427"/>
      <c r="E6" s="1427"/>
      <c r="F6" s="1427"/>
      <c r="G6" s="1427"/>
      <c r="H6" s="234"/>
      <c r="I6" s="234"/>
      <c r="J6" s="234"/>
      <c r="K6" s="234"/>
      <c r="L6" s="234"/>
      <c r="M6" s="234"/>
      <c r="N6" s="234"/>
      <c r="O6" s="234"/>
    </row>
    <row r="7" spans="1:16" s="229" customFormat="1" ht="17.399999999999999">
      <c r="A7" s="231"/>
      <c r="B7" s="235"/>
      <c r="F7" s="231"/>
      <c r="G7" s="231"/>
      <c r="H7" s="231"/>
    </row>
    <row r="8" spans="1:16" s="229" customFormat="1" ht="17.399999999999999">
      <c r="A8" s="1426" t="s">
        <v>743</v>
      </c>
      <c r="B8" s="1426"/>
      <c r="C8" s="1426"/>
      <c r="D8" s="1426"/>
      <c r="E8" s="1426"/>
      <c r="F8" s="1426"/>
      <c r="G8" s="1426"/>
      <c r="H8" s="234"/>
      <c r="I8" s="234"/>
      <c r="J8" s="234"/>
      <c r="K8" s="234"/>
      <c r="L8" s="234"/>
      <c r="M8" s="234"/>
      <c r="N8" s="234"/>
      <c r="O8" s="234"/>
      <c r="P8" s="234"/>
    </row>
    <row r="9" spans="1:16" s="229" customFormat="1" ht="17.399999999999999">
      <c r="A9" s="1426" t="s">
        <v>744</v>
      </c>
      <c r="B9" s="1426"/>
      <c r="C9" s="1426"/>
      <c r="D9" s="1426"/>
      <c r="E9" s="1426"/>
      <c r="F9" s="1426"/>
      <c r="G9" s="1426"/>
      <c r="H9" s="234"/>
      <c r="I9" s="234"/>
      <c r="J9" s="234"/>
      <c r="K9" s="234"/>
      <c r="L9" s="234"/>
      <c r="M9" s="234"/>
      <c r="N9" s="234"/>
      <c r="O9" s="234"/>
      <c r="P9" s="234"/>
    </row>
    <row r="10" spans="1:16" s="229" customFormat="1" ht="15.75" customHeight="1">
      <c r="A10" s="1426"/>
      <c r="B10" s="1426"/>
      <c r="C10" s="1426"/>
      <c r="D10" s="1426"/>
      <c r="E10" s="1426"/>
      <c r="F10" s="1426"/>
      <c r="G10" s="1426"/>
    </row>
    <row r="11" spans="1:16" s="229" customFormat="1" ht="13.2">
      <c r="A11" s="860"/>
      <c r="B11" s="860" t="s">
        <v>343</v>
      </c>
      <c r="C11" s="860" t="s">
        <v>344</v>
      </c>
      <c r="D11" s="860" t="s">
        <v>345</v>
      </c>
      <c r="E11" s="860" t="s">
        <v>346</v>
      </c>
      <c r="F11" s="860" t="s">
        <v>144</v>
      </c>
      <c r="G11" s="860" t="s">
        <v>145</v>
      </c>
      <c r="H11" s="860"/>
    </row>
    <row r="12" spans="1:16" ht="14.4">
      <c r="B12" s="1335"/>
      <c r="C12" s="1336"/>
      <c r="D12" s="1336"/>
      <c r="E12" s="1336"/>
      <c r="F12" s="1337" t="s">
        <v>745</v>
      </c>
      <c r="G12" s="1337" t="s">
        <v>746</v>
      </c>
      <c r="H12" s="861"/>
      <c r="I12" s="861"/>
    </row>
    <row r="13" spans="1:16" s="229" customFormat="1" ht="18" customHeight="1" thickBot="1">
      <c r="A13" s="1338" t="s">
        <v>89</v>
      </c>
      <c r="B13" s="862" t="s">
        <v>747</v>
      </c>
      <c r="C13" s="1339" t="s">
        <v>351</v>
      </c>
      <c r="D13" s="1339" t="s">
        <v>363</v>
      </c>
      <c r="E13" s="1339" t="s">
        <v>748</v>
      </c>
      <c r="F13" s="5" t="s">
        <v>749</v>
      </c>
      <c r="G13" s="6" t="s">
        <v>750</v>
      </c>
    </row>
    <row r="14" spans="1:16" s="229" customFormat="1" ht="15" thickBot="1">
      <c r="B14" s="1340"/>
      <c r="C14" s="1341"/>
      <c r="D14" s="1341"/>
      <c r="E14" s="1341"/>
      <c r="F14" s="1342"/>
      <c r="G14" s="863"/>
    </row>
    <row r="15" spans="1:16" s="229" customFormat="1" ht="14.4">
      <c r="A15" s="1228" t="s">
        <v>149</v>
      </c>
      <c r="B15" s="1343" t="s">
        <v>751</v>
      </c>
      <c r="C15" s="1344">
        <f>SUM('WP-AB'!D39:V39)</f>
        <v>0</v>
      </c>
      <c r="D15" s="1344">
        <f>SUM('WP-AB'!W39:AF39)</f>
        <v>0</v>
      </c>
      <c r="E15" s="1344">
        <f>SUM('WP-AB'!AG39,'WP-AB'!AH39,'WP-AB'!AI39,'WP-AB'!AJ39,'WP-AB'!AK39,'WP-AB'!AL39)</f>
        <v>0</v>
      </c>
      <c r="F15" s="1345">
        <f>SUM(C15:E15)</f>
        <v>0</v>
      </c>
      <c r="G15" s="1346">
        <f>SUM(F15)</f>
        <v>0</v>
      </c>
    </row>
    <row r="16" spans="1:16" s="229" customFormat="1" ht="14.4">
      <c r="A16" s="1228" t="s">
        <v>153</v>
      </c>
      <c r="B16" s="1343" t="s">
        <v>752</v>
      </c>
      <c r="C16" s="1344">
        <f>SUM('WP-AB'!D19:V19)</f>
        <v>0</v>
      </c>
      <c r="D16" s="1344">
        <f>SUM('WP-AB'!W19:AF19)</f>
        <v>0</v>
      </c>
      <c r="E16" s="1344">
        <f>SUM('WP-AB'!AG19,'WP-AB'!AH19,'WP-AB'!AI19,'WP-AB'!AJ19,'WP-AB'!AK19,'WP-AB'!AL19)</f>
        <v>0</v>
      </c>
      <c r="F16" s="1345">
        <f t="shared" ref="F16:F30" si="0">SUM(C16:E16)</f>
        <v>0</v>
      </c>
      <c r="G16" s="1346">
        <f>SUM(F16:F16)</f>
        <v>0</v>
      </c>
    </row>
    <row r="17" spans="1:8" s="229" customFormat="1" ht="14.4">
      <c r="A17" s="1228" t="s">
        <v>156</v>
      </c>
      <c r="B17" s="1343" t="s">
        <v>753</v>
      </c>
      <c r="C17" s="1344"/>
      <c r="D17" s="1344">
        <f>SUM('WP-AB'!E43:AF43)</f>
        <v>0</v>
      </c>
      <c r="E17" s="1344">
        <f>SUM('WP-AB'!AG43,'WP-AB'!AH43,'WP-AB'!AI43,'WP-AB'!AJ43,'WP-AB'!AK43,'WP-AB'!AL43)</f>
        <v>0</v>
      </c>
      <c r="F17" s="1345">
        <f t="shared" si="0"/>
        <v>0</v>
      </c>
      <c r="G17" s="1346">
        <f>F17</f>
        <v>0</v>
      </c>
    </row>
    <row r="18" spans="1:8" s="229" customFormat="1" ht="15" thickBot="1">
      <c r="A18" s="1347" t="s">
        <v>128</v>
      </c>
      <c r="B18" s="864" t="s">
        <v>128</v>
      </c>
      <c r="C18" s="1348" t="s">
        <v>754</v>
      </c>
      <c r="D18" s="1348" t="s">
        <v>754</v>
      </c>
      <c r="E18" s="1348" t="s">
        <v>754</v>
      </c>
      <c r="F18" s="1349" t="s">
        <v>754</v>
      </c>
      <c r="G18" s="1349" t="s">
        <v>754</v>
      </c>
    </row>
    <row r="19" spans="1:8" s="229" customFormat="1" ht="14.4">
      <c r="A19" s="1228" t="s">
        <v>755</v>
      </c>
      <c r="B19" s="865" t="s">
        <v>756</v>
      </c>
      <c r="C19" s="1344">
        <f>SUM('WP-AB'!D20:V20)</f>
        <v>0</v>
      </c>
      <c r="D19" s="1344">
        <f>SUM('WP-AB'!W20:AF20)</f>
        <v>0</v>
      </c>
      <c r="E19" s="1344">
        <f>SUM('WP-AB'!AG20,'WP-AB'!AH20,'WP-AB'!AI20,'WP-AB'!AJ20,'WP-AB'!AK20,'WP-AB'!AL20)</f>
        <v>0</v>
      </c>
      <c r="F19" s="1350">
        <f t="shared" si="0"/>
        <v>0</v>
      </c>
      <c r="G19" s="1351"/>
    </row>
    <row r="20" spans="1:8" s="229" customFormat="1" ht="14.4">
      <c r="A20" s="1228" t="s">
        <v>757</v>
      </c>
      <c r="B20" s="1343" t="s">
        <v>758</v>
      </c>
      <c r="C20" s="1344">
        <f>SUM('WP-AB'!D23:V23)</f>
        <v>0</v>
      </c>
      <c r="D20" s="1344">
        <f>SUM('WP-AB'!W23:AF23)</f>
        <v>0</v>
      </c>
      <c r="E20" s="1344">
        <f>SUM('WP-AB'!AG23,'WP-AB'!AH23,'WP-AB'!AI23,'WP-AB'!AJ23,'WP-AB'!AK23,'WP-AB'!AL23)</f>
        <v>0</v>
      </c>
      <c r="F20" s="1345">
        <f t="shared" si="0"/>
        <v>0</v>
      </c>
      <c r="G20" s="1352"/>
    </row>
    <row r="21" spans="1:8" s="229" customFormat="1" ht="14.4">
      <c r="A21" s="1228" t="s">
        <v>759</v>
      </c>
      <c r="B21" s="1343" t="s">
        <v>760</v>
      </c>
      <c r="C21" s="1344">
        <f>SUM('WP-AB'!D24:V24)</f>
        <v>0</v>
      </c>
      <c r="D21" s="1344">
        <f>SUM('WP-AB'!W24:AF24)</f>
        <v>0</v>
      </c>
      <c r="E21" s="1344">
        <f>SUM('WP-AB'!AG24,'WP-AB'!AH24,'WP-AB'!AI24,'WP-AB'!AJ24,'WP-AB'!AK24,'WP-AB'!AL24)</f>
        <v>0</v>
      </c>
      <c r="F21" s="1345">
        <f t="shared" si="0"/>
        <v>0</v>
      </c>
      <c r="G21" s="1352"/>
    </row>
    <row r="22" spans="1:8" s="229" customFormat="1" ht="14.4">
      <c r="A22" s="1228" t="s">
        <v>761</v>
      </c>
      <c r="B22" s="1343" t="s">
        <v>762</v>
      </c>
      <c r="C22" s="1344">
        <f>SUM('WP-AB'!D25:V25)</f>
        <v>0</v>
      </c>
      <c r="D22" s="1344">
        <f>SUM('WP-AB'!W25:AF25)</f>
        <v>0</v>
      </c>
      <c r="E22" s="1344">
        <f>SUM('WP-AB'!AG25,'WP-AB'!AH25,'WP-AB'!AI25,'WP-AB'!AJ25,'WP-AB'!AK25,'WP-AB'!AL25)</f>
        <v>0</v>
      </c>
      <c r="F22" s="1345">
        <f t="shared" si="0"/>
        <v>0</v>
      </c>
      <c r="G22" s="1352"/>
    </row>
    <row r="23" spans="1:8" s="229" customFormat="1" ht="14.4">
      <c r="A23" s="1228" t="s">
        <v>763</v>
      </c>
      <c r="B23" s="1343" t="s">
        <v>764</v>
      </c>
      <c r="C23" s="1344">
        <f>SUM('WP-AB'!D26:V26)</f>
        <v>0</v>
      </c>
      <c r="D23" s="1344">
        <f>SUM('WP-AB'!W26:AF26)</f>
        <v>0</v>
      </c>
      <c r="E23" s="1344">
        <f>SUM('WP-AB'!AG26,'WP-AB'!AH26,'WP-AB'!AI26,'WP-AB'!AJ26,'WP-AB'!AK26,'WP-AB'!AL26)</f>
        <v>0</v>
      </c>
      <c r="F23" s="1345">
        <f t="shared" si="0"/>
        <v>0</v>
      </c>
      <c r="G23" s="1352"/>
    </row>
    <row r="24" spans="1:8" s="229" customFormat="1" ht="14.4">
      <c r="A24" s="1228" t="s">
        <v>765</v>
      </c>
      <c r="B24" s="1343" t="s">
        <v>766</v>
      </c>
      <c r="C24" s="1344">
        <f>SUM('WP-AB'!D32:V32)</f>
        <v>0</v>
      </c>
      <c r="D24" s="1344">
        <f>SUM('WP-AB'!W32:AF32)</f>
        <v>0</v>
      </c>
      <c r="E24" s="1344">
        <f>SUM('WP-AB'!AG32,'WP-AB'!AH32,'WP-AB'!AI32,'WP-AB'!AJ32,'WP-AB'!AK32,'WP-AB'!AL32)</f>
        <v>0</v>
      </c>
      <c r="F24" s="1345">
        <f t="shared" si="0"/>
        <v>0</v>
      </c>
      <c r="G24" s="1352"/>
    </row>
    <row r="25" spans="1:8" s="229" customFormat="1" ht="14.4">
      <c r="A25" s="1228" t="s">
        <v>767</v>
      </c>
      <c r="B25" s="1343" t="s">
        <v>768</v>
      </c>
      <c r="C25" s="1344">
        <f>SUM('WP-AB'!D33:V33)</f>
        <v>0</v>
      </c>
      <c r="D25" s="1344">
        <f>SUM('WP-AB'!W33:AF33)</f>
        <v>0</v>
      </c>
      <c r="E25" s="1344">
        <f>SUM('WP-AB'!AG33,'WP-AB'!AH33,'WP-AB'!AI33,'WP-AB'!AJ33,'WP-AB'!AK33,'WP-AB'!AL33)</f>
        <v>0</v>
      </c>
      <c r="F25" s="1345">
        <f t="shared" si="0"/>
        <v>0</v>
      </c>
      <c r="G25" s="1352"/>
    </row>
    <row r="26" spans="1:8" s="229" customFormat="1" ht="14.4">
      <c r="A26" s="1228" t="s">
        <v>769</v>
      </c>
      <c r="B26" s="1343" t="s">
        <v>770</v>
      </c>
      <c r="C26" s="1344">
        <f>SUM('WP-AB'!D34:V34)</f>
        <v>0</v>
      </c>
      <c r="D26" s="1344">
        <f>SUM('WP-AB'!W34:AF34)</f>
        <v>0</v>
      </c>
      <c r="E26" s="1344">
        <f>SUM('WP-AB'!AG34,'WP-AB'!AH34,'WP-AB'!AI34,'WP-AB'!AJ34,'WP-AB'!AK34,'WP-AB'!AL34)</f>
        <v>0</v>
      </c>
      <c r="F26" s="1345">
        <f t="shared" si="0"/>
        <v>0</v>
      </c>
      <c r="G26" s="1352"/>
    </row>
    <row r="27" spans="1:8" s="229" customFormat="1" ht="14.4">
      <c r="A27" s="1228" t="s">
        <v>771</v>
      </c>
      <c r="B27" s="1343" t="s">
        <v>772</v>
      </c>
      <c r="C27" s="1344">
        <f>SUM('WP-AB'!D40:V40)</f>
        <v>0</v>
      </c>
      <c r="D27" s="1344">
        <f>SUM('WP-AB'!W40:AF40)</f>
        <v>0</v>
      </c>
      <c r="E27" s="1344">
        <f>SUM('WP-AB'!AG40,'WP-AB'!AH40,'WP-AB'!AI40,'WP-AB'!AJ40,'WP-AB'!AK40,'WP-AB'!AL40)</f>
        <v>0</v>
      </c>
      <c r="F27" s="1345">
        <f t="shared" si="0"/>
        <v>0</v>
      </c>
      <c r="G27" s="1352"/>
      <c r="H27" s="861"/>
    </row>
    <row r="28" spans="1:8" s="229" customFormat="1" ht="14.4">
      <c r="A28" s="1228" t="s">
        <v>773</v>
      </c>
      <c r="B28" s="1343" t="s">
        <v>774</v>
      </c>
      <c r="C28" s="1344">
        <f>SUM('WP-AB'!D41:V41)</f>
        <v>0</v>
      </c>
      <c r="D28" s="1344">
        <f>SUM('WP-AB'!W41:AF41)</f>
        <v>0</v>
      </c>
      <c r="E28" s="1344">
        <f>SUM('WP-AB'!AG41,'WP-AB'!AH41,'WP-AB'!AI41,'WP-AB'!AJ41,'WP-AB'!AK41,'WP-AB'!AL41)</f>
        <v>0</v>
      </c>
      <c r="F28" s="1345">
        <f t="shared" si="0"/>
        <v>0</v>
      </c>
      <c r="G28" s="1352"/>
      <c r="H28" s="861"/>
    </row>
    <row r="29" spans="1:8" s="229" customFormat="1" ht="14.4">
      <c r="A29" s="1228" t="s">
        <v>775</v>
      </c>
      <c r="B29" s="1343" t="s">
        <v>776</v>
      </c>
      <c r="C29" s="1344">
        <f>SUM('WP-AB'!D42:V42)</f>
        <v>0</v>
      </c>
      <c r="D29" s="1344">
        <f>SUM('WP-AB'!W42:AF42)</f>
        <v>0</v>
      </c>
      <c r="E29" s="1344">
        <f>SUM('WP-AB'!AG42,'WP-AB'!AH42,'WP-AB'!AI42,'WP-AB'!AJ42,'WP-AB'!AK42,'WP-AB'!AL42)</f>
        <v>0</v>
      </c>
      <c r="F29" s="1345">
        <f t="shared" si="0"/>
        <v>0</v>
      </c>
      <c r="G29" s="1352"/>
      <c r="H29" s="861"/>
    </row>
    <row r="30" spans="1:8" s="229" customFormat="1" ht="14.4">
      <c r="A30" s="1228" t="s">
        <v>777</v>
      </c>
      <c r="B30" s="1343" t="s">
        <v>778</v>
      </c>
      <c r="C30" s="1344">
        <f>SUM('WP-AB'!D44:V44)</f>
        <v>0</v>
      </c>
      <c r="D30" s="1344">
        <f>SUM('WP-AB'!W44:AF44)</f>
        <v>0</v>
      </c>
      <c r="E30" s="1344">
        <f>SUM('WP-AB'!AG44,'WP-AB'!AH44,'WP-AB'!AI44,'WP-AB'!AJ44,'WP-AB'!AK44,'WP-AB'!AL44)</f>
        <v>0</v>
      </c>
      <c r="F30" s="1345">
        <f t="shared" si="0"/>
        <v>0</v>
      </c>
      <c r="G30" s="1352"/>
      <c r="H30" s="861"/>
    </row>
    <row r="31" spans="1:8" s="229" customFormat="1" ht="14.4">
      <c r="A31" s="1228" t="s">
        <v>779</v>
      </c>
      <c r="B31" s="1343" t="s">
        <v>780</v>
      </c>
      <c r="C31" s="1344">
        <f>SUM('WP-AB'!D51:V51)</f>
        <v>0</v>
      </c>
      <c r="D31" s="1344">
        <f>SUM('WP-AB'!W51:AF51)</f>
        <v>0</v>
      </c>
      <c r="E31" s="1344">
        <f>SUM('WP-AB'!AG51,'WP-AB'!AH51,'WP-AB'!AI51,'WP-AB'!AJ51,'WP-AB'!AK51,'WP-AB'!AL51)</f>
        <v>0</v>
      </c>
      <c r="F31" s="1345">
        <f>SUM(C31:E31)</f>
        <v>0</v>
      </c>
      <c r="G31" s="1352"/>
      <c r="H31" s="861"/>
    </row>
    <row r="32" spans="1:8" s="229" customFormat="1" ht="14.4">
      <c r="A32" s="1228" t="s">
        <v>781</v>
      </c>
      <c r="B32" s="1343" t="s">
        <v>782</v>
      </c>
      <c r="C32" s="1344"/>
      <c r="D32" s="1344"/>
      <c r="E32" s="1344">
        <v>0</v>
      </c>
      <c r="F32" s="1345">
        <f>SUM(C32:E32)</f>
        <v>0</v>
      </c>
      <c r="G32" s="1352"/>
    </row>
    <row r="33" spans="1:11" s="229" customFormat="1" ht="14.4">
      <c r="A33" s="1228" t="s">
        <v>783</v>
      </c>
      <c r="B33" s="1343" t="s">
        <v>784</v>
      </c>
      <c r="C33" s="1344">
        <f>SUM('WP-AB'!D52:V52)</f>
        <v>0</v>
      </c>
      <c r="D33" s="1344">
        <f>SUM('WP-AB'!W52:AF52)</f>
        <v>0</v>
      </c>
      <c r="E33" s="1344">
        <f>SUM('WP-AB'!AG52,'WP-AB'!AH52,'WP-AB'!AI52,'WP-AB'!AJ52,'WP-AB'!AK52,'WP-AB'!AL52)</f>
        <v>0</v>
      </c>
      <c r="F33" s="1345">
        <f t="shared" ref="F33:F68" si="1">SUM(C33:E33)</f>
        <v>0</v>
      </c>
      <c r="G33" s="1352"/>
    </row>
    <row r="34" spans="1:11" s="229" customFormat="1" ht="14.4">
      <c r="A34" s="1228" t="s">
        <v>785</v>
      </c>
      <c r="B34" s="1343" t="s">
        <v>786</v>
      </c>
      <c r="C34" s="1344">
        <f>SUM('WP-AB'!D53:V53)</f>
        <v>0</v>
      </c>
      <c r="D34" s="1344">
        <f>SUM('WP-AB'!W53:AF53)</f>
        <v>0</v>
      </c>
      <c r="E34" s="1344">
        <f>SUM('WP-AB'!AG53,'WP-AB'!AH53,'WP-AB'!AI53,'WP-AB'!AJ53,'WP-AB'!AK53,'WP-AB'!AL53)</f>
        <v>0</v>
      </c>
      <c r="F34" s="1345">
        <f t="shared" si="1"/>
        <v>0</v>
      </c>
      <c r="G34" s="1352"/>
      <c r="J34" s="861"/>
      <c r="K34" s="861"/>
    </row>
    <row r="35" spans="1:11" s="229" customFormat="1" ht="14.4">
      <c r="A35" s="1228" t="s">
        <v>787</v>
      </c>
      <c r="B35" s="1343" t="s">
        <v>788</v>
      </c>
      <c r="C35" s="1344">
        <f>SUM('WP-AB'!D54:V54)</f>
        <v>0</v>
      </c>
      <c r="D35" s="1344">
        <f>SUM('WP-AB'!W54:AF54)</f>
        <v>0</v>
      </c>
      <c r="E35" s="1344">
        <f>SUM('WP-AB'!AG54,'WP-AB'!AH54,'WP-AB'!AI54,'WP-AB'!AJ54,'WP-AB'!AK54,'WP-AB'!AL54)</f>
        <v>0</v>
      </c>
      <c r="F35" s="1345">
        <f t="shared" si="1"/>
        <v>0</v>
      </c>
      <c r="G35" s="1352"/>
      <c r="J35" s="861"/>
      <c r="K35" s="861"/>
    </row>
    <row r="36" spans="1:11" s="229" customFormat="1" ht="14.4">
      <c r="A36" s="1228" t="s">
        <v>789</v>
      </c>
      <c r="B36" s="1343" t="s">
        <v>790</v>
      </c>
      <c r="C36" s="1344">
        <f>SUM('WP-AB'!D55:V55)</f>
        <v>0</v>
      </c>
      <c r="D36" s="1344">
        <f>SUM('WP-AB'!W55:AF55)</f>
        <v>0</v>
      </c>
      <c r="E36" s="1344">
        <f>SUM('WP-AB'!AG55,'WP-AB'!AH55,'WP-AB'!AI55,'WP-AB'!AJ55,'WP-AB'!AK55,'WP-AB'!AL55)</f>
        <v>0</v>
      </c>
      <c r="F36" s="1345">
        <f t="shared" si="1"/>
        <v>0</v>
      </c>
      <c r="G36" s="1352"/>
      <c r="J36" s="861"/>
      <c r="K36" s="861"/>
    </row>
    <row r="37" spans="1:11" s="229" customFormat="1" ht="14.4">
      <c r="A37" s="1228" t="s">
        <v>791</v>
      </c>
      <c r="B37" s="1343" t="s">
        <v>792</v>
      </c>
      <c r="C37" s="1344">
        <f>SUM('WP-AB'!D56:V56)</f>
        <v>0</v>
      </c>
      <c r="D37" s="1344">
        <f>SUM('WP-AB'!W56:AF56)</f>
        <v>0</v>
      </c>
      <c r="E37" s="1344">
        <f>SUM('WP-AB'!AG56,'WP-AB'!AH56,'WP-AB'!AI56,'WP-AB'!AJ56,'WP-AB'!AK56,'WP-AB'!AL56)</f>
        <v>0</v>
      </c>
      <c r="F37" s="1345">
        <f t="shared" si="1"/>
        <v>0</v>
      </c>
      <c r="G37" s="1352"/>
      <c r="J37" s="861"/>
      <c r="K37" s="861"/>
    </row>
    <row r="38" spans="1:11" s="229" customFormat="1" ht="14.4">
      <c r="A38" s="1228" t="s">
        <v>793</v>
      </c>
      <c r="B38" s="1343" t="s">
        <v>794</v>
      </c>
      <c r="C38" s="1344">
        <f>SUM('WP-AB'!D57:V57)</f>
        <v>0</v>
      </c>
      <c r="D38" s="1344">
        <f>SUM('WP-AB'!W57:AF57)</f>
        <v>0</v>
      </c>
      <c r="E38" s="1344">
        <f>SUM('WP-AB'!AG57,'WP-AB'!AH57,'WP-AB'!AI57,'WP-AB'!AJ57,'WP-AB'!AK57,'WP-AB'!AL57)</f>
        <v>0</v>
      </c>
      <c r="F38" s="1345">
        <f t="shared" si="1"/>
        <v>0</v>
      </c>
      <c r="G38" s="1352"/>
      <c r="J38" s="861"/>
      <c r="K38" s="861"/>
    </row>
    <row r="39" spans="1:11" s="229" customFormat="1" ht="14.4">
      <c r="A39" s="1228" t="s">
        <v>795</v>
      </c>
      <c r="B39" s="1343" t="s">
        <v>796</v>
      </c>
      <c r="C39" s="1344">
        <f>SUM('WP-AB'!D58:V58)</f>
        <v>0</v>
      </c>
      <c r="D39" s="1344">
        <f>SUM('WP-AB'!W58:AF58)</f>
        <v>0</v>
      </c>
      <c r="E39" s="1344">
        <f>SUM('WP-AB'!AG58,'WP-AB'!AH58,'WP-AB'!AI58,'WP-AB'!AJ58,'WP-AB'!AK58,'WP-AB'!AL58)</f>
        <v>0</v>
      </c>
      <c r="F39" s="1345">
        <f t="shared" si="1"/>
        <v>0</v>
      </c>
      <c r="G39" s="1352"/>
      <c r="J39" s="861"/>
      <c r="K39" s="861"/>
    </row>
    <row r="40" spans="1:11" s="229" customFormat="1" ht="14.4">
      <c r="A40" s="1228" t="s">
        <v>797</v>
      </c>
      <c r="B40" s="1343" t="s">
        <v>798</v>
      </c>
      <c r="C40" s="1344">
        <f>SUM('WP-AB'!D60:V60)</f>
        <v>0</v>
      </c>
      <c r="D40" s="1344">
        <f>SUM('WP-AB'!W60:AF60)</f>
        <v>0</v>
      </c>
      <c r="E40" s="1344">
        <f>SUM('WP-AB'!AG60,'WP-AB'!AH60,'WP-AB'!AI60,'WP-AB'!AJ60,'WP-AB'!AK60,'WP-AB'!AL60)</f>
        <v>0</v>
      </c>
      <c r="F40" s="1345">
        <f t="shared" si="1"/>
        <v>0</v>
      </c>
      <c r="G40" s="1352"/>
      <c r="J40" s="861"/>
      <c r="K40" s="861"/>
    </row>
    <row r="41" spans="1:11" s="229" customFormat="1" ht="14.4">
      <c r="A41" s="1228" t="s">
        <v>799</v>
      </c>
      <c r="B41" s="1343" t="s">
        <v>800</v>
      </c>
      <c r="C41" s="1344">
        <f>SUM('WP-AB'!D59:V59)</f>
        <v>0</v>
      </c>
      <c r="D41" s="1344">
        <f>SUM('WP-AB'!W59:AF59)</f>
        <v>0</v>
      </c>
      <c r="E41" s="1344">
        <f>SUM('WP-AB'!AG59,'WP-AB'!AH59,'WP-AB'!AI59,'WP-AB'!AJ59,'WP-AB'!AK59,'WP-AB'!AL59)</f>
        <v>0</v>
      </c>
      <c r="F41" s="1345">
        <f t="shared" si="1"/>
        <v>0</v>
      </c>
      <c r="G41" s="1352"/>
      <c r="J41" s="861"/>
      <c r="K41" s="861"/>
    </row>
    <row r="42" spans="1:11" s="229" customFormat="1" ht="14.4">
      <c r="A42" s="1228" t="s">
        <v>801</v>
      </c>
      <c r="B42" s="1343" t="s">
        <v>802</v>
      </c>
      <c r="C42" s="1344">
        <f>SUM('WP-AB'!D61:V61)</f>
        <v>0</v>
      </c>
      <c r="D42" s="1344">
        <f>SUM('WP-AB'!W61:AF61)</f>
        <v>0</v>
      </c>
      <c r="E42" s="1344">
        <f>SUM('WP-AB'!AG61,'WP-AB'!AH61,'WP-AB'!AI61,'WP-AB'!AJ61,'WP-AB'!AK61,'WP-AB'!AL61)</f>
        <v>0</v>
      </c>
      <c r="F42" s="1345">
        <f t="shared" si="1"/>
        <v>0</v>
      </c>
      <c r="G42" s="1352"/>
      <c r="J42" s="861"/>
      <c r="K42" s="861"/>
    </row>
    <row r="43" spans="1:11" s="229" customFormat="1" ht="14.4">
      <c r="A43" s="1228" t="s">
        <v>803</v>
      </c>
      <c r="B43" s="1343" t="s">
        <v>804</v>
      </c>
      <c r="C43" s="1344">
        <f>SUM('WP-AB'!D62:V62)</f>
        <v>0</v>
      </c>
      <c r="D43" s="1344">
        <f>SUM('WP-AB'!W62:AF62)</f>
        <v>0</v>
      </c>
      <c r="E43" s="1344">
        <f>SUM('WP-AB'!AG62,'WP-AB'!AH62,'WP-AB'!AI62,'WP-AB'!AJ62,'WP-AB'!AK62,'WP-AB'!AL62)</f>
        <v>0</v>
      </c>
      <c r="F43" s="1345">
        <f t="shared" si="1"/>
        <v>0</v>
      </c>
      <c r="G43" s="1352"/>
      <c r="J43" s="861"/>
      <c r="K43" s="861"/>
    </row>
    <row r="44" spans="1:11" s="229" customFormat="1" ht="14.4">
      <c r="A44" s="1228" t="s">
        <v>805</v>
      </c>
      <c r="B44" s="1343" t="s">
        <v>806</v>
      </c>
      <c r="C44" s="1344">
        <f>SUM('WP-AB'!D65:V65)</f>
        <v>0</v>
      </c>
      <c r="D44" s="1344">
        <f>SUM('WP-AB'!W65:AF65)</f>
        <v>0</v>
      </c>
      <c r="E44" s="1344">
        <f>SUM('WP-AB'!AG65,'WP-AB'!AH65,'WP-AB'!AI65,'WP-AB'!AJ65,'WP-AB'!AK65,'WP-AB'!AL65)</f>
        <v>0</v>
      </c>
      <c r="F44" s="1345">
        <f t="shared" si="1"/>
        <v>0</v>
      </c>
      <c r="G44" s="1352"/>
      <c r="J44" s="861"/>
      <c r="K44" s="861"/>
    </row>
    <row r="45" spans="1:11" s="229" customFormat="1" ht="14.4">
      <c r="A45" s="1228" t="s">
        <v>807</v>
      </c>
      <c r="B45" s="1343" t="s">
        <v>808</v>
      </c>
      <c r="C45" s="1344">
        <f>SUM('WP-AB'!D66:V66)</f>
        <v>0</v>
      </c>
      <c r="D45" s="1344">
        <f>SUM('WP-AB'!W66:AF66)</f>
        <v>0</v>
      </c>
      <c r="E45" s="1344">
        <f>SUM('WP-AB'!AG66,'WP-AB'!AH66,'WP-AB'!AI66,'WP-AB'!AJ66,'WP-AB'!AK66,'WP-AB'!AL66)</f>
        <v>0</v>
      </c>
      <c r="F45" s="1345">
        <f t="shared" si="1"/>
        <v>0</v>
      </c>
      <c r="G45" s="1352"/>
      <c r="J45" s="861"/>
      <c r="K45" s="861"/>
    </row>
    <row r="46" spans="1:11" s="229" customFormat="1" ht="14.4">
      <c r="A46" s="1228" t="s">
        <v>809</v>
      </c>
      <c r="B46" s="1343" t="s">
        <v>810</v>
      </c>
      <c r="C46" s="1344">
        <f>SUM('WP-AB'!D64:V64)</f>
        <v>0</v>
      </c>
      <c r="D46" s="1344">
        <f>SUM('WP-AB'!W64:AF64)</f>
        <v>0</v>
      </c>
      <c r="E46" s="1344">
        <f>SUM('WP-AB'!AG64,'WP-AB'!AH64,'WP-AB'!AI64,'WP-AB'!AJ64,'WP-AB'!AK64,'WP-AB'!AL64)</f>
        <v>0</v>
      </c>
      <c r="F46" s="1345">
        <f t="shared" si="1"/>
        <v>0</v>
      </c>
      <c r="G46" s="1352"/>
      <c r="J46" s="861"/>
      <c r="K46" s="861"/>
    </row>
    <row r="47" spans="1:11" s="229" customFormat="1" ht="14.4">
      <c r="A47" s="1228" t="s">
        <v>811</v>
      </c>
      <c r="B47" s="1343" t="s">
        <v>812</v>
      </c>
      <c r="C47" s="1344">
        <f>SUM('WP-AB'!D63:V63)</f>
        <v>0</v>
      </c>
      <c r="D47" s="1344">
        <f>SUM('WP-AB'!W63:AF63)</f>
        <v>0</v>
      </c>
      <c r="E47" s="1344">
        <f>SUM('WP-AB'!AG63,'WP-AB'!AH63,'WP-AB'!AI63,'WP-AB'!AJ63,'WP-AB'!AK63,'WP-AB'!AL63)</f>
        <v>0</v>
      </c>
      <c r="F47" s="1345">
        <f t="shared" si="1"/>
        <v>0</v>
      </c>
      <c r="G47" s="1352"/>
      <c r="J47" s="861"/>
      <c r="K47" s="861"/>
    </row>
    <row r="48" spans="1:11" s="229" customFormat="1" ht="16.2">
      <c r="A48" s="1228" t="s">
        <v>813</v>
      </c>
      <c r="B48" s="1343" t="s">
        <v>814</v>
      </c>
      <c r="C48" s="1344">
        <f>SUM('WP-AB'!C67:U67)</f>
        <v>0</v>
      </c>
      <c r="D48" s="1344">
        <f>SUM('WP-AB'!W66:AF66)</f>
        <v>0</v>
      </c>
      <c r="E48" s="1344">
        <f>SUM('WP-AB'!AF67,'WP-AB'!AG67,'WP-AB'!AH67,'WP-AB'!AI67,'WP-AB'!AJ67,'WP-AB'!AK67)</f>
        <v>0</v>
      </c>
      <c r="F48" s="1345">
        <f t="shared" ref="F48" si="2">SUM(C48:E48)</f>
        <v>0</v>
      </c>
      <c r="G48" s="55" t="s">
        <v>815</v>
      </c>
      <c r="J48" s="861"/>
      <c r="K48" s="861"/>
    </row>
    <row r="49" spans="1:11" s="229" customFormat="1" ht="15" thickBot="1">
      <c r="A49" s="1347" t="s">
        <v>128</v>
      </c>
      <c r="B49" s="864" t="s">
        <v>128</v>
      </c>
      <c r="C49" s="1348" t="s">
        <v>754</v>
      </c>
      <c r="D49" s="1348" t="s">
        <v>754</v>
      </c>
      <c r="E49" s="1348" t="s">
        <v>754</v>
      </c>
      <c r="F49" s="1349" t="s">
        <v>754</v>
      </c>
      <c r="G49" s="56">
        <f>SUM(F19:F49)</f>
        <v>0</v>
      </c>
      <c r="I49" s="861"/>
      <c r="J49" s="861"/>
      <c r="K49" s="861"/>
    </row>
    <row r="50" spans="1:11" s="229" customFormat="1" ht="14.4">
      <c r="A50" s="1228" t="s">
        <v>165</v>
      </c>
      <c r="B50" s="865" t="s">
        <v>816</v>
      </c>
      <c r="C50" s="1353">
        <f>SUM('WP-AB'!D31:V31)</f>
        <v>0</v>
      </c>
      <c r="D50" s="1353">
        <f>SUM('WP-AB'!W31:AF31)</f>
        <v>0</v>
      </c>
      <c r="E50" s="1353">
        <f>SUM('WP-AB'!AG31,'WP-AB'!AH31,'WP-AB'!AI31,'WP-AB'!AJ31,'WP-AB'!AK31,'WP-AB'!AL31)</f>
        <v>0</v>
      </c>
      <c r="F50" s="1350">
        <f t="shared" si="1"/>
        <v>0</v>
      </c>
      <c r="G50" s="1351"/>
      <c r="I50" s="861"/>
      <c r="J50" s="861"/>
      <c r="K50" s="861"/>
    </row>
    <row r="51" spans="1:11" s="229" customFormat="1" ht="14.4">
      <c r="A51" s="1228" t="s">
        <v>167</v>
      </c>
      <c r="B51" s="1343" t="s">
        <v>817</v>
      </c>
      <c r="C51" s="1344">
        <f>SUM('WP-AB'!D21:V21)</f>
        <v>0</v>
      </c>
      <c r="D51" s="1344">
        <f>SUM('WP-AB'!W21:AF21)</f>
        <v>0</v>
      </c>
      <c r="E51" s="1344">
        <f>SUM('WP-AB'!AG21,'WP-AB'!AH21,'WP-AB'!AI21,'WP-AB'!AJ21,'WP-AB'!AK21,'WP-AB'!AL21)</f>
        <v>0</v>
      </c>
      <c r="F51" s="1345">
        <f t="shared" si="1"/>
        <v>0</v>
      </c>
      <c r="G51" s="1352"/>
      <c r="I51" s="861"/>
      <c r="J51" s="861"/>
      <c r="K51" s="861"/>
    </row>
    <row r="52" spans="1:11" s="229" customFormat="1" ht="14.4">
      <c r="A52" s="1228" t="s">
        <v>170</v>
      </c>
      <c r="B52" s="1343" t="s">
        <v>818</v>
      </c>
      <c r="C52" s="1344">
        <f>SUM('WP-AB'!D22:V22)</f>
        <v>0</v>
      </c>
      <c r="D52" s="1344">
        <f>SUM('WP-AB'!W22:AF22)</f>
        <v>0</v>
      </c>
      <c r="E52" s="1344">
        <f>SUM('WP-AB'!AG22,'WP-AB'!AH22,'WP-AB'!AI22,'WP-AB'!AJ22,'WP-AB'!AK22,'WP-AB'!AL22)</f>
        <v>0</v>
      </c>
      <c r="F52" s="1345">
        <f t="shared" si="1"/>
        <v>0</v>
      </c>
      <c r="G52" s="1352"/>
      <c r="I52" s="861"/>
      <c r="J52" s="861"/>
      <c r="K52" s="861"/>
    </row>
    <row r="53" spans="1:11" s="229" customFormat="1" ht="14.4">
      <c r="A53" s="1228" t="s">
        <v>173</v>
      </c>
      <c r="B53" s="1343" t="s">
        <v>819</v>
      </c>
      <c r="C53" s="1344">
        <f>SUM('WP-AB'!D27:V27)</f>
        <v>0</v>
      </c>
      <c r="D53" s="1344">
        <f>SUM('WP-AB'!W27:AF27)</f>
        <v>0</v>
      </c>
      <c r="E53" s="1344">
        <f>SUM('WP-AB'!AG27,'WP-AB'!AH27,'WP-AB'!AI27,'WP-AB'!AJ27,'WP-AB'!AK27,'WP-AB'!AL27)</f>
        <v>0</v>
      </c>
      <c r="F53" s="1345">
        <f t="shared" si="1"/>
        <v>0</v>
      </c>
      <c r="G53" s="1352"/>
      <c r="I53" s="861"/>
      <c r="J53" s="861"/>
      <c r="K53" s="861"/>
    </row>
    <row r="54" spans="1:11" s="229" customFormat="1" ht="14.4">
      <c r="A54" s="1228" t="s">
        <v>176</v>
      </c>
      <c r="B54" s="1343" t="s">
        <v>820</v>
      </c>
      <c r="C54" s="1344">
        <f>SUM('WP-AB'!D28:V28)</f>
        <v>0</v>
      </c>
      <c r="D54" s="1344">
        <f>SUM('WP-AB'!W28:AF28)</f>
        <v>0</v>
      </c>
      <c r="E54" s="1344">
        <f>SUM('WP-AB'!AG28,'WP-AB'!AH28,'WP-AB'!AI28,'WP-AB'!AJ28,'WP-AB'!AK28,'WP-AB'!AL28)</f>
        <v>0</v>
      </c>
      <c r="F54" s="1345">
        <f t="shared" si="1"/>
        <v>0</v>
      </c>
      <c r="G54" s="1352"/>
      <c r="I54" s="861"/>
      <c r="J54" s="861"/>
      <c r="K54" s="861"/>
    </row>
    <row r="55" spans="1:11" s="229" customFormat="1" ht="14.4">
      <c r="A55" s="1228" t="s">
        <v>179</v>
      </c>
      <c r="B55" s="1343" t="s">
        <v>821</v>
      </c>
      <c r="C55" s="1344">
        <f>SUM('WP-AB'!D29:V29)</f>
        <v>0</v>
      </c>
      <c r="D55" s="1344">
        <f>SUM('WP-AB'!W29:AF29)</f>
        <v>0</v>
      </c>
      <c r="E55" s="1344">
        <f>SUM('WP-AB'!AG29,'WP-AB'!AH29,'WP-AB'!AI29,'WP-AB'!AJ29,'WP-AB'!AK29,'WP-AB'!AL29)</f>
        <v>0</v>
      </c>
      <c r="F55" s="1345">
        <f t="shared" si="1"/>
        <v>0</v>
      </c>
      <c r="G55" s="1352"/>
      <c r="I55" s="861"/>
      <c r="J55" s="861"/>
      <c r="K55" s="861"/>
    </row>
    <row r="56" spans="1:11" s="229" customFormat="1" ht="14.4">
      <c r="A56" s="1228" t="s">
        <v>305</v>
      </c>
      <c r="B56" s="1343" t="s">
        <v>822</v>
      </c>
      <c r="C56" s="1344">
        <f>SUM('WP-AB'!D30:V30)</f>
        <v>0</v>
      </c>
      <c r="D56" s="1344">
        <f>SUM('WP-AB'!W30:AF30)</f>
        <v>0</v>
      </c>
      <c r="E56" s="1344">
        <f>SUM('WP-AB'!AG30,'WP-AB'!AH30,'WP-AB'!AI30,'WP-AB'!AJ30,'WP-AB'!AK30,'WP-AB'!AL30)</f>
        <v>0</v>
      </c>
      <c r="F56" s="1345">
        <f t="shared" si="1"/>
        <v>0</v>
      </c>
      <c r="G56" s="1352"/>
      <c r="I56" s="861"/>
      <c r="J56" s="861"/>
      <c r="K56" s="861"/>
    </row>
    <row r="57" spans="1:11" s="229" customFormat="1" ht="14.4">
      <c r="A57" s="1228" t="s">
        <v>307</v>
      </c>
      <c r="B57" s="1343" t="s">
        <v>823</v>
      </c>
      <c r="C57" s="1344">
        <f>SUM('WP-AB'!D35:V35)</f>
        <v>0</v>
      </c>
      <c r="D57" s="1344">
        <f>SUM('WP-AB'!W35:AF35)</f>
        <v>0</v>
      </c>
      <c r="E57" s="1344">
        <f>SUM('WP-AB'!AG35,'WP-AB'!AH35,'WP-AB'!AI35,'WP-AB'!AJ35,'WP-AB'!AK35,'WP-AB'!AL35)</f>
        <v>0</v>
      </c>
      <c r="F57" s="1345">
        <f t="shared" si="1"/>
        <v>0</v>
      </c>
      <c r="G57" s="1352"/>
      <c r="I57" s="861"/>
      <c r="J57" s="861"/>
      <c r="K57" s="861"/>
    </row>
    <row r="58" spans="1:11" s="229" customFormat="1" ht="14.4">
      <c r="A58" s="1228" t="s">
        <v>309</v>
      </c>
      <c r="B58" s="1343" t="s">
        <v>824</v>
      </c>
      <c r="C58" s="1344">
        <f>SUM('WP-AB'!D36:V36)</f>
        <v>0</v>
      </c>
      <c r="D58" s="1344">
        <f>SUM('WP-AB'!W36:AF36)</f>
        <v>0</v>
      </c>
      <c r="E58" s="1344">
        <f>SUM('WP-AB'!AG36,'WP-AB'!AH36,'WP-AB'!AI36,'WP-AB'!AJ36,'WP-AB'!AK36,'WP-AB'!AL36)</f>
        <v>0</v>
      </c>
      <c r="F58" s="1345">
        <f t="shared" si="1"/>
        <v>0</v>
      </c>
      <c r="G58" s="1352"/>
      <c r="I58" s="861"/>
      <c r="J58" s="861"/>
      <c r="K58" s="861"/>
    </row>
    <row r="59" spans="1:11" s="229" customFormat="1" ht="14.4">
      <c r="A59" s="1228" t="s">
        <v>311</v>
      </c>
      <c r="B59" s="1343" t="s">
        <v>825</v>
      </c>
      <c r="C59" s="1344">
        <f>SUM('WP-AB'!D37:V37)</f>
        <v>0</v>
      </c>
      <c r="D59" s="1344">
        <f>SUM('WP-AB'!W37:AF37)</f>
        <v>0</v>
      </c>
      <c r="E59" s="1344">
        <f>SUM('WP-AB'!AG37,'WP-AB'!AH37,'WP-AB'!AI37,'WP-AB'!AJ37,'WP-AB'!AK37,'WP-AB'!AL37)</f>
        <v>0</v>
      </c>
      <c r="F59" s="1345">
        <f t="shared" si="1"/>
        <v>0</v>
      </c>
      <c r="G59" s="1352"/>
      <c r="I59" s="861"/>
      <c r="J59" s="861"/>
      <c r="K59" s="861"/>
    </row>
    <row r="60" spans="1:11" s="229" customFormat="1" ht="14.4">
      <c r="A60" s="1228" t="s">
        <v>826</v>
      </c>
      <c r="B60" s="1343" t="s">
        <v>827</v>
      </c>
      <c r="C60" s="1344">
        <f>SUM('WP-AB'!D38:V38)</f>
        <v>0</v>
      </c>
      <c r="D60" s="1344">
        <f>SUM('WP-AB'!W38:AF38)</f>
        <v>0</v>
      </c>
      <c r="E60" s="1344">
        <f>SUM('WP-AB'!AG38,'WP-AB'!AH38,'WP-AB'!AI38,'WP-AB'!AJ38,'WP-AB'!AK38,'WP-AB'!AL38)</f>
        <v>0</v>
      </c>
      <c r="F60" s="1345">
        <f t="shared" si="1"/>
        <v>0</v>
      </c>
      <c r="G60" s="1352"/>
      <c r="I60" s="861"/>
      <c r="J60" s="861"/>
      <c r="K60" s="861"/>
    </row>
    <row r="61" spans="1:11" s="229" customFormat="1" ht="14.4">
      <c r="A61" s="1228" t="s">
        <v>828</v>
      </c>
      <c r="B61" s="1343" t="s">
        <v>829</v>
      </c>
      <c r="C61" s="1344">
        <f>SUM('WP-AB'!D45:V45)</f>
        <v>0</v>
      </c>
      <c r="D61" s="1344">
        <f>SUM('WP-AB'!W45:AF45)</f>
        <v>0</v>
      </c>
      <c r="E61" s="1344">
        <f>SUM('WP-AB'!AG45,'WP-AB'!AH45,'WP-AB'!AI45,'WP-AB'!AJ45,'WP-AB'!AK45,'WP-AB'!AL45)</f>
        <v>0</v>
      </c>
      <c r="F61" s="1345">
        <f t="shared" si="1"/>
        <v>0</v>
      </c>
      <c r="G61" s="1352"/>
      <c r="H61" s="861"/>
      <c r="I61" s="861"/>
      <c r="J61" s="861"/>
      <c r="K61" s="861"/>
    </row>
    <row r="62" spans="1:11" s="229" customFormat="1" ht="14.4">
      <c r="A62" s="1228" t="s">
        <v>830</v>
      </c>
      <c r="B62" s="1343" t="s">
        <v>831</v>
      </c>
      <c r="C62" s="1344">
        <f>SUM('WP-AB'!D46:V46)</f>
        <v>0</v>
      </c>
      <c r="D62" s="1344">
        <f>SUM('WP-AB'!W46:AF46)</f>
        <v>0</v>
      </c>
      <c r="E62" s="1344">
        <f>SUM('WP-AB'!AG46,'WP-AB'!AH46,'WP-AB'!AI46,'WP-AB'!AJ46,'WP-AB'!AK46,'WP-AB'!AL46)</f>
        <v>0</v>
      </c>
      <c r="F62" s="1345">
        <f t="shared" si="1"/>
        <v>0</v>
      </c>
      <c r="G62" s="1352"/>
      <c r="H62" s="861"/>
      <c r="I62" s="861"/>
      <c r="J62" s="861"/>
      <c r="K62" s="861"/>
    </row>
    <row r="63" spans="1:11" s="229" customFormat="1" ht="14.4">
      <c r="A63" s="1228" t="s">
        <v>832</v>
      </c>
      <c r="B63" s="1343" t="s">
        <v>833</v>
      </c>
      <c r="C63" s="1344">
        <f>SUM('WP-AB'!D47:V47)</f>
        <v>0</v>
      </c>
      <c r="D63" s="1344">
        <f>SUM('WP-AB'!W47:AF47)</f>
        <v>0</v>
      </c>
      <c r="E63" s="1344">
        <f>SUM('WP-AB'!AG47,'WP-AB'!AH47,'WP-AB'!AI47,'WP-AB'!AJ47,'WP-AB'!AK47,'WP-AB'!AL47)</f>
        <v>0</v>
      </c>
      <c r="F63" s="1345">
        <f t="shared" si="1"/>
        <v>0</v>
      </c>
      <c r="G63" s="1352"/>
      <c r="H63" s="861"/>
      <c r="I63" s="861"/>
      <c r="J63" s="861"/>
      <c r="K63" s="861"/>
    </row>
    <row r="64" spans="1:11" s="229" customFormat="1" ht="14.4">
      <c r="A64" s="1228" t="s">
        <v>834</v>
      </c>
      <c r="B64" s="1343" t="s">
        <v>835</v>
      </c>
      <c r="C64" s="1344">
        <f>SUM('WP-AB'!D48:V48)</f>
        <v>0</v>
      </c>
      <c r="D64" s="1344">
        <f>SUM('WP-AB'!W48:AF48)</f>
        <v>0</v>
      </c>
      <c r="E64" s="1344">
        <f>SUM('WP-AB'!AG48,'WP-AB'!AH48,'WP-AB'!AI48,'WP-AB'!AJ48,'WP-AB'!AK48,'WP-AB'!AL48)</f>
        <v>0</v>
      </c>
      <c r="F64" s="1345">
        <f t="shared" si="1"/>
        <v>0</v>
      </c>
      <c r="G64" s="1352"/>
      <c r="H64" s="861"/>
      <c r="I64" s="861"/>
      <c r="J64" s="861"/>
      <c r="K64" s="861"/>
    </row>
    <row r="65" spans="1:11" s="229" customFormat="1" ht="14.4">
      <c r="A65" s="1228" t="s">
        <v>836</v>
      </c>
      <c r="B65" s="1343" t="s">
        <v>837</v>
      </c>
      <c r="C65" s="1344">
        <f>SUM('WP-AB'!D49:V49)</f>
        <v>0</v>
      </c>
      <c r="D65" s="1344">
        <f>SUM('WP-AB'!W49:AF49)</f>
        <v>0</v>
      </c>
      <c r="E65" s="1344">
        <f>SUM('WP-AB'!AG49,'WP-AB'!AH49,'WP-AB'!AI49,'WP-AB'!AJ49,'WP-AB'!AK49,'WP-AB'!AL49)</f>
        <v>0</v>
      </c>
      <c r="F65" s="1345">
        <f t="shared" si="1"/>
        <v>0</v>
      </c>
      <c r="G65" s="1352"/>
      <c r="H65" s="861"/>
      <c r="I65" s="861"/>
      <c r="J65" s="861"/>
      <c r="K65" s="861"/>
    </row>
    <row r="66" spans="1:11" s="229" customFormat="1" ht="16.2">
      <c r="A66" s="1228" t="s">
        <v>838</v>
      </c>
      <c r="B66" s="1343" t="s">
        <v>839</v>
      </c>
      <c r="C66" s="1344">
        <f>SUM('WP-AB'!D50:V50)</f>
        <v>0</v>
      </c>
      <c r="D66" s="1344">
        <f>SUM('WP-AB'!W50:AF50)</f>
        <v>0</v>
      </c>
      <c r="E66" s="1344">
        <f>SUM('WP-AB'!AG50,'WP-AB'!AH50,'WP-AB'!AI50,'WP-AB'!AJ50,'WP-AB'!AK50,'WP-AB'!AL50)</f>
        <v>0</v>
      </c>
      <c r="F66" s="1345">
        <f t="shared" si="1"/>
        <v>0</v>
      </c>
      <c r="G66" s="55" t="s">
        <v>840</v>
      </c>
      <c r="H66" s="861"/>
      <c r="I66" s="861"/>
      <c r="J66" s="861"/>
      <c r="K66" s="861"/>
    </row>
    <row r="67" spans="1:11" s="229" customFormat="1" ht="15" thickBot="1">
      <c r="A67" s="1347" t="s">
        <v>128</v>
      </c>
      <c r="B67" s="864" t="s">
        <v>128</v>
      </c>
      <c r="C67" s="1348" t="s">
        <v>754</v>
      </c>
      <c r="D67" s="1348" t="s">
        <v>754</v>
      </c>
      <c r="E67" s="1348" t="s">
        <v>754</v>
      </c>
      <c r="F67" s="1349" t="s">
        <v>754</v>
      </c>
      <c r="G67" s="54">
        <f>SUM(F50:F67)</f>
        <v>0</v>
      </c>
      <c r="H67" s="861"/>
      <c r="I67" s="861"/>
      <c r="J67" s="861"/>
      <c r="K67" s="861"/>
    </row>
    <row r="68" spans="1:11" s="229" customFormat="1" ht="16.2">
      <c r="A68" s="1228" t="s">
        <v>841</v>
      </c>
      <c r="B68" s="1343" t="s">
        <v>842</v>
      </c>
      <c r="C68" s="1344">
        <f>SUM('WP-AB'!D18:V18)</f>
        <v>0</v>
      </c>
      <c r="D68" s="1344">
        <f>SUM('WP-AB'!W18:AF18)</f>
        <v>0</v>
      </c>
      <c r="E68" s="1344">
        <f>SUM('WP-AB'!AG18,'WP-AB'!AH18,'WP-AB'!AI18,'WP-AB'!AJ18,'WP-AB'!AK18,'WP-AB'!AL18)</f>
        <v>0</v>
      </c>
      <c r="F68" s="1345">
        <f t="shared" si="1"/>
        <v>0</v>
      </c>
      <c r="G68" s="1354"/>
      <c r="H68" s="861"/>
      <c r="I68" s="861"/>
      <c r="J68" s="861"/>
      <c r="K68" s="861"/>
    </row>
    <row r="69" spans="1:11" s="229" customFormat="1" ht="15" thickBot="1">
      <c r="A69" s="866" t="s">
        <v>128</v>
      </c>
      <c r="B69" s="864" t="s">
        <v>128</v>
      </c>
      <c r="C69" s="1348" t="s">
        <v>754</v>
      </c>
      <c r="D69" s="1348" t="s">
        <v>754</v>
      </c>
      <c r="E69" s="1348" t="s">
        <v>754</v>
      </c>
      <c r="F69" s="54" t="s">
        <v>754</v>
      </c>
      <c r="G69" s="54">
        <f>SUM(F68:F69)</f>
        <v>0</v>
      </c>
      <c r="H69" s="861"/>
      <c r="I69" s="861"/>
      <c r="J69" s="861"/>
      <c r="K69" s="861"/>
    </row>
    <row r="70" spans="1:11" s="229" customFormat="1" ht="14.4">
      <c r="A70" s="1228"/>
      <c r="B70" s="1343"/>
      <c r="C70" s="1344"/>
      <c r="D70" s="1344"/>
      <c r="E70" s="1344"/>
      <c r="F70" s="1345"/>
      <c r="G70" s="1345"/>
    </row>
    <row r="71" spans="1:11" s="229" customFormat="1" ht="14.4">
      <c r="A71" s="1228">
        <v>5</v>
      </c>
      <c r="B71" s="1355" t="s">
        <v>843</v>
      </c>
      <c r="C71" s="1356">
        <f>SUM(C15:C68)</f>
        <v>0</v>
      </c>
      <c r="D71" s="1356">
        <f>SUM(D15:D68)</f>
        <v>0</v>
      </c>
      <c r="E71" s="1356">
        <f>SUM(E15:E68)</f>
        <v>0</v>
      </c>
      <c r="F71" s="1346">
        <f>SUM(F15:F68)</f>
        <v>0</v>
      </c>
      <c r="G71" s="1346">
        <f>SUM(G15:G69)</f>
        <v>0</v>
      </c>
      <c r="H71" s="867"/>
      <c r="I71" s="868"/>
    </row>
    <row r="72" spans="1:11" s="229" customFormat="1" ht="14.4">
      <c r="A72" s="1357"/>
      <c r="C72" s="62"/>
      <c r="D72" s="62"/>
      <c r="E72" s="869"/>
      <c r="F72" s="1358"/>
      <c r="G72" s="870"/>
      <c r="I72" s="868"/>
    </row>
    <row r="73" spans="1:11" s="229" customFormat="1" ht="14.4">
      <c r="A73" s="871"/>
      <c r="C73" s="62"/>
      <c r="D73" s="62"/>
      <c r="E73" s="62"/>
      <c r="F73" s="1358"/>
      <c r="G73" s="7"/>
      <c r="I73" s="868"/>
    </row>
    <row r="74" spans="1:11">
      <c r="A74" s="872"/>
      <c r="I74" s="868"/>
    </row>
    <row r="75" spans="1:11">
      <c r="A75" s="872"/>
      <c r="I75" s="868"/>
    </row>
  </sheetData>
  <sortState xmlns:xlrd2="http://schemas.microsoft.com/office/spreadsheetml/2017/richdata2" ref="B8:H40">
    <sortCondition ref="H8:H40"/>
    <sortCondition ref="B8:B40"/>
  </sortState>
  <customSheetViews>
    <customSheetView guid="{343BF296-013A-41F5-BDAB-AD6220EA7F78}" showPageBreaks="1" fitToPage="1" printArea="1" view="pageBreakPreview" topLeftCell="A16">
      <selection activeCell="D33" sqref="D33"/>
      <pageMargins left="0" right="0" top="0" bottom="0" header="0" footer="0"/>
      <printOptions horizontalCentered="1"/>
      <pageSetup scale="67"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70" orientation="portrait" r:id="rId2"/>
    </customSheetView>
  </customSheetViews>
  <mergeCells count="6">
    <mergeCell ref="A10:G10"/>
    <mergeCell ref="A4:G4"/>
    <mergeCell ref="A5:G5"/>
    <mergeCell ref="A6:G6"/>
    <mergeCell ref="A8:G8"/>
    <mergeCell ref="A9:G9"/>
  </mergeCells>
  <printOptions horizontalCentered="1"/>
  <pageMargins left="0.25" right="0.25" top="0.25" bottom="0.25" header="0.3" footer="0.3"/>
  <pageSetup scale="70" orientation="portrait"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92D050"/>
  </sheetPr>
  <dimension ref="A1:AY100"/>
  <sheetViews>
    <sheetView view="pageBreakPreview" zoomScale="55" zoomScaleNormal="118" zoomScaleSheetLayoutView="55" workbookViewId="0">
      <selection activeCell="AS16" sqref="AS16"/>
    </sheetView>
  </sheetViews>
  <sheetFormatPr defaultColWidth="9" defaultRowHeight="14.4"/>
  <cols>
    <col min="1" max="1" width="9" style="837"/>
    <col min="2" max="2" width="15.44140625" style="837" customWidth="1"/>
    <col min="3" max="3" width="42" style="837" customWidth="1"/>
    <col min="4" max="6" width="15.109375" style="838" customWidth="1"/>
    <col min="7" max="17" width="15.109375" style="839" customWidth="1"/>
    <col min="18" max="18" width="18.33203125" style="839" customWidth="1"/>
    <col min="19" max="19" width="16.6640625" style="839" customWidth="1"/>
    <col min="20" max="21" width="15.109375" style="839" customWidth="1"/>
    <col min="22" max="22" width="19.44140625" style="839" customWidth="1"/>
    <col min="23" max="39" width="15.109375" style="839" customWidth="1"/>
    <col min="40" max="40" width="11.109375" style="839" bestFit="1" customWidth="1"/>
    <col min="41" max="41" width="19.21875" style="840" customWidth="1"/>
    <col min="42" max="42" width="18.33203125" style="840" bestFit="1" customWidth="1"/>
    <col min="43" max="43" width="14.21875" style="840" bestFit="1" customWidth="1"/>
    <col min="44" max="44" width="13" style="839" customWidth="1"/>
    <col min="45" max="47" width="14.21875" style="840" bestFit="1" customWidth="1"/>
    <col min="48" max="48" width="20.44140625" style="840" customWidth="1"/>
    <col min="49" max="49" width="14.21875" style="840" bestFit="1" customWidth="1"/>
    <col min="50" max="50" width="17" style="837" bestFit="1" customWidth="1"/>
    <col min="51" max="16384" width="9" style="837"/>
  </cols>
  <sheetData>
    <row r="1" spans="1:51">
      <c r="A1" s="1338"/>
      <c r="B1" s="1338"/>
      <c r="C1" s="1338"/>
      <c r="D1" s="1359"/>
      <c r="E1" s="1359"/>
      <c r="F1" s="1359"/>
      <c r="G1" s="1360"/>
      <c r="H1" s="1360"/>
      <c r="I1" s="1360"/>
      <c r="J1" s="1360"/>
      <c r="K1" s="1360"/>
      <c r="L1" s="1360"/>
      <c r="M1" s="1360"/>
      <c r="N1" s="1360"/>
      <c r="O1" s="1360"/>
      <c r="P1" s="1360"/>
      <c r="Q1" s="1360"/>
      <c r="R1" s="1360"/>
      <c r="S1" s="1360"/>
      <c r="T1" s="1360"/>
      <c r="U1" s="1360"/>
      <c r="V1" s="1360"/>
      <c r="W1" s="1360"/>
      <c r="X1" s="1360"/>
      <c r="Y1" s="1360"/>
      <c r="Z1" s="1360"/>
      <c r="AA1" s="1360"/>
      <c r="AB1" s="1360"/>
      <c r="AC1" s="1360"/>
      <c r="AD1" s="1360"/>
      <c r="AE1" s="1360"/>
      <c r="AF1" s="1360"/>
      <c r="AG1" s="1360"/>
      <c r="AH1" s="1360"/>
      <c r="AI1" s="1360"/>
      <c r="AJ1" s="1360"/>
      <c r="AK1" s="1360"/>
      <c r="AL1" s="1360"/>
      <c r="AM1" s="1360"/>
      <c r="AN1" s="1360"/>
      <c r="AO1" s="1361"/>
      <c r="AP1" s="1361"/>
      <c r="AQ1" s="1361"/>
      <c r="AR1" s="1360"/>
      <c r="AS1" s="1361"/>
      <c r="AT1" s="1361"/>
      <c r="AU1" s="1361"/>
      <c r="AV1" s="1361"/>
      <c r="AW1" s="1361"/>
      <c r="AX1" s="1361"/>
      <c r="AY1" s="1338"/>
    </row>
    <row r="2" spans="1:51" ht="18">
      <c r="A2" s="1338"/>
      <c r="B2" s="75"/>
      <c r="C2" s="1338"/>
      <c r="D2" s="1359"/>
      <c r="E2" s="1359"/>
      <c r="F2" s="1359"/>
      <c r="G2" s="1360"/>
      <c r="H2" s="1360"/>
      <c r="I2" s="1360"/>
      <c r="J2" s="1360"/>
      <c r="K2" s="1360"/>
      <c r="L2" s="1360"/>
      <c r="M2" s="1360"/>
      <c r="N2" s="1360"/>
      <c r="O2" s="1360"/>
      <c r="P2" s="1360"/>
      <c r="Q2" s="1360"/>
      <c r="R2" s="1360"/>
      <c r="S2" s="1360"/>
      <c r="T2" s="1360"/>
      <c r="U2" s="8"/>
      <c r="V2" s="1360"/>
      <c r="W2" s="1360"/>
      <c r="X2" s="1360"/>
      <c r="Y2" s="1360"/>
      <c r="Z2" s="1360"/>
      <c r="AA2" s="1360"/>
      <c r="AB2" s="1360"/>
      <c r="AC2" s="1360"/>
      <c r="AD2" s="1360"/>
      <c r="AE2" s="1360"/>
      <c r="AF2" s="1360"/>
      <c r="AG2" s="1360"/>
      <c r="AH2" s="1360"/>
      <c r="AI2" s="1360"/>
      <c r="AJ2" s="1360"/>
      <c r="AK2" s="1360"/>
      <c r="AL2" s="1360"/>
      <c r="AM2" s="1360"/>
      <c r="AN2" s="8"/>
      <c r="AO2" s="1361"/>
      <c r="AP2" s="1361"/>
      <c r="AQ2" s="1361"/>
      <c r="AR2" s="8"/>
      <c r="AS2" s="1361"/>
      <c r="AT2" s="1361"/>
      <c r="AU2" s="1361"/>
      <c r="AV2" s="1361"/>
      <c r="AW2" s="1361"/>
      <c r="AX2" s="1361"/>
      <c r="AY2" s="1338"/>
    </row>
    <row r="3" spans="1:51">
      <c r="A3" s="1338"/>
      <c r="B3" s="229"/>
      <c r="C3" s="1338"/>
      <c r="D3" s="1359"/>
      <c r="E3" s="1359"/>
      <c r="F3" s="1359"/>
      <c r="G3" s="1360"/>
      <c r="H3" s="1360"/>
      <c r="I3" s="1360"/>
      <c r="J3" s="1360"/>
      <c r="K3" s="1360"/>
      <c r="L3" s="1360"/>
      <c r="M3" s="1360"/>
      <c r="N3" s="1360"/>
      <c r="O3" s="1360"/>
      <c r="P3" s="1360"/>
      <c r="Q3" s="1360"/>
      <c r="R3" s="1360"/>
      <c r="S3" s="1360"/>
      <c r="T3" s="1360"/>
      <c r="U3" s="1360"/>
      <c r="V3" s="1361"/>
      <c r="W3" s="1360"/>
      <c r="X3" s="1360"/>
      <c r="Y3" s="1360"/>
      <c r="Z3" s="1360"/>
      <c r="AA3" s="1360"/>
      <c r="AB3" s="1360"/>
      <c r="AC3" s="1360"/>
      <c r="AD3" s="1360"/>
      <c r="AE3" s="1360"/>
      <c r="AF3" s="1360"/>
      <c r="AG3" s="1360"/>
      <c r="AH3" s="1360"/>
      <c r="AI3" s="1360"/>
      <c r="AJ3" s="1360"/>
      <c r="AK3" s="1360"/>
      <c r="AL3" s="1360"/>
      <c r="AM3" s="1360"/>
      <c r="AN3" s="1361"/>
      <c r="AO3" s="1361"/>
      <c r="AP3" s="1361"/>
      <c r="AQ3" s="1361"/>
      <c r="AR3" s="1361"/>
      <c r="AS3" s="1361"/>
      <c r="AT3" s="1361"/>
      <c r="AU3" s="1361"/>
      <c r="AV3" s="1361"/>
      <c r="AW3" s="1361"/>
      <c r="AX3" s="1361"/>
      <c r="AY3" s="1338"/>
    </row>
    <row r="4" spans="1:51" s="229" customFormat="1" ht="17.399999999999999">
      <c r="B4" s="234"/>
      <c r="C4" s="234"/>
      <c r="D4" s="1426" t="s">
        <v>200</v>
      </c>
      <c r="E4" s="1426"/>
      <c r="F4" s="1426"/>
      <c r="G4" s="1426"/>
      <c r="H4" s="404"/>
      <c r="I4" s="404"/>
      <c r="J4" s="404"/>
      <c r="K4" s="404"/>
      <c r="L4" s="404"/>
      <c r="M4" s="404"/>
      <c r="N4" s="404"/>
      <c r="O4" s="404"/>
      <c r="P4" s="404"/>
      <c r="Q4" s="404"/>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row>
    <row r="5" spans="1:51" s="229" customFormat="1" ht="17.399999999999999">
      <c r="B5" s="234"/>
      <c r="C5" s="234"/>
      <c r="D5" s="1426" t="s">
        <v>2</v>
      </c>
      <c r="E5" s="1426"/>
      <c r="F5" s="1426"/>
      <c r="G5" s="1426"/>
      <c r="H5" s="404"/>
      <c r="I5" s="404"/>
      <c r="J5" s="404"/>
      <c r="K5" s="404"/>
      <c r="L5" s="404"/>
      <c r="M5" s="404"/>
      <c r="N5" s="404"/>
      <c r="O5" s="404"/>
      <c r="P5" s="404"/>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1" s="229" customFormat="1" ht="17.399999999999999">
      <c r="B6" s="234"/>
      <c r="C6" s="234"/>
      <c r="D6" s="1427" t="s">
        <v>87</v>
      </c>
      <c r="E6" s="1427"/>
      <c r="F6" s="1427"/>
      <c r="G6" s="1427"/>
      <c r="H6" s="404"/>
      <c r="I6" s="404"/>
      <c r="J6" s="404"/>
      <c r="K6" s="404"/>
      <c r="L6" s="404"/>
      <c r="M6" s="404"/>
      <c r="N6" s="404"/>
      <c r="O6" s="404"/>
      <c r="P6" s="404"/>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row>
    <row r="7" spans="1:51" s="229" customFormat="1" ht="17.399999999999999">
      <c r="B7" s="231"/>
      <c r="C7" s="235"/>
      <c r="D7" s="231"/>
      <c r="E7" s="236"/>
      <c r="F7" s="231"/>
      <c r="G7" s="402"/>
      <c r="H7" s="402"/>
      <c r="I7" s="40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row>
    <row r="8" spans="1:51" s="229" customFormat="1" ht="17.399999999999999">
      <c r="B8" s="234"/>
      <c r="C8" s="234"/>
      <c r="D8" s="1426" t="s">
        <v>844</v>
      </c>
      <c r="E8" s="1426"/>
      <c r="F8" s="1426"/>
      <c r="G8" s="1426"/>
      <c r="H8" s="404"/>
      <c r="I8" s="404"/>
      <c r="J8" s="404"/>
      <c r="K8" s="404"/>
      <c r="L8" s="404"/>
      <c r="M8" s="404"/>
      <c r="N8" s="404"/>
      <c r="O8" s="404"/>
      <c r="P8" s="404"/>
      <c r="Q8" s="404"/>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row>
    <row r="9" spans="1:51" s="229" customFormat="1" ht="17.399999999999999">
      <c r="B9" s="234"/>
      <c r="C9" s="234"/>
      <c r="D9" s="1426" t="s">
        <v>845</v>
      </c>
      <c r="E9" s="1426"/>
      <c r="F9" s="1426"/>
      <c r="G9" s="1426"/>
      <c r="H9" s="404"/>
      <c r="I9" s="404"/>
      <c r="J9" s="404"/>
      <c r="K9" s="404"/>
      <c r="L9" s="404"/>
      <c r="M9" s="404"/>
      <c r="N9" s="404"/>
      <c r="O9" s="404"/>
      <c r="P9" s="404"/>
      <c r="Q9" s="404"/>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1" s="229" customFormat="1" ht="15.75" customHeight="1">
      <c r="B10" s="1426"/>
      <c r="C10" s="1426"/>
      <c r="D10" s="1426"/>
      <c r="E10" s="1426"/>
      <c r="F10" s="1426"/>
      <c r="G10" s="1426"/>
      <c r="H10" s="1426"/>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row>
    <row r="11" spans="1:51" ht="21">
      <c r="A11" s="1338"/>
      <c r="B11" s="4" t="s">
        <v>846</v>
      </c>
      <c r="C11" s="841"/>
      <c r="D11" s="1359"/>
      <c r="E11" s="1359"/>
      <c r="F11" s="1359"/>
      <c r="G11" s="1360"/>
      <c r="H11" s="1360"/>
      <c r="I11" s="1360"/>
      <c r="J11" s="1360"/>
      <c r="K11" s="1360"/>
      <c r="L11" s="1360"/>
      <c r="M11" s="1360"/>
      <c r="N11" s="1360"/>
      <c r="O11" s="1360"/>
      <c r="P11" s="1360"/>
      <c r="Q11" s="1360"/>
      <c r="R11" s="1360"/>
      <c r="S11" s="1360"/>
      <c r="T11" s="1360"/>
      <c r="U11" s="1360"/>
      <c r="V11" s="1360"/>
      <c r="W11" s="1360"/>
      <c r="X11" s="1360"/>
      <c r="Y11" s="1360"/>
      <c r="Z11" s="1360"/>
      <c r="AA11" s="1360"/>
      <c r="AB11" s="1360"/>
      <c r="AC11" s="1360"/>
      <c r="AD11" s="1360"/>
      <c r="AE11" s="1360"/>
      <c r="AF11" s="1360"/>
      <c r="AG11" s="1360"/>
      <c r="AH11" s="1360"/>
      <c r="AI11" s="1360"/>
      <c r="AJ11" s="1360"/>
      <c r="AK11" s="1360"/>
      <c r="AL11" s="1360"/>
      <c r="AM11" s="1360"/>
      <c r="AN11" s="1360"/>
      <c r="AO11" s="1361"/>
      <c r="AP11" s="1361"/>
      <c r="AQ11" s="1361"/>
      <c r="AR11" s="1360"/>
      <c r="AS11" s="1361"/>
      <c r="AT11" s="1361"/>
      <c r="AU11" s="1361"/>
      <c r="AV11" s="1361"/>
      <c r="AW11" s="1361"/>
      <c r="AX11" s="1361"/>
      <c r="AY11" s="1338"/>
    </row>
    <row r="12" spans="1:51" s="842" customFormat="1">
      <c r="A12" s="1362"/>
      <c r="B12" s="1362" t="s">
        <v>343</v>
      </c>
      <c r="C12" s="1362" t="s">
        <v>344</v>
      </c>
      <c r="D12" s="1363" t="s">
        <v>345</v>
      </c>
      <c r="E12" s="1363" t="s">
        <v>346</v>
      </c>
      <c r="F12" s="1363" t="s">
        <v>144</v>
      </c>
      <c r="G12" s="1364" t="s">
        <v>145</v>
      </c>
      <c r="H12" s="1364" t="s">
        <v>211</v>
      </c>
      <c r="I12" s="1364" t="s">
        <v>347</v>
      </c>
      <c r="J12" s="1364" t="s">
        <v>348</v>
      </c>
      <c r="K12" s="1364" t="s">
        <v>349</v>
      </c>
      <c r="L12" s="1364" t="s">
        <v>350</v>
      </c>
      <c r="M12" s="1364" t="s">
        <v>847</v>
      </c>
      <c r="N12" s="1364" t="s">
        <v>848</v>
      </c>
      <c r="O12" s="1364" t="s">
        <v>589</v>
      </c>
      <c r="P12" s="1364" t="s">
        <v>591</v>
      </c>
      <c r="Q12" s="1364" t="s">
        <v>592</v>
      </c>
      <c r="R12" s="1364" t="s">
        <v>849</v>
      </c>
      <c r="S12" s="1364" t="s">
        <v>850</v>
      </c>
      <c r="T12" s="1364" t="s">
        <v>851</v>
      </c>
      <c r="U12" s="1364" t="s">
        <v>852</v>
      </c>
      <c r="V12" s="1364" t="s">
        <v>853</v>
      </c>
      <c r="W12" s="1364" t="s">
        <v>854</v>
      </c>
      <c r="X12" s="1364" t="s">
        <v>855</v>
      </c>
      <c r="Y12" s="1364" t="s">
        <v>856</v>
      </c>
      <c r="Z12" s="1364" t="s">
        <v>857</v>
      </c>
      <c r="AA12" s="1364" t="s">
        <v>858</v>
      </c>
      <c r="AB12" s="1364" t="s">
        <v>859</v>
      </c>
      <c r="AC12" s="1364" t="s">
        <v>860</v>
      </c>
      <c r="AD12" s="1364" t="s">
        <v>861</v>
      </c>
      <c r="AE12" s="1364" t="s">
        <v>862</v>
      </c>
      <c r="AF12" s="1364" t="s">
        <v>863</v>
      </c>
      <c r="AG12" s="1364" t="s">
        <v>864</v>
      </c>
      <c r="AH12" s="1364" t="s">
        <v>865</v>
      </c>
      <c r="AI12" s="1364" t="s">
        <v>866</v>
      </c>
      <c r="AJ12" s="1364" t="s">
        <v>867</v>
      </c>
      <c r="AK12" s="1364" t="s">
        <v>868</v>
      </c>
      <c r="AL12" s="1364" t="s">
        <v>869</v>
      </c>
      <c r="AM12" s="1229" t="s">
        <v>870</v>
      </c>
      <c r="AN12" s="1229" t="s">
        <v>871</v>
      </c>
      <c r="AO12" s="1229" t="s">
        <v>872</v>
      </c>
      <c r="AP12" s="1229" t="s">
        <v>873</v>
      </c>
      <c r="AQ12" s="1229" t="s">
        <v>874</v>
      </c>
      <c r="AR12" s="1229" t="s">
        <v>875</v>
      </c>
      <c r="AS12" s="1229" t="s">
        <v>876</v>
      </c>
      <c r="AT12" s="1229" t="s">
        <v>877</v>
      </c>
      <c r="AU12" s="1229" t="s">
        <v>878</v>
      </c>
      <c r="AV12" s="1229" t="s">
        <v>879</v>
      </c>
      <c r="AW12" s="1230" t="s">
        <v>880</v>
      </c>
      <c r="AX12" s="1230" t="s">
        <v>881</v>
      </c>
      <c r="AY12" s="1365"/>
    </row>
    <row r="13" spans="1:51" s="842" customFormat="1">
      <c r="A13" s="1362"/>
      <c r="B13" s="1366"/>
      <c r="C13" s="1366"/>
      <c r="D13" s="1359"/>
      <c r="E13" s="1359"/>
      <c r="F13" s="1359"/>
      <c r="G13" s="1360"/>
      <c r="H13" s="1360"/>
      <c r="I13" s="1360"/>
      <c r="J13" s="1360"/>
      <c r="K13" s="1360"/>
      <c r="L13" s="1360"/>
      <c r="M13" s="1360"/>
      <c r="N13" s="1360"/>
      <c r="O13" s="1360"/>
      <c r="P13" s="1360"/>
      <c r="Q13" s="1360"/>
      <c r="R13" s="1360"/>
      <c r="S13" s="1360"/>
      <c r="T13" s="1360"/>
      <c r="U13" s="1360"/>
      <c r="V13" s="1360"/>
      <c r="W13" s="1360"/>
      <c r="X13" s="1360"/>
      <c r="Y13" s="1360"/>
      <c r="Z13" s="1360"/>
      <c r="AA13" s="1360"/>
      <c r="AB13" s="1360"/>
      <c r="AC13" s="1360"/>
      <c r="AD13" s="1360"/>
      <c r="AE13" s="1360"/>
      <c r="AF13" s="1360"/>
      <c r="AG13" s="1360"/>
      <c r="AH13" s="1360"/>
      <c r="AI13" s="1360"/>
      <c r="AJ13" s="1360"/>
      <c r="AK13" s="1360"/>
      <c r="AL13" s="1360"/>
      <c r="AM13" s="1360"/>
      <c r="AN13" s="1360"/>
      <c r="AO13" s="1360"/>
      <c r="AP13" s="1360"/>
      <c r="AQ13" s="1360"/>
      <c r="AR13" s="1360"/>
      <c r="AS13" s="1360"/>
      <c r="AT13" s="1360"/>
      <c r="AU13" s="1360"/>
      <c r="AV13" s="1360"/>
      <c r="AW13" s="1360"/>
      <c r="AX13" s="1360"/>
      <c r="AY13" s="1365"/>
    </row>
    <row r="14" spans="1:51">
      <c r="A14" s="1338"/>
      <c r="B14" s="843" t="s">
        <v>582</v>
      </c>
      <c r="C14" s="843"/>
      <c r="D14" s="1367" t="s">
        <v>747</v>
      </c>
      <c r="E14" s="1367" t="s">
        <v>582</v>
      </c>
      <c r="F14" s="1368" t="s">
        <v>582</v>
      </c>
      <c r="G14" s="1369" t="s">
        <v>582</v>
      </c>
      <c r="H14" s="1370" t="s">
        <v>582</v>
      </c>
      <c r="I14" s="1370" t="s">
        <v>582</v>
      </c>
      <c r="J14" s="1370" t="s">
        <v>582</v>
      </c>
      <c r="K14" s="1370" t="s">
        <v>582</v>
      </c>
      <c r="L14" s="1370" t="s">
        <v>582</v>
      </c>
      <c r="M14" s="1370" t="s">
        <v>582</v>
      </c>
      <c r="N14" s="1370" t="s">
        <v>582</v>
      </c>
      <c r="O14" s="1370" t="s">
        <v>582</v>
      </c>
      <c r="P14" s="1370" t="s">
        <v>582</v>
      </c>
      <c r="Q14" s="1370" t="s">
        <v>582</v>
      </c>
      <c r="R14" s="1370" t="s">
        <v>582</v>
      </c>
      <c r="S14" s="1370" t="s">
        <v>582</v>
      </c>
      <c r="T14" s="1370" t="s">
        <v>582</v>
      </c>
      <c r="U14" s="1370" t="s">
        <v>582</v>
      </c>
      <c r="V14" s="1370" t="s">
        <v>582</v>
      </c>
      <c r="W14" s="1370" t="s">
        <v>582</v>
      </c>
      <c r="X14" s="1370" t="s">
        <v>582</v>
      </c>
      <c r="Y14" s="1370" t="s">
        <v>582</v>
      </c>
      <c r="Z14" s="1370" t="s">
        <v>582</v>
      </c>
      <c r="AA14" s="1370" t="s">
        <v>582</v>
      </c>
      <c r="AB14" s="1370" t="s">
        <v>582</v>
      </c>
      <c r="AC14" s="1370" t="s">
        <v>582</v>
      </c>
      <c r="AD14" s="1370" t="s">
        <v>582</v>
      </c>
      <c r="AE14" s="1370" t="s">
        <v>582</v>
      </c>
      <c r="AF14" s="1370" t="s">
        <v>582</v>
      </c>
      <c r="AG14" s="1370" t="s">
        <v>582</v>
      </c>
      <c r="AH14" s="1370" t="s">
        <v>582</v>
      </c>
      <c r="AI14" s="1370" t="s">
        <v>582</v>
      </c>
      <c r="AJ14" s="1370" t="s">
        <v>582</v>
      </c>
      <c r="AK14" s="1370" t="s">
        <v>582</v>
      </c>
      <c r="AL14" s="1370" t="s">
        <v>582</v>
      </c>
      <c r="AM14" s="1370" t="s">
        <v>582</v>
      </c>
      <c r="AN14" s="1370" t="s">
        <v>582</v>
      </c>
      <c r="AO14" s="1370" t="s">
        <v>582</v>
      </c>
      <c r="AP14" s="1370" t="s">
        <v>582</v>
      </c>
      <c r="AQ14" s="1370" t="s">
        <v>582</v>
      </c>
      <c r="AR14" s="1370" t="s">
        <v>582</v>
      </c>
      <c r="AS14" s="1370" t="s">
        <v>582</v>
      </c>
      <c r="AT14" s="1370" t="s">
        <v>582</v>
      </c>
      <c r="AU14" s="1370" t="s">
        <v>582</v>
      </c>
      <c r="AV14" s="1370"/>
      <c r="AW14" s="1370"/>
      <c r="AX14" s="1370" t="s">
        <v>582</v>
      </c>
      <c r="AY14" s="1361"/>
    </row>
    <row r="15" spans="1:51" s="842" customFormat="1">
      <c r="A15" s="1362"/>
      <c r="B15" s="844"/>
      <c r="C15" s="844"/>
      <c r="D15" s="1371" t="s">
        <v>882</v>
      </c>
      <c r="E15" s="1371" t="s">
        <v>883</v>
      </c>
      <c r="F15" s="1371" t="s">
        <v>884</v>
      </c>
      <c r="G15" s="1371" t="s">
        <v>885</v>
      </c>
      <c r="H15" s="1372" t="s">
        <v>886</v>
      </c>
      <c r="I15" s="1372" t="s">
        <v>887</v>
      </c>
      <c r="J15" s="1372" t="s">
        <v>888</v>
      </c>
      <c r="K15" s="1372" t="s">
        <v>889</v>
      </c>
      <c r="L15" s="1372" t="s">
        <v>890</v>
      </c>
      <c r="M15" s="1372" t="s">
        <v>891</v>
      </c>
      <c r="N15" s="1372" t="s">
        <v>892</v>
      </c>
      <c r="O15" s="1372" t="s">
        <v>893</v>
      </c>
      <c r="P15" s="1372" t="s">
        <v>894</v>
      </c>
      <c r="Q15" s="1372" t="s">
        <v>895</v>
      </c>
      <c r="R15" s="1372" t="s">
        <v>896</v>
      </c>
      <c r="S15" s="1372" t="s">
        <v>897</v>
      </c>
      <c r="T15" s="1372" t="s">
        <v>898</v>
      </c>
      <c r="U15" s="1372" t="s">
        <v>899</v>
      </c>
      <c r="V15" s="1372" t="s">
        <v>900</v>
      </c>
      <c r="W15" s="1372" t="s">
        <v>901</v>
      </c>
      <c r="X15" s="1372" t="s">
        <v>902</v>
      </c>
      <c r="Y15" s="1372" t="s">
        <v>903</v>
      </c>
      <c r="Z15" s="1372" t="s">
        <v>904</v>
      </c>
      <c r="AA15" s="1372" t="s">
        <v>905</v>
      </c>
      <c r="AB15" s="1372" t="s">
        <v>906</v>
      </c>
      <c r="AC15" s="1372" t="s">
        <v>907</v>
      </c>
      <c r="AD15" s="1372" t="s">
        <v>908</v>
      </c>
      <c r="AE15" s="1372" t="s">
        <v>909</v>
      </c>
      <c r="AF15" s="1372" t="s">
        <v>910</v>
      </c>
      <c r="AG15" s="1372" t="s">
        <v>911</v>
      </c>
      <c r="AH15" s="1372" t="s">
        <v>912</v>
      </c>
      <c r="AI15" s="1372" t="s">
        <v>913</v>
      </c>
      <c r="AJ15" s="1372" t="s">
        <v>914</v>
      </c>
      <c r="AK15" s="1372" t="s">
        <v>915</v>
      </c>
      <c r="AL15" s="1372" t="s">
        <v>916</v>
      </c>
      <c r="AM15" s="1372" t="s">
        <v>917</v>
      </c>
      <c r="AN15" s="1372" t="s">
        <v>918</v>
      </c>
      <c r="AO15" s="1372" t="s">
        <v>919</v>
      </c>
      <c r="AP15" s="1372" t="s">
        <v>920</v>
      </c>
      <c r="AQ15" s="1372" t="s">
        <v>921</v>
      </c>
      <c r="AR15" s="1372" t="s">
        <v>922</v>
      </c>
      <c r="AS15" s="1372" t="s">
        <v>923</v>
      </c>
      <c r="AT15" s="1372" t="s">
        <v>924</v>
      </c>
      <c r="AU15" s="1372" t="s">
        <v>925</v>
      </c>
      <c r="AV15" s="1373" t="s">
        <v>926</v>
      </c>
      <c r="AW15" s="1373" t="s">
        <v>128</v>
      </c>
      <c r="AX15" s="1374" t="s">
        <v>927</v>
      </c>
      <c r="AY15" s="1365"/>
    </row>
    <row r="16" spans="1:51">
      <c r="A16" s="1338" t="s">
        <v>89</v>
      </c>
      <c r="B16" s="843" t="s">
        <v>928</v>
      </c>
      <c r="C16" s="844"/>
      <c r="D16" s="1371" t="s">
        <v>408</v>
      </c>
      <c r="E16" s="1371" t="s">
        <v>929</v>
      </c>
      <c r="F16" s="1371" t="s">
        <v>407</v>
      </c>
      <c r="G16" s="1371" t="s">
        <v>930</v>
      </c>
      <c r="H16" s="1372" t="s">
        <v>931</v>
      </c>
      <c r="I16" s="1372" t="s">
        <v>932</v>
      </c>
      <c r="J16" s="1372" t="s">
        <v>933</v>
      </c>
      <c r="K16" s="1372" t="s">
        <v>934</v>
      </c>
      <c r="L16" s="1372" t="s">
        <v>935</v>
      </c>
      <c r="M16" s="1372" t="s">
        <v>936</v>
      </c>
      <c r="N16" s="1372" t="s">
        <v>937</v>
      </c>
      <c r="O16" s="1372" t="s">
        <v>938</v>
      </c>
      <c r="P16" s="1372" t="s">
        <v>939</v>
      </c>
      <c r="Q16" s="1372" t="s">
        <v>940</v>
      </c>
      <c r="R16" s="1372" t="s">
        <v>941</v>
      </c>
      <c r="S16" s="1372" t="s">
        <v>942</v>
      </c>
      <c r="T16" s="1372" t="s">
        <v>943</v>
      </c>
      <c r="U16" s="1372" t="s">
        <v>944</v>
      </c>
      <c r="V16" s="1372" t="s">
        <v>945</v>
      </c>
      <c r="W16" s="1372" t="s">
        <v>946</v>
      </c>
      <c r="X16" s="1372" t="s">
        <v>947</v>
      </c>
      <c r="Y16" s="1372" t="s">
        <v>948</v>
      </c>
      <c r="Z16" s="1372" t="s">
        <v>949</v>
      </c>
      <c r="AA16" s="1372" t="s">
        <v>950</v>
      </c>
      <c r="AB16" s="1372" t="s">
        <v>951</v>
      </c>
      <c r="AC16" s="1372" t="s">
        <v>952</v>
      </c>
      <c r="AD16" s="1372" t="s">
        <v>953</v>
      </c>
      <c r="AE16" s="1372" t="s">
        <v>954</v>
      </c>
      <c r="AF16" s="1372" t="s">
        <v>955</v>
      </c>
      <c r="AG16" s="1372" t="s">
        <v>956</v>
      </c>
      <c r="AH16" s="1372" t="s">
        <v>405</v>
      </c>
      <c r="AI16" s="1372" t="s">
        <v>957</v>
      </c>
      <c r="AJ16" s="1372" t="s">
        <v>958</v>
      </c>
      <c r="AK16" s="1372" t="s">
        <v>959</v>
      </c>
      <c r="AL16" s="1372" t="s">
        <v>960</v>
      </c>
      <c r="AM16" s="1372" t="s">
        <v>961</v>
      </c>
      <c r="AN16" s="1372" t="s">
        <v>962</v>
      </c>
      <c r="AO16" s="1372" t="s">
        <v>963</v>
      </c>
      <c r="AP16" s="1372" t="s">
        <v>964</v>
      </c>
      <c r="AQ16" s="1372" t="s">
        <v>965</v>
      </c>
      <c r="AR16" s="1372" t="s">
        <v>966</v>
      </c>
      <c r="AS16" s="1372" t="s">
        <v>967</v>
      </c>
      <c r="AT16" s="1372" t="s">
        <v>968</v>
      </c>
      <c r="AU16" s="1372" t="s">
        <v>969</v>
      </c>
      <c r="AV16" s="1373" t="s">
        <v>970</v>
      </c>
      <c r="AW16" s="1373" t="s">
        <v>128</v>
      </c>
      <c r="AX16" s="1375"/>
      <c r="AY16" s="1361"/>
    </row>
    <row r="17" spans="1:51">
      <c r="A17" s="1338"/>
      <c r="B17" s="843"/>
      <c r="C17" s="844"/>
      <c r="D17" s="1376"/>
      <c r="E17" s="1376"/>
      <c r="F17" s="1376"/>
      <c r="G17" s="1371"/>
      <c r="H17" s="1372"/>
      <c r="I17" s="1372"/>
      <c r="J17" s="1372"/>
      <c r="K17" s="1372"/>
      <c r="L17" s="1372"/>
      <c r="M17" s="1372"/>
      <c r="N17" s="1372"/>
      <c r="O17" s="1372"/>
      <c r="P17" s="1372"/>
      <c r="Q17" s="1372"/>
      <c r="R17" s="1372"/>
      <c r="S17" s="1372"/>
      <c r="T17" s="1372"/>
      <c r="U17" s="1372"/>
      <c r="V17" s="1372"/>
      <c r="W17" s="1372"/>
      <c r="X17" s="1372"/>
      <c r="Y17" s="1372"/>
      <c r="Z17" s="1372"/>
      <c r="AA17" s="1372"/>
      <c r="AB17" s="1372"/>
      <c r="AC17" s="1372"/>
      <c r="AD17" s="1372"/>
      <c r="AE17" s="1372"/>
      <c r="AF17" s="1372"/>
      <c r="AG17" s="1372"/>
      <c r="AH17" s="1372"/>
      <c r="AI17" s="1372"/>
      <c r="AJ17" s="1372"/>
      <c r="AK17" s="1372"/>
      <c r="AL17" s="1372"/>
      <c r="AM17" s="1372"/>
      <c r="AN17" s="1372"/>
      <c r="AO17" s="1372"/>
      <c r="AP17" s="1372"/>
      <c r="AQ17" s="1372"/>
      <c r="AR17" s="1372"/>
      <c r="AS17" s="1372"/>
      <c r="AT17" s="1372"/>
      <c r="AU17" s="1372"/>
      <c r="AV17" s="1372"/>
      <c r="AW17" s="1372"/>
      <c r="AX17" s="1375"/>
      <c r="AY17" s="1361"/>
    </row>
    <row r="18" spans="1:51">
      <c r="A18" s="1362" t="s">
        <v>149</v>
      </c>
      <c r="B18" s="845"/>
      <c r="C18" s="1377" t="s">
        <v>842</v>
      </c>
      <c r="D18" s="846"/>
      <c r="E18" s="846"/>
      <c r="F18" s="846"/>
      <c r="G18" s="847"/>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848">
        <f>SUM(D18:AW18)</f>
        <v>0</v>
      </c>
      <c r="AY18" s="1361"/>
    </row>
    <row r="19" spans="1:51">
      <c r="A19" s="1362" t="s">
        <v>153</v>
      </c>
      <c r="B19" s="849"/>
      <c r="C19" s="1378" t="s">
        <v>752</v>
      </c>
      <c r="D19" s="846"/>
      <c r="E19" s="846"/>
      <c r="F19" s="846"/>
      <c r="G19" s="847"/>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848">
        <f t="shared" ref="AX19:AX69" si="0">SUM(D19:AW19)</f>
        <v>0</v>
      </c>
      <c r="AY19" s="1361"/>
    </row>
    <row r="20" spans="1:51">
      <c r="A20" s="1362" t="s">
        <v>156</v>
      </c>
      <c r="B20" s="849"/>
      <c r="C20" s="1378" t="s">
        <v>756</v>
      </c>
      <c r="D20" s="846"/>
      <c r="E20" s="846"/>
      <c r="F20" s="846"/>
      <c r="G20" s="847"/>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848">
        <f t="shared" si="0"/>
        <v>0</v>
      </c>
      <c r="AY20" s="1361"/>
    </row>
    <row r="21" spans="1:51">
      <c r="A21" s="1362" t="s">
        <v>159</v>
      </c>
      <c r="B21" s="849"/>
      <c r="C21" s="1378" t="s">
        <v>817</v>
      </c>
      <c r="D21" s="846"/>
      <c r="E21" s="846"/>
      <c r="F21" s="846"/>
      <c r="G21" s="847"/>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848">
        <f t="shared" si="0"/>
        <v>0</v>
      </c>
      <c r="AY21" s="1361"/>
    </row>
    <row r="22" spans="1:51">
      <c r="A22" s="1362" t="s">
        <v>221</v>
      </c>
      <c r="B22" s="849"/>
      <c r="C22" s="1378" t="s">
        <v>818</v>
      </c>
      <c r="D22" s="846"/>
      <c r="E22" s="846"/>
      <c r="F22" s="846"/>
      <c r="G22" s="847"/>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848">
        <f t="shared" si="0"/>
        <v>0</v>
      </c>
      <c r="AY22" s="1361"/>
    </row>
    <row r="23" spans="1:51">
      <c r="A23" s="1362" t="s">
        <v>225</v>
      </c>
      <c r="B23" s="849"/>
      <c r="C23" s="1378" t="s">
        <v>758</v>
      </c>
      <c r="D23" s="846"/>
      <c r="E23" s="846"/>
      <c r="F23" s="846"/>
      <c r="G23" s="847"/>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848">
        <f t="shared" si="0"/>
        <v>0</v>
      </c>
      <c r="AY23" s="1361"/>
    </row>
    <row r="24" spans="1:51">
      <c r="A24" s="1362" t="s">
        <v>230</v>
      </c>
      <c r="B24" s="849"/>
      <c r="C24" s="1378" t="s">
        <v>760</v>
      </c>
      <c r="D24" s="846"/>
      <c r="E24" s="846"/>
      <c r="F24" s="846"/>
      <c r="G24" s="847"/>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848">
        <f t="shared" si="0"/>
        <v>0</v>
      </c>
      <c r="AY24" s="1361"/>
    </row>
    <row r="25" spans="1:51">
      <c r="A25" s="1362" t="s">
        <v>233</v>
      </c>
      <c r="B25" s="849"/>
      <c r="C25" s="1378" t="s">
        <v>762</v>
      </c>
      <c r="D25" s="846"/>
      <c r="E25" s="846"/>
      <c r="F25" s="846"/>
      <c r="G25" s="847"/>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848">
        <f t="shared" si="0"/>
        <v>0</v>
      </c>
      <c r="AY25" s="1361"/>
    </row>
    <row r="26" spans="1:51">
      <c r="A26" s="1362" t="s">
        <v>237</v>
      </c>
      <c r="B26" s="849"/>
      <c r="C26" s="1378" t="s">
        <v>764</v>
      </c>
      <c r="D26" s="846"/>
      <c r="E26" s="846"/>
      <c r="F26" s="846"/>
      <c r="G26" s="847"/>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848">
        <f t="shared" si="0"/>
        <v>0</v>
      </c>
      <c r="AY26" s="1361"/>
    </row>
    <row r="27" spans="1:51">
      <c r="A27" s="1362" t="s">
        <v>241</v>
      </c>
      <c r="B27" s="849"/>
      <c r="C27" s="1378" t="s">
        <v>819</v>
      </c>
      <c r="D27" s="846"/>
      <c r="E27" s="846"/>
      <c r="F27" s="846"/>
      <c r="G27" s="847"/>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848">
        <f t="shared" si="0"/>
        <v>0</v>
      </c>
      <c r="AY27" s="1361"/>
    </row>
    <row r="28" spans="1:51">
      <c r="A28" s="1362" t="s">
        <v>245</v>
      </c>
      <c r="B28" s="849"/>
      <c r="C28" s="1378" t="s">
        <v>820</v>
      </c>
      <c r="D28" s="846"/>
      <c r="E28" s="846"/>
      <c r="F28" s="846"/>
      <c r="G28" s="847"/>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848">
        <f t="shared" si="0"/>
        <v>0</v>
      </c>
      <c r="AY28" s="1361"/>
    </row>
    <row r="29" spans="1:51">
      <c r="A29" s="1362" t="s">
        <v>249</v>
      </c>
      <c r="B29" s="849"/>
      <c r="C29" s="1378" t="s">
        <v>821</v>
      </c>
      <c r="D29" s="846"/>
      <c r="E29" s="846"/>
      <c r="F29" s="846"/>
      <c r="G29" s="847"/>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848">
        <f t="shared" si="0"/>
        <v>0</v>
      </c>
      <c r="AY29" s="1361"/>
    </row>
    <row r="30" spans="1:51">
      <c r="A30" s="1362" t="s">
        <v>257</v>
      </c>
      <c r="B30" s="849"/>
      <c r="C30" s="1378" t="s">
        <v>822</v>
      </c>
      <c r="D30" s="846"/>
      <c r="E30" s="846"/>
      <c r="F30" s="846"/>
      <c r="G30" s="847"/>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848">
        <f t="shared" si="0"/>
        <v>0</v>
      </c>
      <c r="AY30" s="1361"/>
    </row>
    <row r="31" spans="1:51">
      <c r="A31" s="1362" t="s">
        <v>254</v>
      </c>
      <c r="B31" s="849"/>
      <c r="C31" s="1378" t="s">
        <v>816</v>
      </c>
      <c r="D31" s="846"/>
      <c r="E31" s="846"/>
      <c r="F31" s="846"/>
      <c r="G31" s="847"/>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848">
        <f t="shared" si="0"/>
        <v>0</v>
      </c>
      <c r="AY31" s="1361"/>
    </row>
    <row r="32" spans="1:51">
      <c r="A32" s="1362" t="s">
        <v>625</v>
      </c>
      <c r="B32" s="849"/>
      <c r="C32" s="1378" t="s">
        <v>766</v>
      </c>
      <c r="D32" s="846"/>
      <c r="E32" s="846"/>
      <c r="F32" s="846"/>
      <c r="G32" s="847"/>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848">
        <f t="shared" si="0"/>
        <v>0</v>
      </c>
      <c r="AY32" s="1361"/>
    </row>
    <row r="33" spans="1:51">
      <c r="A33" s="1362" t="s">
        <v>971</v>
      </c>
      <c r="B33" s="849"/>
      <c r="C33" s="1378" t="s">
        <v>768</v>
      </c>
      <c r="D33" s="846"/>
      <c r="E33" s="846"/>
      <c r="F33" s="846"/>
      <c r="G33" s="847"/>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848">
        <f t="shared" si="0"/>
        <v>0</v>
      </c>
      <c r="AY33" s="1361"/>
    </row>
    <row r="34" spans="1:51">
      <c r="A34" s="1362" t="s">
        <v>972</v>
      </c>
      <c r="B34" s="849"/>
      <c r="C34" s="1378" t="s">
        <v>770</v>
      </c>
      <c r="D34" s="846"/>
      <c r="E34" s="846"/>
      <c r="F34" s="846"/>
      <c r="G34" s="847"/>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848">
        <f t="shared" si="0"/>
        <v>0</v>
      </c>
      <c r="AY34" s="1361"/>
    </row>
    <row r="35" spans="1:51">
      <c r="A35" s="1362" t="s">
        <v>973</v>
      </c>
      <c r="B35" s="849"/>
      <c r="C35" s="1378" t="s">
        <v>823</v>
      </c>
      <c r="D35" s="846"/>
      <c r="E35" s="846"/>
      <c r="F35" s="846"/>
      <c r="G35" s="847"/>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848">
        <f t="shared" si="0"/>
        <v>0</v>
      </c>
      <c r="AY35" s="1361"/>
    </row>
    <row r="36" spans="1:51">
      <c r="A36" s="1362" t="s">
        <v>974</v>
      </c>
      <c r="B36" s="849"/>
      <c r="C36" s="1378" t="s">
        <v>824</v>
      </c>
      <c r="D36" s="846"/>
      <c r="E36" s="846"/>
      <c r="F36" s="846"/>
      <c r="G36" s="847"/>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848">
        <f t="shared" si="0"/>
        <v>0</v>
      </c>
      <c r="AY36" s="1361"/>
    </row>
    <row r="37" spans="1:51">
      <c r="A37" s="1362" t="s">
        <v>975</v>
      </c>
      <c r="B37" s="849"/>
      <c r="C37" s="1378" t="s">
        <v>825</v>
      </c>
      <c r="D37" s="846"/>
      <c r="E37" s="846"/>
      <c r="F37" s="846"/>
      <c r="G37" s="847"/>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848">
        <f t="shared" si="0"/>
        <v>0</v>
      </c>
      <c r="AY37" s="1361"/>
    </row>
    <row r="38" spans="1:51">
      <c r="A38" s="1362" t="s">
        <v>976</v>
      </c>
      <c r="B38" s="849"/>
      <c r="C38" s="1378" t="s">
        <v>827</v>
      </c>
      <c r="D38" s="846"/>
      <c r="E38" s="846"/>
      <c r="F38" s="846"/>
      <c r="G38" s="847"/>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848">
        <f t="shared" si="0"/>
        <v>0</v>
      </c>
      <c r="AY38" s="1361"/>
    </row>
    <row r="39" spans="1:51">
      <c r="A39" s="1362" t="s">
        <v>977</v>
      </c>
      <c r="B39" s="849"/>
      <c r="C39" s="1378" t="s">
        <v>751</v>
      </c>
      <c r="D39" s="846"/>
      <c r="E39" s="846"/>
      <c r="F39" s="846"/>
      <c r="G39" s="847"/>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848">
        <f t="shared" si="0"/>
        <v>0</v>
      </c>
      <c r="AY39" s="1361"/>
    </row>
    <row r="40" spans="1:51">
      <c r="A40" s="1362" t="s">
        <v>978</v>
      </c>
      <c r="B40" s="849"/>
      <c r="C40" s="1378" t="s">
        <v>772</v>
      </c>
      <c r="D40" s="846"/>
      <c r="E40" s="846"/>
      <c r="F40" s="846"/>
      <c r="G40" s="847"/>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848">
        <f t="shared" si="0"/>
        <v>0</v>
      </c>
      <c r="AY40" s="1361"/>
    </row>
    <row r="41" spans="1:51">
      <c r="A41" s="1362" t="s">
        <v>979</v>
      </c>
      <c r="B41" s="849"/>
      <c r="C41" s="1378" t="s">
        <v>774</v>
      </c>
      <c r="D41" s="846"/>
      <c r="E41" s="846"/>
      <c r="F41" s="846"/>
      <c r="G41" s="847"/>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848">
        <f t="shared" si="0"/>
        <v>0</v>
      </c>
      <c r="AY41" s="1361"/>
    </row>
    <row r="42" spans="1:51">
      <c r="A42" s="1362" t="s">
        <v>980</v>
      </c>
      <c r="B42" s="849"/>
      <c r="C42" s="1378" t="s">
        <v>776</v>
      </c>
      <c r="D42" s="846"/>
      <c r="E42" s="846"/>
      <c r="F42" s="846"/>
      <c r="G42" s="847"/>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848">
        <f t="shared" si="0"/>
        <v>0</v>
      </c>
      <c r="AY42" s="1361"/>
    </row>
    <row r="43" spans="1:51">
      <c r="A43" s="1362" t="s">
        <v>981</v>
      </c>
      <c r="B43" s="849"/>
      <c r="C43" s="1378" t="s">
        <v>753</v>
      </c>
      <c r="D43" s="846"/>
      <c r="E43" s="846"/>
      <c r="F43" s="846"/>
      <c r="G43" s="847"/>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848">
        <f t="shared" si="0"/>
        <v>0</v>
      </c>
      <c r="AY43" s="1361"/>
    </row>
    <row r="44" spans="1:51">
      <c r="A44" s="1362" t="s">
        <v>982</v>
      </c>
      <c r="B44" s="849"/>
      <c r="C44" s="1378" t="s">
        <v>778</v>
      </c>
      <c r="D44" s="846"/>
      <c r="E44" s="846"/>
      <c r="F44" s="846"/>
      <c r="G44" s="847"/>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848">
        <f t="shared" si="0"/>
        <v>0</v>
      </c>
      <c r="AY44" s="1361"/>
    </row>
    <row r="45" spans="1:51">
      <c r="A45" s="1362" t="s">
        <v>983</v>
      </c>
      <c r="B45" s="849"/>
      <c r="C45" s="1378" t="s">
        <v>829</v>
      </c>
      <c r="D45" s="846"/>
      <c r="E45" s="846"/>
      <c r="F45" s="846"/>
      <c r="G45" s="847"/>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848">
        <f t="shared" si="0"/>
        <v>0</v>
      </c>
      <c r="AY45" s="1361"/>
    </row>
    <row r="46" spans="1:51">
      <c r="A46" s="1362" t="s">
        <v>984</v>
      </c>
      <c r="B46" s="849"/>
      <c r="C46" s="1378" t="s">
        <v>831</v>
      </c>
      <c r="D46" s="846"/>
      <c r="E46" s="846"/>
      <c r="F46" s="846"/>
      <c r="G46" s="847"/>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848">
        <f t="shared" si="0"/>
        <v>0</v>
      </c>
      <c r="AY46" s="1361"/>
    </row>
    <row r="47" spans="1:51">
      <c r="A47" s="1362" t="s">
        <v>985</v>
      </c>
      <c r="B47" s="849"/>
      <c r="C47" s="1378" t="s">
        <v>833</v>
      </c>
      <c r="D47" s="846"/>
      <c r="E47" s="846"/>
      <c r="F47" s="846"/>
      <c r="G47" s="847"/>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848">
        <f t="shared" si="0"/>
        <v>0</v>
      </c>
      <c r="AY47" s="1361"/>
    </row>
    <row r="48" spans="1:51">
      <c r="A48" s="1362" t="s">
        <v>986</v>
      </c>
      <c r="B48" s="849"/>
      <c r="C48" s="1378" t="s">
        <v>835</v>
      </c>
      <c r="D48" s="846"/>
      <c r="E48" s="846"/>
      <c r="F48" s="846"/>
      <c r="G48" s="847"/>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848">
        <f t="shared" si="0"/>
        <v>0</v>
      </c>
      <c r="AY48" s="1361"/>
    </row>
    <row r="49" spans="1:51">
      <c r="A49" s="1362" t="s">
        <v>987</v>
      </c>
      <c r="B49" s="849"/>
      <c r="C49" s="1378" t="s">
        <v>837</v>
      </c>
      <c r="D49" s="846"/>
      <c r="E49" s="846"/>
      <c r="F49" s="846"/>
      <c r="G49" s="847"/>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848">
        <f t="shared" si="0"/>
        <v>0</v>
      </c>
      <c r="AY49" s="1361"/>
    </row>
    <row r="50" spans="1:51">
      <c r="A50" s="1362" t="s">
        <v>988</v>
      </c>
      <c r="B50" s="849"/>
      <c r="C50" s="1378" t="s">
        <v>839</v>
      </c>
      <c r="D50" s="846"/>
      <c r="E50" s="846"/>
      <c r="F50" s="846"/>
      <c r="G50" s="847"/>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848">
        <f t="shared" si="0"/>
        <v>0</v>
      </c>
      <c r="AY50" s="1361"/>
    </row>
    <row r="51" spans="1:51">
      <c r="A51" s="1362" t="s">
        <v>989</v>
      </c>
      <c r="B51" s="849"/>
      <c r="C51" s="1378" t="s">
        <v>780</v>
      </c>
      <c r="D51" s="846"/>
      <c r="E51" s="846"/>
      <c r="F51" s="846"/>
      <c r="G51" s="847"/>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848">
        <f t="shared" si="0"/>
        <v>0</v>
      </c>
      <c r="AY51" s="1361"/>
    </row>
    <row r="52" spans="1:51">
      <c r="A52" s="1362" t="s">
        <v>990</v>
      </c>
      <c r="B52" s="849"/>
      <c r="C52" s="1378" t="s">
        <v>784</v>
      </c>
      <c r="D52" s="846"/>
      <c r="E52" s="846"/>
      <c r="F52" s="846"/>
      <c r="G52" s="847"/>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848">
        <f t="shared" si="0"/>
        <v>0</v>
      </c>
      <c r="AY52" s="1361"/>
    </row>
    <row r="53" spans="1:51">
      <c r="A53" s="1362" t="s">
        <v>991</v>
      </c>
      <c r="B53" s="849"/>
      <c r="C53" s="1378" t="s">
        <v>786</v>
      </c>
      <c r="D53" s="846"/>
      <c r="E53" s="846"/>
      <c r="F53" s="846"/>
      <c r="G53" s="847"/>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848">
        <f>SUM(D53:AW53)</f>
        <v>0</v>
      </c>
      <c r="AY53" s="1361"/>
    </row>
    <row r="54" spans="1:51">
      <c r="A54" s="1362" t="s">
        <v>992</v>
      </c>
      <c r="B54" s="849"/>
      <c r="C54" s="1378" t="s">
        <v>788</v>
      </c>
      <c r="D54" s="846"/>
      <c r="E54" s="846"/>
      <c r="F54" s="846"/>
      <c r="G54" s="847"/>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848">
        <f t="shared" si="0"/>
        <v>0</v>
      </c>
      <c r="AY54" s="1361"/>
    </row>
    <row r="55" spans="1:51">
      <c r="A55" s="1362" t="s">
        <v>993</v>
      </c>
      <c r="B55" s="849"/>
      <c r="C55" s="1378" t="s">
        <v>790</v>
      </c>
      <c r="D55" s="846"/>
      <c r="E55" s="846"/>
      <c r="F55" s="846"/>
      <c r="G55" s="847"/>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848">
        <f t="shared" si="0"/>
        <v>0</v>
      </c>
      <c r="AY55" s="1361"/>
    </row>
    <row r="56" spans="1:51">
      <c r="A56" s="1362" t="s">
        <v>994</v>
      </c>
      <c r="B56" s="849"/>
      <c r="C56" s="1378" t="s">
        <v>792</v>
      </c>
      <c r="D56" s="846"/>
      <c r="E56" s="846"/>
      <c r="F56" s="846"/>
      <c r="G56" s="847"/>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848">
        <f t="shared" si="0"/>
        <v>0</v>
      </c>
      <c r="AY56" s="1361"/>
    </row>
    <row r="57" spans="1:51">
      <c r="A57" s="1362" t="s">
        <v>995</v>
      </c>
      <c r="B57" s="849"/>
      <c r="C57" s="1378" t="s">
        <v>794</v>
      </c>
      <c r="D57" s="846"/>
      <c r="E57" s="846"/>
      <c r="F57" s="846"/>
      <c r="G57" s="847"/>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848">
        <f t="shared" si="0"/>
        <v>0</v>
      </c>
      <c r="AY57" s="1361"/>
    </row>
    <row r="58" spans="1:51">
      <c r="A58" s="1362" t="s">
        <v>996</v>
      </c>
      <c r="B58" s="849"/>
      <c r="C58" s="1378" t="s">
        <v>796</v>
      </c>
      <c r="D58" s="846"/>
      <c r="E58" s="846"/>
      <c r="F58" s="846"/>
      <c r="G58" s="847"/>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848">
        <f t="shared" si="0"/>
        <v>0</v>
      </c>
      <c r="AY58" s="1361"/>
    </row>
    <row r="59" spans="1:51">
      <c r="A59" s="1362" t="s">
        <v>997</v>
      </c>
      <c r="B59" s="849"/>
      <c r="C59" s="1378" t="s">
        <v>800</v>
      </c>
      <c r="D59" s="846"/>
      <c r="E59" s="846"/>
      <c r="F59" s="846"/>
      <c r="G59" s="847"/>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848">
        <f t="shared" si="0"/>
        <v>0</v>
      </c>
      <c r="AY59" s="1361"/>
    </row>
    <row r="60" spans="1:51">
      <c r="A60" s="1362" t="s">
        <v>998</v>
      </c>
      <c r="B60" s="849"/>
      <c r="C60" s="1378" t="s">
        <v>798</v>
      </c>
      <c r="D60" s="846"/>
      <c r="E60" s="846"/>
      <c r="F60" s="846"/>
      <c r="G60" s="847"/>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848">
        <f t="shared" si="0"/>
        <v>0</v>
      </c>
      <c r="AY60" s="1361"/>
    </row>
    <row r="61" spans="1:51">
      <c r="A61" s="1362" t="s">
        <v>999</v>
      </c>
      <c r="B61" s="849"/>
      <c r="C61" s="1378" t="s">
        <v>802</v>
      </c>
      <c r="D61" s="846"/>
      <c r="E61" s="846"/>
      <c r="F61" s="846"/>
      <c r="G61" s="847"/>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848">
        <f t="shared" si="0"/>
        <v>0</v>
      </c>
      <c r="AY61" s="1361"/>
    </row>
    <row r="62" spans="1:51">
      <c r="A62" s="1362" t="s">
        <v>1000</v>
      </c>
      <c r="B62" s="849"/>
      <c r="C62" s="1378" t="s">
        <v>804</v>
      </c>
      <c r="D62" s="846"/>
      <c r="E62" s="846"/>
      <c r="F62" s="846"/>
      <c r="G62" s="847"/>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848">
        <f t="shared" si="0"/>
        <v>0</v>
      </c>
      <c r="AY62" s="1361"/>
    </row>
    <row r="63" spans="1:51">
      <c r="A63" s="1362" t="s">
        <v>1001</v>
      </c>
      <c r="B63" s="849"/>
      <c r="C63" s="1378" t="s">
        <v>812</v>
      </c>
      <c r="D63" s="846"/>
      <c r="E63" s="846"/>
      <c r="F63" s="846"/>
      <c r="G63" s="847"/>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848">
        <f t="shared" si="0"/>
        <v>0</v>
      </c>
      <c r="AY63" s="1361"/>
    </row>
    <row r="64" spans="1:51">
      <c r="A64" s="1362" t="s">
        <v>1002</v>
      </c>
      <c r="B64" s="849"/>
      <c r="C64" s="1378" t="s">
        <v>810</v>
      </c>
      <c r="D64" s="846"/>
      <c r="E64" s="846"/>
      <c r="F64" s="846"/>
      <c r="G64" s="847"/>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848">
        <f t="shared" si="0"/>
        <v>0</v>
      </c>
      <c r="AY64" s="1361"/>
    </row>
    <row r="65" spans="1:51">
      <c r="A65" s="1362" t="s">
        <v>1003</v>
      </c>
      <c r="B65" s="849"/>
      <c r="C65" s="1378" t="s">
        <v>806</v>
      </c>
      <c r="D65" s="846"/>
      <c r="E65" s="846"/>
      <c r="F65" s="846"/>
      <c r="G65" s="847"/>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848">
        <f t="shared" si="0"/>
        <v>0</v>
      </c>
      <c r="AY65" s="1361"/>
    </row>
    <row r="66" spans="1:51">
      <c r="A66" s="1362" t="s">
        <v>1004</v>
      </c>
      <c r="B66" s="849"/>
      <c r="C66" s="1378" t="s">
        <v>808</v>
      </c>
      <c r="D66" s="846"/>
      <c r="E66" s="846"/>
      <c r="F66" s="846"/>
      <c r="G66" s="847"/>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848">
        <f t="shared" si="0"/>
        <v>0</v>
      </c>
      <c r="AY66" s="1361"/>
    </row>
    <row r="67" spans="1:51">
      <c r="A67" s="1362" t="s">
        <v>1005</v>
      </c>
      <c r="B67" s="849"/>
      <c r="C67" s="1378" t="s">
        <v>814</v>
      </c>
      <c r="D67" s="846"/>
      <c r="E67" s="846"/>
      <c r="F67" s="846"/>
      <c r="G67" s="847"/>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848">
        <f t="shared" si="0"/>
        <v>0</v>
      </c>
      <c r="AY67" s="1361"/>
    </row>
    <row r="68" spans="1:51">
      <c r="A68" s="1362" t="s">
        <v>1006</v>
      </c>
      <c r="B68" s="850"/>
      <c r="C68" s="850"/>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848">
        <f t="shared" si="0"/>
        <v>0</v>
      </c>
      <c r="AY68" s="1361"/>
    </row>
    <row r="69" spans="1:51" ht="15" thickBot="1">
      <c r="A69" s="1379" t="s">
        <v>128</v>
      </c>
      <c r="B69" s="851"/>
      <c r="C69" s="851" t="s">
        <v>754</v>
      </c>
      <c r="D69" s="852"/>
      <c r="E69" s="852"/>
      <c r="F69" s="852"/>
      <c r="G69" s="852"/>
      <c r="H69" s="852"/>
      <c r="I69" s="852"/>
      <c r="J69" s="852"/>
      <c r="K69" s="852"/>
      <c r="L69" s="852"/>
      <c r="M69" s="852"/>
      <c r="N69" s="852"/>
      <c r="O69" s="852"/>
      <c r="P69" s="852"/>
      <c r="Q69" s="852"/>
      <c r="R69" s="852"/>
      <c r="S69" s="852"/>
      <c r="T69" s="852"/>
      <c r="U69" s="852"/>
      <c r="V69" s="852"/>
      <c r="W69" s="852"/>
      <c r="X69" s="852"/>
      <c r="Y69" s="852"/>
      <c r="Z69" s="852"/>
      <c r="AA69" s="852"/>
      <c r="AB69" s="852"/>
      <c r="AC69" s="852"/>
      <c r="AD69" s="852"/>
      <c r="AE69" s="852"/>
      <c r="AF69" s="852"/>
      <c r="AG69" s="852"/>
      <c r="AH69" s="31"/>
      <c r="AI69" s="852"/>
      <c r="AJ69" s="852"/>
      <c r="AK69" s="852"/>
      <c r="AL69" s="852"/>
      <c r="AM69" s="31"/>
      <c r="AN69" s="852"/>
      <c r="AO69" s="852"/>
      <c r="AP69" s="852"/>
      <c r="AQ69" s="852"/>
      <c r="AR69" s="852"/>
      <c r="AS69" s="852"/>
      <c r="AT69" s="852"/>
      <c r="AU69" s="852"/>
      <c r="AV69" s="852"/>
      <c r="AW69" s="852"/>
      <c r="AX69" s="848">
        <f t="shared" si="0"/>
        <v>0</v>
      </c>
      <c r="AY69" s="1361"/>
    </row>
    <row r="70" spans="1:51" ht="15" thickBot="1">
      <c r="A70" s="1362">
        <v>2</v>
      </c>
      <c r="B70" s="853"/>
      <c r="C70" s="854" t="s">
        <v>782</v>
      </c>
      <c r="D70" s="852"/>
      <c r="E70" s="852"/>
      <c r="F70" s="852"/>
      <c r="G70" s="852"/>
      <c r="H70" s="852"/>
      <c r="I70" s="852"/>
      <c r="J70" s="852"/>
      <c r="K70" s="852"/>
      <c r="L70" s="852"/>
      <c r="M70" s="852"/>
      <c r="N70" s="852"/>
      <c r="O70" s="852"/>
      <c r="P70" s="852"/>
      <c r="Q70" s="852"/>
      <c r="R70" s="852"/>
      <c r="S70" s="852"/>
      <c r="T70" s="852"/>
      <c r="U70" s="852"/>
      <c r="V70" s="852"/>
      <c r="W70" s="852"/>
      <c r="X70" s="852"/>
      <c r="Y70" s="852"/>
      <c r="Z70" s="852"/>
      <c r="AA70" s="852"/>
      <c r="AB70" s="852"/>
      <c r="AC70" s="852"/>
      <c r="AD70" s="852"/>
      <c r="AE70" s="852"/>
      <c r="AF70" s="852"/>
      <c r="AG70" s="852"/>
      <c r="AH70" s="31">
        <v>0</v>
      </c>
      <c r="AI70" s="852"/>
      <c r="AJ70" s="852"/>
      <c r="AK70" s="852"/>
      <c r="AL70" s="852"/>
      <c r="AM70" s="31">
        <v>0</v>
      </c>
      <c r="AN70" s="852"/>
      <c r="AO70" s="852"/>
      <c r="AP70" s="852"/>
      <c r="AQ70" s="852"/>
      <c r="AR70" s="852"/>
      <c r="AS70" s="852"/>
      <c r="AT70" s="852"/>
      <c r="AU70" s="852"/>
      <c r="AV70" s="852"/>
      <c r="AW70" s="852"/>
      <c r="AX70" s="848">
        <f>SUM(D70:AW70)</f>
        <v>0</v>
      </c>
      <c r="AY70" s="1361"/>
    </row>
    <row r="71" spans="1:51">
      <c r="A71" s="1362"/>
      <c r="B71" s="853"/>
      <c r="C71" s="853"/>
      <c r="D71" s="855"/>
      <c r="E71" s="855"/>
      <c r="F71" s="855"/>
      <c r="G71" s="856"/>
      <c r="H71" s="856"/>
      <c r="I71" s="856"/>
      <c r="J71" s="856"/>
      <c r="K71" s="856"/>
      <c r="L71" s="856"/>
      <c r="M71" s="856"/>
      <c r="N71" s="856"/>
      <c r="O71" s="856"/>
      <c r="P71" s="856"/>
      <c r="Q71" s="856"/>
      <c r="R71" s="856"/>
      <c r="S71" s="856"/>
      <c r="T71" s="856"/>
      <c r="U71" s="856"/>
      <c r="V71" s="856"/>
      <c r="W71" s="856"/>
      <c r="X71" s="856"/>
      <c r="Y71" s="856"/>
      <c r="Z71" s="856"/>
      <c r="AA71" s="856"/>
      <c r="AB71" s="856"/>
      <c r="AC71" s="856"/>
      <c r="AD71" s="856"/>
      <c r="AE71" s="856"/>
      <c r="AF71" s="856"/>
      <c r="AG71" s="856"/>
      <c r="AH71" s="856"/>
      <c r="AI71" s="856"/>
      <c r="AJ71" s="856"/>
      <c r="AK71" s="856"/>
      <c r="AL71" s="856"/>
      <c r="AM71" s="856"/>
      <c r="AN71" s="856"/>
      <c r="AO71" s="856"/>
      <c r="AP71" s="856"/>
      <c r="AQ71" s="856"/>
      <c r="AR71" s="856"/>
      <c r="AS71" s="856"/>
      <c r="AT71" s="856"/>
      <c r="AU71" s="856"/>
      <c r="AV71" s="856"/>
      <c r="AW71" s="856"/>
      <c r="AX71" s="848"/>
      <c r="AY71" s="1361"/>
    </row>
    <row r="72" spans="1:51">
      <c r="A72" s="1362">
        <v>3</v>
      </c>
      <c r="B72" s="857" t="s">
        <v>927</v>
      </c>
      <c r="C72" s="858"/>
      <c r="D72" s="859">
        <f>SUM(D18:D70)</f>
        <v>0</v>
      </c>
      <c r="E72" s="859">
        <f t="shared" ref="E72:AL72" si="1">SUM(E18:E70)</f>
        <v>0</v>
      </c>
      <c r="F72" s="859">
        <f t="shared" si="1"/>
        <v>0</v>
      </c>
      <c r="G72" s="859">
        <f t="shared" si="1"/>
        <v>0</v>
      </c>
      <c r="H72" s="859">
        <f t="shared" si="1"/>
        <v>0</v>
      </c>
      <c r="I72" s="859">
        <f t="shared" si="1"/>
        <v>0</v>
      </c>
      <c r="J72" s="859">
        <f t="shared" si="1"/>
        <v>0</v>
      </c>
      <c r="K72" s="859">
        <f t="shared" si="1"/>
        <v>0</v>
      </c>
      <c r="L72" s="859">
        <f t="shared" si="1"/>
        <v>0</v>
      </c>
      <c r="M72" s="859">
        <f t="shared" si="1"/>
        <v>0</v>
      </c>
      <c r="N72" s="859">
        <f t="shared" si="1"/>
        <v>0</v>
      </c>
      <c r="O72" s="859">
        <f t="shared" si="1"/>
        <v>0</v>
      </c>
      <c r="P72" s="859">
        <f t="shared" si="1"/>
        <v>0</v>
      </c>
      <c r="Q72" s="859">
        <f t="shared" si="1"/>
        <v>0</v>
      </c>
      <c r="R72" s="859">
        <f t="shared" si="1"/>
        <v>0</v>
      </c>
      <c r="S72" s="859">
        <f t="shared" si="1"/>
        <v>0</v>
      </c>
      <c r="T72" s="859">
        <f t="shared" si="1"/>
        <v>0</v>
      </c>
      <c r="U72" s="859">
        <f t="shared" si="1"/>
        <v>0</v>
      </c>
      <c r="V72" s="859">
        <f t="shared" si="1"/>
        <v>0</v>
      </c>
      <c r="W72" s="859">
        <f t="shared" si="1"/>
        <v>0</v>
      </c>
      <c r="X72" s="859">
        <f t="shared" si="1"/>
        <v>0</v>
      </c>
      <c r="Y72" s="859">
        <f t="shared" si="1"/>
        <v>0</v>
      </c>
      <c r="Z72" s="859">
        <f t="shared" si="1"/>
        <v>0</v>
      </c>
      <c r="AA72" s="859">
        <f t="shared" si="1"/>
        <v>0</v>
      </c>
      <c r="AB72" s="859">
        <f t="shared" si="1"/>
        <v>0</v>
      </c>
      <c r="AC72" s="859">
        <f t="shared" si="1"/>
        <v>0</v>
      </c>
      <c r="AD72" s="859">
        <f t="shared" si="1"/>
        <v>0</v>
      </c>
      <c r="AE72" s="859">
        <f t="shared" si="1"/>
        <v>0</v>
      </c>
      <c r="AF72" s="859">
        <f t="shared" si="1"/>
        <v>0</v>
      </c>
      <c r="AG72" s="859">
        <f t="shared" si="1"/>
        <v>0</v>
      </c>
      <c r="AH72" s="859">
        <f t="shared" si="1"/>
        <v>0</v>
      </c>
      <c r="AI72" s="859">
        <f t="shared" si="1"/>
        <v>0</v>
      </c>
      <c r="AJ72" s="859">
        <f t="shared" si="1"/>
        <v>0</v>
      </c>
      <c r="AK72" s="859">
        <f t="shared" si="1"/>
        <v>0</v>
      </c>
      <c r="AL72" s="859">
        <f t="shared" si="1"/>
        <v>0</v>
      </c>
      <c r="AM72" s="859">
        <f t="shared" ref="AM72:AQ72" si="2">SUM(AM18:AM70)</f>
        <v>0</v>
      </c>
      <c r="AN72" s="859">
        <f t="shared" si="2"/>
        <v>0</v>
      </c>
      <c r="AO72" s="859">
        <f t="shared" si="2"/>
        <v>0</v>
      </c>
      <c r="AP72" s="859">
        <f t="shared" si="2"/>
        <v>0</v>
      </c>
      <c r="AQ72" s="859">
        <f t="shared" si="2"/>
        <v>0</v>
      </c>
      <c r="AR72" s="859">
        <f t="shared" ref="AR72:AV72" si="3">SUM(AR18:AR70)</f>
        <v>0</v>
      </c>
      <c r="AS72" s="859">
        <f t="shared" si="3"/>
        <v>0</v>
      </c>
      <c r="AT72" s="859">
        <f t="shared" si="3"/>
        <v>0</v>
      </c>
      <c r="AU72" s="859">
        <f t="shared" si="3"/>
        <v>0</v>
      </c>
      <c r="AV72" s="859">
        <f t="shared" si="3"/>
        <v>0</v>
      </c>
      <c r="AW72" s="859">
        <f>SUM(AW18:AW70)</f>
        <v>0</v>
      </c>
      <c r="AX72" s="848">
        <f>SUM(AX18:AX71)</f>
        <v>0</v>
      </c>
      <c r="AY72" s="1380"/>
    </row>
    <row r="73" spans="1:51">
      <c r="A73" s="1338"/>
      <c r="B73" s="1366"/>
      <c r="C73" s="1366"/>
      <c r="D73" s="1359"/>
      <c r="E73" s="1359"/>
      <c r="F73" s="1359"/>
      <c r="G73" s="1360"/>
      <c r="H73" s="1360"/>
      <c r="I73" s="1360"/>
      <c r="J73" s="1360"/>
      <c r="K73" s="1360"/>
      <c r="L73" s="1360"/>
      <c r="M73" s="1360"/>
      <c r="N73" s="1360"/>
      <c r="O73" s="1360"/>
      <c r="P73" s="1360"/>
      <c r="Q73" s="1360"/>
      <c r="R73" s="1360"/>
      <c r="S73" s="1360"/>
      <c r="T73" s="1360"/>
      <c r="U73" s="1360"/>
      <c r="V73" s="1360"/>
      <c r="W73" s="1360"/>
      <c r="X73" s="1360"/>
      <c r="Y73" s="1360"/>
      <c r="Z73" s="1360"/>
      <c r="AA73" s="1360"/>
      <c r="AB73" s="1360"/>
      <c r="AC73" s="1360"/>
      <c r="AD73" s="1360"/>
      <c r="AE73" s="1360"/>
      <c r="AF73" s="1360"/>
      <c r="AG73" s="1360"/>
      <c r="AH73" s="1360"/>
      <c r="AI73" s="1360"/>
      <c r="AJ73" s="1360"/>
      <c r="AK73" s="1360"/>
      <c r="AL73" s="1360"/>
      <c r="AM73" s="1360"/>
      <c r="AN73" s="1360"/>
      <c r="AO73" s="1361"/>
      <c r="AP73" s="1361"/>
      <c r="AQ73" s="1361"/>
      <c r="AR73" s="1360"/>
      <c r="AS73" s="1361"/>
      <c r="AT73" s="1361"/>
      <c r="AU73" s="1361"/>
      <c r="AV73" s="1361"/>
      <c r="AW73" s="1361"/>
      <c r="AX73" s="1338"/>
      <c r="AY73" s="1338"/>
    </row>
    <row r="74" spans="1:51">
      <c r="A74" s="1338"/>
      <c r="B74" s="1366"/>
      <c r="C74" s="1366"/>
      <c r="D74" s="1359"/>
      <c r="E74" s="1359"/>
      <c r="F74" s="1359"/>
      <c r="G74" s="1360"/>
      <c r="H74" s="1360"/>
      <c r="I74" s="1360"/>
      <c r="J74" s="1360"/>
      <c r="K74" s="1360"/>
      <c r="L74" s="1360"/>
      <c r="M74" s="1360"/>
      <c r="N74" s="1360"/>
      <c r="O74" s="1360"/>
      <c r="P74" s="1360"/>
      <c r="Q74" s="1360"/>
      <c r="R74" s="1360"/>
      <c r="S74" s="1360"/>
      <c r="T74" s="1360"/>
      <c r="U74" s="1360"/>
      <c r="V74" s="1360"/>
      <c r="W74" s="1360"/>
      <c r="X74" s="1360"/>
      <c r="Y74" s="1360"/>
      <c r="Z74" s="1360"/>
      <c r="AA74" s="1360"/>
      <c r="AB74" s="1360"/>
      <c r="AC74" s="1360"/>
      <c r="AD74" s="1360"/>
      <c r="AE74" s="1360"/>
      <c r="AF74" s="1360"/>
      <c r="AG74" s="1360"/>
      <c r="AH74" s="1360"/>
      <c r="AI74" s="1360"/>
      <c r="AJ74" s="1360"/>
      <c r="AK74" s="1360"/>
      <c r="AL74" s="1360"/>
      <c r="AM74" s="1360"/>
      <c r="AN74" s="1360"/>
      <c r="AO74" s="1361"/>
      <c r="AP74" s="1361"/>
      <c r="AQ74" s="1361"/>
      <c r="AR74" s="1360"/>
      <c r="AS74" s="1361"/>
      <c r="AT74" s="1361"/>
      <c r="AU74" s="1361"/>
      <c r="AV74" s="1361"/>
      <c r="AW74" s="1361"/>
      <c r="AX74" s="1338"/>
      <c r="AY74" s="1338"/>
    </row>
    <row r="75" spans="1:51">
      <c r="A75" s="1338"/>
      <c r="B75" s="1366"/>
      <c r="C75" s="1366"/>
      <c r="D75" s="1359"/>
      <c r="E75" s="1359"/>
      <c r="F75" s="1359"/>
      <c r="G75" s="1360"/>
      <c r="H75" s="1360"/>
      <c r="I75" s="1360"/>
      <c r="J75" s="1360"/>
      <c r="K75" s="1360"/>
      <c r="L75" s="1360"/>
      <c r="M75" s="1360"/>
      <c r="N75" s="1360"/>
      <c r="O75" s="1360"/>
      <c r="P75" s="1360"/>
      <c r="Q75" s="1360"/>
      <c r="R75" s="1360"/>
      <c r="S75" s="1360"/>
      <c r="T75" s="1360"/>
      <c r="U75" s="1360"/>
      <c r="V75" s="1360"/>
      <c r="W75" s="1360"/>
      <c r="X75" s="1360"/>
      <c r="Y75" s="1360"/>
      <c r="Z75" s="1360"/>
      <c r="AA75" s="1360"/>
      <c r="AB75" s="1360"/>
      <c r="AC75" s="1360"/>
      <c r="AD75" s="1360"/>
      <c r="AE75" s="1360"/>
      <c r="AF75" s="1381"/>
      <c r="AG75" s="1381"/>
      <c r="AH75" s="1360"/>
      <c r="AI75" s="1360"/>
      <c r="AJ75" s="1360"/>
      <c r="AK75" s="1360"/>
      <c r="AL75" s="1360"/>
      <c r="AM75" s="1360"/>
      <c r="AN75" s="1360"/>
      <c r="AO75" s="1361"/>
      <c r="AP75" s="1361"/>
      <c r="AQ75" s="1361"/>
      <c r="AR75" s="1360"/>
      <c r="AS75" s="1361"/>
      <c r="AT75" s="1361"/>
      <c r="AU75" s="1361"/>
      <c r="AV75" s="1361"/>
      <c r="AW75" s="1361"/>
      <c r="AX75" s="1338"/>
      <c r="AY75" s="1338"/>
    </row>
    <row r="76" spans="1:51">
      <c r="A76" s="1338"/>
      <c r="B76" s="1366"/>
      <c r="C76" s="1366"/>
      <c r="D76" s="1359"/>
      <c r="E76" s="1359"/>
      <c r="F76" s="1359"/>
      <c r="G76" s="1360"/>
      <c r="H76" s="1360"/>
      <c r="I76" s="1360"/>
      <c r="J76" s="1360"/>
      <c r="K76" s="1360"/>
      <c r="L76" s="1360"/>
      <c r="M76" s="1360"/>
      <c r="N76" s="1360"/>
      <c r="O76" s="1360"/>
      <c r="P76" s="1360"/>
      <c r="Q76" s="1360"/>
      <c r="R76" s="1360"/>
      <c r="S76" s="1360"/>
      <c r="T76" s="1360"/>
      <c r="U76" s="1360"/>
      <c r="V76" s="1360"/>
      <c r="W76" s="1360"/>
      <c r="X76" s="1360"/>
      <c r="Y76" s="1360"/>
      <c r="Z76" s="1360"/>
      <c r="AA76" s="1360"/>
      <c r="AB76" s="1360"/>
      <c r="AC76" s="1360"/>
      <c r="AD76" s="1360"/>
      <c r="AE76" s="1360"/>
      <c r="AF76" s="1381"/>
      <c r="AG76" s="1381"/>
      <c r="AH76" s="1360"/>
      <c r="AI76" s="1360"/>
      <c r="AJ76" s="1360"/>
      <c r="AK76" s="1360"/>
      <c r="AL76" s="1360"/>
      <c r="AM76" s="1360"/>
      <c r="AN76" s="1360"/>
      <c r="AO76" s="1361"/>
      <c r="AP76" s="1361"/>
      <c r="AQ76" s="1361"/>
      <c r="AR76" s="1360"/>
      <c r="AS76" s="1361"/>
      <c r="AT76" s="1361"/>
      <c r="AU76" s="1361"/>
      <c r="AV76" s="1361"/>
      <c r="AW76" s="1361"/>
      <c r="AX76" s="1338"/>
      <c r="AY76" s="1338"/>
    </row>
    <row r="77" spans="1:51">
      <c r="A77" s="1338"/>
      <c r="B77" s="1366"/>
      <c r="C77" s="1366"/>
      <c r="D77" s="1359"/>
      <c r="E77" s="1359"/>
      <c r="F77" s="1359"/>
      <c r="G77" s="1360"/>
      <c r="H77" s="1360"/>
      <c r="I77" s="1360"/>
      <c r="J77" s="1360"/>
      <c r="K77" s="1360"/>
      <c r="L77" s="1360"/>
      <c r="M77" s="1360"/>
      <c r="N77" s="1360"/>
      <c r="O77" s="1360"/>
      <c r="P77" s="1360"/>
      <c r="Q77" s="1360"/>
      <c r="R77" s="1360"/>
      <c r="S77" s="1360"/>
      <c r="T77" s="1360"/>
      <c r="U77" s="1360"/>
      <c r="V77" s="1360"/>
      <c r="W77" s="1360"/>
      <c r="X77" s="1360"/>
      <c r="Y77" s="1360"/>
      <c r="Z77" s="1360"/>
      <c r="AA77" s="1360"/>
      <c r="AB77" s="1360"/>
      <c r="AC77" s="1360"/>
      <c r="AD77" s="1360"/>
      <c r="AE77" s="1360"/>
      <c r="AF77" s="1381"/>
      <c r="AG77" s="1381"/>
      <c r="AH77" s="1360"/>
      <c r="AI77" s="1360"/>
      <c r="AJ77" s="1360"/>
      <c r="AK77" s="1360"/>
      <c r="AL77" s="1360"/>
      <c r="AM77" s="1360"/>
      <c r="AN77" s="1360"/>
      <c r="AO77" s="1361"/>
      <c r="AP77" s="1361"/>
      <c r="AQ77" s="1361"/>
      <c r="AR77" s="1360"/>
      <c r="AS77" s="1361"/>
      <c r="AT77" s="1361"/>
      <c r="AU77" s="1361"/>
      <c r="AV77" s="1361"/>
      <c r="AW77" s="1361"/>
      <c r="AX77" s="1338"/>
      <c r="AY77" s="1338"/>
    </row>
    <row r="78" spans="1:51">
      <c r="A78" s="1338"/>
      <c r="B78" s="1366"/>
      <c r="C78" s="1366"/>
      <c r="D78" s="1359"/>
      <c r="E78" s="1359"/>
      <c r="F78" s="1359"/>
      <c r="G78" s="1360"/>
      <c r="H78" s="1360"/>
      <c r="I78" s="1360"/>
      <c r="J78" s="1360"/>
      <c r="K78" s="1360"/>
      <c r="L78" s="1360"/>
      <c r="M78" s="1360"/>
      <c r="N78" s="1360"/>
      <c r="O78" s="1360"/>
      <c r="P78" s="1360"/>
      <c r="Q78" s="1360"/>
      <c r="R78" s="1360"/>
      <c r="S78" s="1360"/>
      <c r="T78" s="1360"/>
      <c r="U78" s="1360"/>
      <c r="V78" s="1360"/>
      <c r="W78" s="1360"/>
      <c r="X78" s="1360"/>
      <c r="Y78" s="1360"/>
      <c r="Z78" s="1360"/>
      <c r="AA78" s="1360"/>
      <c r="AB78" s="1360"/>
      <c r="AC78" s="1360"/>
      <c r="AD78" s="1360"/>
      <c r="AE78" s="1360"/>
      <c r="AF78" s="1381"/>
      <c r="AG78" s="1381"/>
      <c r="AH78" s="1360"/>
      <c r="AI78" s="1360"/>
      <c r="AJ78" s="1360"/>
      <c r="AK78" s="1360"/>
      <c r="AL78" s="1360"/>
      <c r="AM78" s="1360"/>
      <c r="AN78" s="1360"/>
      <c r="AO78" s="1361"/>
      <c r="AP78" s="1361"/>
      <c r="AQ78" s="1361"/>
      <c r="AR78" s="1360"/>
      <c r="AS78" s="1361"/>
      <c r="AT78" s="1361"/>
      <c r="AU78" s="1361"/>
      <c r="AV78" s="1361"/>
      <c r="AW78" s="1361"/>
      <c r="AX78" s="1338"/>
      <c r="AY78" s="1338"/>
    </row>
    <row r="79" spans="1:51">
      <c r="A79" s="1338"/>
      <c r="B79" s="1366"/>
      <c r="C79" s="1366"/>
      <c r="D79" s="1359"/>
      <c r="E79" s="1359"/>
      <c r="F79" s="1359"/>
      <c r="G79" s="1360"/>
      <c r="H79" s="1360"/>
      <c r="I79" s="1360"/>
      <c r="J79" s="1360"/>
      <c r="K79" s="1360"/>
      <c r="L79" s="1360"/>
      <c r="M79" s="1360"/>
      <c r="N79" s="1360"/>
      <c r="O79" s="1360"/>
      <c r="P79" s="1360"/>
      <c r="Q79" s="1360"/>
      <c r="R79" s="1360"/>
      <c r="S79" s="1360"/>
      <c r="T79" s="1360"/>
      <c r="U79" s="1360"/>
      <c r="V79" s="1360"/>
      <c r="W79" s="1360"/>
      <c r="X79" s="1360"/>
      <c r="Y79" s="1360"/>
      <c r="Z79" s="1360"/>
      <c r="AA79" s="1360"/>
      <c r="AB79" s="1360"/>
      <c r="AC79" s="1360"/>
      <c r="AD79" s="1360"/>
      <c r="AE79" s="1360"/>
      <c r="AF79" s="1381"/>
      <c r="AG79" s="1381"/>
      <c r="AH79" s="1360"/>
      <c r="AI79" s="1360"/>
      <c r="AJ79" s="1360"/>
      <c r="AK79" s="1360"/>
      <c r="AL79" s="1360"/>
      <c r="AM79" s="1360"/>
      <c r="AN79" s="1360"/>
      <c r="AO79" s="1361"/>
      <c r="AP79" s="1361"/>
      <c r="AQ79" s="1361"/>
      <c r="AR79" s="1360"/>
      <c r="AS79" s="1361"/>
      <c r="AT79" s="1361"/>
      <c r="AU79" s="1361"/>
      <c r="AV79" s="1361"/>
      <c r="AW79" s="1361"/>
      <c r="AX79" s="1338"/>
      <c r="AY79" s="1338"/>
    </row>
    <row r="80" spans="1:51">
      <c r="A80" s="1338"/>
      <c r="B80" s="1366"/>
      <c r="C80" s="1366"/>
      <c r="D80" s="1359"/>
      <c r="E80" s="1359"/>
      <c r="F80" s="1359"/>
      <c r="G80" s="1360"/>
      <c r="H80" s="1360"/>
      <c r="I80" s="1360"/>
      <c r="J80" s="1360"/>
      <c r="K80" s="1360"/>
      <c r="L80" s="1360"/>
      <c r="M80" s="1360"/>
      <c r="N80" s="1360"/>
      <c r="O80" s="1360"/>
      <c r="P80" s="1360"/>
      <c r="Q80" s="1360"/>
      <c r="R80" s="1360"/>
      <c r="S80" s="1360"/>
      <c r="T80" s="1360"/>
      <c r="U80" s="1360"/>
      <c r="V80" s="1360"/>
      <c r="W80" s="1360"/>
      <c r="X80" s="1360"/>
      <c r="Y80" s="1360"/>
      <c r="Z80" s="1360"/>
      <c r="AA80" s="1360"/>
      <c r="AB80" s="1360"/>
      <c r="AC80" s="1360"/>
      <c r="AD80" s="1360"/>
      <c r="AE80" s="1360"/>
      <c r="AF80" s="1381"/>
      <c r="AG80" s="1381"/>
      <c r="AH80" s="1360"/>
      <c r="AI80" s="1360"/>
      <c r="AJ80" s="1360"/>
      <c r="AK80" s="1360"/>
      <c r="AL80" s="1360"/>
      <c r="AM80" s="1360"/>
      <c r="AN80" s="1360"/>
      <c r="AO80" s="1361"/>
      <c r="AP80" s="1361"/>
      <c r="AQ80" s="1361"/>
      <c r="AR80" s="1360"/>
      <c r="AS80" s="1361"/>
      <c r="AT80" s="1361"/>
      <c r="AU80" s="1361"/>
      <c r="AV80" s="1361"/>
      <c r="AW80" s="1361"/>
      <c r="AX80" s="1338"/>
      <c r="AY80" s="1338"/>
    </row>
    <row r="81" spans="2:33">
      <c r="B81" s="1366"/>
      <c r="C81" s="1366"/>
      <c r="D81" s="1359"/>
      <c r="E81" s="1359"/>
      <c r="F81" s="1359"/>
      <c r="G81" s="1360"/>
      <c r="H81" s="1360"/>
      <c r="I81" s="1360"/>
      <c r="J81" s="1360"/>
      <c r="K81" s="1360"/>
      <c r="L81" s="1360"/>
      <c r="M81" s="1360"/>
      <c r="N81" s="1360"/>
      <c r="O81" s="1360"/>
      <c r="P81" s="1360"/>
      <c r="Q81" s="1360"/>
      <c r="R81" s="1360"/>
      <c r="S81" s="1360"/>
      <c r="T81" s="1360"/>
      <c r="U81" s="1360"/>
      <c r="V81" s="1360"/>
      <c r="W81" s="1360"/>
      <c r="X81" s="1360"/>
      <c r="Y81" s="1360"/>
      <c r="Z81" s="1360"/>
      <c r="AA81" s="1360"/>
      <c r="AB81" s="1360"/>
      <c r="AC81" s="1360"/>
      <c r="AD81" s="1360"/>
      <c r="AE81" s="1360"/>
      <c r="AF81" s="1381"/>
      <c r="AG81" s="1381"/>
    </row>
    <row r="82" spans="2:33">
      <c r="B82" s="1366"/>
      <c r="C82" s="1366"/>
      <c r="D82" s="1359"/>
      <c r="E82" s="1359"/>
      <c r="F82" s="1359"/>
      <c r="G82" s="1360"/>
      <c r="H82" s="1360"/>
      <c r="I82" s="1360"/>
      <c r="J82" s="1360"/>
      <c r="K82" s="1360"/>
      <c r="L82" s="1360"/>
      <c r="M82" s="1360"/>
      <c r="N82" s="1360"/>
      <c r="O82" s="1360"/>
      <c r="P82" s="1360"/>
      <c r="Q82" s="1360"/>
      <c r="R82" s="1360"/>
      <c r="S82" s="1360"/>
      <c r="T82" s="1360"/>
      <c r="U82" s="1360"/>
      <c r="V82" s="1360"/>
      <c r="W82" s="1360"/>
      <c r="X82" s="1360"/>
      <c r="Y82" s="1360"/>
      <c r="Z82" s="1360"/>
      <c r="AA82" s="1360"/>
      <c r="AB82" s="1360"/>
      <c r="AC82" s="1360"/>
      <c r="AD82" s="1360"/>
      <c r="AE82" s="1360"/>
      <c r="AF82" s="1381"/>
      <c r="AG82" s="1381"/>
    </row>
    <row r="83" spans="2:33">
      <c r="B83" s="1366"/>
      <c r="C83" s="1366"/>
      <c r="D83" s="1359"/>
      <c r="E83" s="1359"/>
      <c r="F83" s="1359"/>
      <c r="G83" s="1360"/>
      <c r="H83" s="1360"/>
      <c r="I83" s="1360"/>
      <c r="J83" s="1360"/>
      <c r="K83" s="1360"/>
      <c r="L83" s="1360"/>
      <c r="M83" s="1360"/>
      <c r="N83" s="1360"/>
      <c r="O83" s="1360"/>
      <c r="P83" s="1360"/>
      <c r="Q83" s="1360"/>
      <c r="R83" s="1360"/>
      <c r="S83" s="1360"/>
      <c r="T83" s="1360"/>
      <c r="U83" s="1360"/>
      <c r="V83" s="1360"/>
      <c r="W83" s="1360"/>
      <c r="X83" s="1360"/>
      <c r="Y83" s="1360"/>
      <c r="Z83" s="1360"/>
      <c r="AA83" s="1360"/>
      <c r="AB83" s="1360"/>
      <c r="AC83" s="1360"/>
      <c r="AD83" s="1360"/>
      <c r="AE83" s="1360"/>
      <c r="AF83" s="1360"/>
      <c r="AG83" s="1360"/>
    </row>
    <row r="84" spans="2:33">
      <c r="B84" s="1366"/>
      <c r="C84" s="1366"/>
      <c r="D84" s="1359"/>
      <c r="E84" s="1359"/>
      <c r="F84" s="1359"/>
      <c r="G84" s="1360"/>
      <c r="H84" s="1360"/>
      <c r="I84" s="1360"/>
      <c r="J84" s="1360"/>
      <c r="K84" s="1360"/>
      <c r="L84" s="1360"/>
      <c r="M84" s="1360"/>
      <c r="N84" s="1360"/>
      <c r="O84" s="1360"/>
      <c r="P84" s="1360"/>
      <c r="Q84" s="1360"/>
      <c r="R84" s="1360"/>
      <c r="S84" s="1360"/>
      <c r="T84" s="1360"/>
      <c r="U84" s="1360"/>
      <c r="V84" s="1360"/>
      <c r="W84" s="1360"/>
      <c r="X84" s="1360"/>
      <c r="Y84" s="1360"/>
      <c r="Z84" s="1360"/>
      <c r="AA84" s="1360"/>
      <c r="AB84" s="1360"/>
      <c r="AC84" s="1360"/>
      <c r="AD84" s="1360"/>
      <c r="AE84" s="1360"/>
      <c r="AF84" s="1360"/>
      <c r="AG84" s="1360"/>
    </row>
    <row r="85" spans="2:33">
      <c r="B85" s="1366"/>
      <c r="C85" s="1366"/>
      <c r="D85" s="1359"/>
      <c r="E85" s="1359"/>
      <c r="F85" s="1359"/>
      <c r="G85" s="1360"/>
      <c r="H85" s="1360"/>
      <c r="I85" s="1360"/>
      <c r="J85" s="1360"/>
      <c r="K85" s="1360"/>
      <c r="L85" s="1360"/>
      <c r="M85" s="1360"/>
      <c r="N85" s="1360"/>
      <c r="O85" s="1360"/>
      <c r="P85" s="1360"/>
      <c r="Q85" s="1360"/>
      <c r="R85" s="1360"/>
      <c r="S85" s="1360"/>
      <c r="T85" s="1360"/>
      <c r="U85" s="1360"/>
      <c r="V85" s="1360"/>
      <c r="W85" s="1360"/>
      <c r="X85" s="1360"/>
      <c r="Y85" s="1360"/>
      <c r="Z85" s="1360"/>
      <c r="AA85" s="1360"/>
      <c r="AB85" s="1360"/>
      <c r="AC85" s="1360"/>
      <c r="AD85" s="1360"/>
      <c r="AE85" s="1360"/>
      <c r="AF85" s="1360"/>
      <c r="AG85" s="1360"/>
    </row>
    <row r="86" spans="2:33">
      <c r="B86" s="1366"/>
      <c r="C86" s="1366"/>
      <c r="D86" s="1359"/>
      <c r="E86" s="1359"/>
      <c r="F86" s="1359"/>
      <c r="G86" s="1360"/>
      <c r="H86" s="1360"/>
      <c r="I86" s="1360"/>
      <c r="J86" s="1360"/>
      <c r="K86" s="1360"/>
      <c r="L86" s="1360"/>
      <c r="M86" s="1360"/>
      <c r="N86" s="1360"/>
      <c r="O86" s="1360"/>
      <c r="P86" s="1360"/>
      <c r="Q86" s="1360"/>
      <c r="R86" s="1360"/>
      <c r="S86" s="1360"/>
      <c r="T86" s="1360"/>
      <c r="U86" s="1360"/>
      <c r="V86" s="1360"/>
      <c r="W86" s="1360"/>
      <c r="X86" s="1360"/>
      <c r="Y86" s="1360"/>
      <c r="Z86" s="1360"/>
      <c r="AA86" s="1360"/>
      <c r="AB86" s="1360"/>
      <c r="AC86" s="1360"/>
      <c r="AD86" s="1360"/>
      <c r="AE86" s="1360"/>
      <c r="AF86" s="1360"/>
      <c r="AG86" s="1360"/>
    </row>
    <row r="87" spans="2:33">
      <c r="B87" s="1366"/>
      <c r="C87" s="1366"/>
      <c r="D87" s="1359"/>
      <c r="E87" s="1359"/>
      <c r="F87" s="1359"/>
      <c r="G87" s="1360"/>
      <c r="H87" s="1360"/>
      <c r="I87" s="1360"/>
      <c r="J87" s="1360"/>
      <c r="K87" s="1360"/>
      <c r="L87" s="1360"/>
      <c r="M87" s="1360"/>
      <c r="N87" s="1360"/>
      <c r="O87" s="1360"/>
      <c r="P87" s="1360"/>
      <c r="Q87" s="1360"/>
      <c r="R87" s="1360"/>
      <c r="S87" s="1360"/>
      <c r="T87" s="1360"/>
      <c r="U87" s="1360"/>
      <c r="V87" s="1360"/>
      <c r="W87" s="1360"/>
      <c r="X87" s="1360"/>
      <c r="Y87" s="1360"/>
      <c r="Z87" s="1360"/>
      <c r="AA87" s="1360"/>
      <c r="AB87" s="1360"/>
      <c r="AC87" s="1360"/>
      <c r="AD87" s="1360"/>
      <c r="AE87" s="1360"/>
      <c r="AF87" s="1360"/>
      <c r="AG87" s="1360"/>
    </row>
    <row r="88" spans="2:33">
      <c r="B88" s="1366"/>
      <c r="C88" s="1366"/>
      <c r="D88" s="1359"/>
      <c r="E88" s="1359"/>
      <c r="F88" s="1359"/>
      <c r="G88" s="1360"/>
      <c r="H88" s="1360"/>
      <c r="I88" s="1360"/>
      <c r="J88" s="1360"/>
      <c r="K88" s="1360"/>
      <c r="L88" s="1360"/>
      <c r="M88" s="1360"/>
      <c r="N88" s="1360"/>
      <c r="O88" s="1360"/>
      <c r="P88" s="1360"/>
      <c r="Q88" s="1360"/>
      <c r="R88" s="1360"/>
      <c r="S88" s="1360"/>
      <c r="T88" s="1360"/>
      <c r="U88" s="1360"/>
      <c r="V88" s="1360"/>
      <c r="W88" s="1360"/>
      <c r="X88" s="1360"/>
      <c r="Y88" s="1360"/>
      <c r="Z88" s="1360"/>
      <c r="AA88" s="1360"/>
      <c r="AB88" s="1360"/>
      <c r="AC88" s="1360"/>
      <c r="AD88" s="1360"/>
      <c r="AE88" s="1360"/>
      <c r="AF88" s="1360"/>
      <c r="AG88" s="1360"/>
    </row>
    <row r="89" spans="2:33">
      <c r="B89" s="1366"/>
      <c r="C89" s="1366"/>
      <c r="D89" s="1359"/>
      <c r="E89" s="1359"/>
      <c r="F89" s="1359"/>
      <c r="G89" s="1360"/>
      <c r="H89" s="1360"/>
      <c r="I89" s="1360"/>
      <c r="J89" s="1360"/>
      <c r="K89" s="1360"/>
      <c r="L89" s="1360"/>
      <c r="M89" s="1360"/>
      <c r="N89" s="1360"/>
      <c r="O89" s="1360"/>
      <c r="P89" s="1360"/>
      <c r="Q89" s="1360"/>
      <c r="R89" s="1360"/>
      <c r="S89" s="1360"/>
      <c r="T89" s="1360"/>
      <c r="U89" s="1360"/>
      <c r="V89" s="1360"/>
      <c r="W89" s="1360"/>
      <c r="X89" s="1360"/>
      <c r="Y89" s="1360"/>
      <c r="Z89" s="1360"/>
      <c r="AA89" s="1360"/>
      <c r="AB89" s="1360"/>
      <c r="AC89" s="1360"/>
      <c r="AD89" s="1360"/>
      <c r="AE89" s="1360"/>
      <c r="AF89" s="1360"/>
      <c r="AG89" s="1360"/>
    </row>
    <row r="90" spans="2:33">
      <c r="B90" s="1366"/>
      <c r="C90" s="1366"/>
      <c r="D90" s="1359"/>
      <c r="E90" s="1359"/>
      <c r="F90" s="1359"/>
      <c r="G90" s="1360"/>
      <c r="H90" s="1360"/>
      <c r="I90" s="1360"/>
      <c r="J90" s="1360"/>
      <c r="K90" s="1360"/>
      <c r="L90" s="1360"/>
      <c r="M90" s="1360"/>
      <c r="N90" s="1360"/>
      <c r="O90" s="1360"/>
      <c r="P90" s="1360"/>
      <c r="Q90" s="1360"/>
      <c r="R90" s="1360"/>
      <c r="S90" s="1360"/>
      <c r="T90" s="1360"/>
      <c r="U90" s="1360"/>
      <c r="V90" s="1360"/>
      <c r="W90" s="1360"/>
      <c r="X90" s="1360"/>
      <c r="Y90" s="1360"/>
      <c r="Z90" s="1360"/>
      <c r="AA90" s="1360"/>
      <c r="AB90" s="1360"/>
      <c r="AC90" s="1360"/>
      <c r="AD90" s="1360"/>
      <c r="AE90" s="1360"/>
      <c r="AF90" s="1360"/>
      <c r="AG90" s="1360"/>
    </row>
    <row r="91" spans="2:33">
      <c r="B91" s="1366"/>
      <c r="C91" s="1366"/>
      <c r="D91" s="1359"/>
      <c r="E91" s="1359"/>
      <c r="F91" s="1359"/>
      <c r="G91" s="1360"/>
      <c r="H91" s="1360"/>
      <c r="I91" s="1360"/>
      <c r="J91" s="1360"/>
      <c r="K91" s="1360"/>
      <c r="L91" s="1360"/>
      <c r="M91" s="1360"/>
      <c r="N91" s="1360"/>
      <c r="O91" s="1360"/>
      <c r="P91" s="1360"/>
      <c r="Q91" s="1360"/>
      <c r="R91" s="1360"/>
      <c r="S91" s="1360"/>
      <c r="T91" s="1360"/>
      <c r="U91" s="1360"/>
      <c r="V91" s="1360"/>
      <c r="W91" s="1360"/>
      <c r="X91" s="1360"/>
      <c r="Y91" s="1360"/>
      <c r="Z91" s="1360"/>
      <c r="AA91" s="1360"/>
      <c r="AB91" s="1360"/>
      <c r="AC91" s="1360"/>
      <c r="AD91" s="1360"/>
      <c r="AE91" s="1360"/>
      <c r="AF91" s="1360"/>
      <c r="AG91" s="1360"/>
    </row>
    <row r="92" spans="2:33">
      <c r="B92" s="1366"/>
      <c r="C92" s="1366"/>
      <c r="D92" s="1359"/>
      <c r="E92" s="1359"/>
      <c r="F92" s="1359"/>
      <c r="G92" s="1360"/>
      <c r="H92" s="1360"/>
      <c r="I92" s="1360"/>
      <c r="J92" s="1360"/>
      <c r="K92" s="1360"/>
      <c r="L92" s="1360"/>
      <c r="M92" s="1360"/>
      <c r="N92" s="1360"/>
      <c r="O92" s="1360"/>
      <c r="P92" s="1360"/>
      <c r="Q92" s="1360"/>
      <c r="R92" s="1360"/>
      <c r="S92" s="1360"/>
      <c r="T92" s="1360"/>
      <c r="U92" s="1360"/>
      <c r="V92" s="1360"/>
      <c r="W92" s="1360"/>
      <c r="X92" s="1360"/>
      <c r="Y92" s="1360"/>
      <c r="Z92" s="1360"/>
      <c r="AA92" s="1360"/>
      <c r="AB92" s="1360"/>
      <c r="AC92" s="1360"/>
      <c r="AD92" s="1360"/>
      <c r="AE92" s="1360"/>
      <c r="AF92" s="1360"/>
      <c r="AG92" s="1360"/>
    </row>
    <row r="93" spans="2:33">
      <c r="B93" s="1366"/>
      <c r="C93" s="1366"/>
      <c r="D93" s="1359"/>
      <c r="E93" s="1359"/>
      <c r="F93" s="1359"/>
      <c r="G93" s="1360"/>
      <c r="H93" s="1360"/>
      <c r="I93" s="1360"/>
      <c r="J93" s="1360"/>
      <c r="K93" s="1360"/>
      <c r="L93" s="1360"/>
      <c r="M93" s="1360"/>
      <c r="N93" s="1360"/>
      <c r="O93" s="1360"/>
      <c r="P93" s="1360"/>
      <c r="Q93" s="1360"/>
      <c r="R93" s="1360"/>
      <c r="S93" s="1360"/>
      <c r="T93" s="1360"/>
      <c r="U93" s="1360"/>
      <c r="V93" s="1360"/>
      <c r="W93" s="1360"/>
      <c r="X93" s="1360"/>
      <c r="Y93" s="1360"/>
      <c r="Z93" s="1360"/>
      <c r="AA93" s="1360"/>
      <c r="AB93" s="1360"/>
      <c r="AC93" s="1360"/>
      <c r="AD93" s="1360"/>
      <c r="AE93" s="1360"/>
      <c r="AF93" s="1360"/>
      <c r="AG93" s="1360"/>
    </row>
    <row r="94" spans="2:33">
      <c r="B94" s="1366"/>
      <c r="C94" s="1366"/>
      <c r="D94" s="1359"/>
      <c r="E94" s="1359"/>
      <c r="F94" s="1359"/>
      <c r="G94" s="1360"/>
      <c r="H94" s="1360"/>
      <c r="I94" s="1360"/>
      <c r="J94" s="1360"/>
      <c r="K94" s="1360"/>
      <c r="L94" s="1360"/>
      <c r="M94" s="1360"/>
      <c r="N94" s="1360"/>
      <c r="O94" s="1360"/>
      <c r="P94" s="1360"/>
      <c r="Q94" s="1360"/>
      <c r="R94" s="1360"/>
      <c r="S94" s="1360"/>
      <c r="T94" s="1360"/>
      <c r="U94" s="1360"/>
      <c r="V94" s="1360"/>
      <c r="W94" s="1360"/>
      <c r="X94" s="1360"/>
      <c r="Y94" s="1360"/>
      <c r="Z94" s="1360"/>
      <c r="AA94" s="1360"/>
      <c r="AB94" s="1360"/>
      <c r="AC94" s="1360"/>
      <c r="AD94" s="1360"/>
      <c r="AE94" s="1360"/>
      <c r="AF94" s="1360"/>
      <c r="AG94" s="1360"/>
    </row>
    <row r="95" spans="2:33">
      <c r="B95" s="1366"/>
      <c r="C95" s="1366"/>
      <c r="D95" s="1359"/>
      <c r="E95" s="1359"/>
      <c r="F95" s="1359"/>
      <c r="G95" s="1360"/>
      <c r="H95" s="1360"/>
      <c r="I95" s="1360"/>
      <c r="J95" s="1360"/>
      <c r="K95" s="1360"/>
      <c r="L95" s="1360"/>
      <c r="M95" s="1360"/>
      <c r="N95" s="1360"/>
      <c r="O95" s="1360"/>
      <c r="P95" s="1360"/>
      <c r="Q95" s="1360"/>
      <c r="R95" s="1360"/>
      <c r="S95" s="1360"/>
      <c r="T95" s="1360"/>
      <c r="U95" s="1360"/>
      <c r="V95" s="1360"/>
      <c r="W95" s="1360"/>
      <c r="X95" s="1360"/>
      <c r="Y95" s="1360"/>
      <c r="Z95" s="1360"/>
      <c r="AA95" s="1360"/>
      <c r="AB95" s="1360"/>
      <c r="AC95" s="1360"/>
      <c r="AD95" s="1360"/>
      <c r="AE95" s="1360"/>
      <c r="AF95" s="1360"/>
      <c r="AG95" s="1360"/>
    </row>
    <row r="96" spans="2:33">
      <c r="B96" s="1366"/>
      <c r="C96" s="1366"/>
      <c r="D96" s="1359"/>
      <c r="E96" s="1359"/>
      <c r="F96" s="1359"/>
      <c r="G96" s="1360"/>
      <c r="H96" s="1360"/>
      <c r="I96" s="1360"/>
      <c r="J96" s="1360"/>
      <c r="K96" s="1360"/>
      <c r="L96" s="1360"/>
      <c r="M96" s="1360"/>
      <c r="N96" s="1360"/>
      <c r="O96" s="1360"/>
      <c r="P96" s="1360"/>
      <c r="Q96" s="1360"/>
      <c r="R96" s="1360"/>
      <c r="S96" s="1360"/>
      <c r="T96" s="1360"/>
      <c r="U96" s="1360"/>
      <c r="V96" s="1360"/>
      <c r="W96" s="1360"/>
      <c r="X96" s="1360"/>
      <c r="Y96" s="1360"/>
      <c r="Z96" s="1360"/>
      <c r="AA96" s="1360"/>
      <c r="AB96" s="1360"/>
      <c r="AC96" s="1360"/>
      <c r="AD96" s="1360"/>
      <c r="AE96" s="1360"/>
      <c r="AF96" s="1360"/>
      <c r="AG96" s="1360"/>
    </row>
    <row r="97" spans="2:3">
      <c r="B97" s="1366"/>
      <c r="C97" s="1366"/>
    </row>
    <row r="98" spans="2:3">
      <c r="B98" s="1366"/>
      <c r="C98" s="1366"/>
    </row>
    <row r="99" spans="2:3">
      <c r="B99" s="1366"/>
      <c r="C99" s="1366"/>
    </row>
    <row r="100" spans="2:3">
      <c r="B100" s="1366"/>
      <c r="C100" s="1366"/>
    </row>
  </sheetData>
  <customSheetViews>
    <customSheetView guid="{343BF296-013A-41F5-BDAB-AD6220EA7F78}"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1"/>
    </customSheetView>
    <customSheetView guid="{B321D76C-CDE5-48BB-9CDE-80FF97D58FCF}"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2"/>
    </customSheetView>
  </customSheetViews>
  <mergeCells count="6">
    <mergeCell ref="B10:H10"/>
    <mergeCell ref="D4:G4"/>
    <mergeCell ref="D5:G5"/>
    <mergeCell ref="D6:G6"/>
    <mergeCell ref="D8:G8"/>
    <mergeCell ref="D9:G9"/>
  </mergeCells>
  <printOptions horizontalCentered="1"/>
  <pageMargins left="0.4" right="0.4" top="0.5" bottom="0.5" header="0.3" footer="0.3"/>
  <pageSetup scale="40" fitToWidth="3" fitToHeight="0" orientation="landscape" r:id="rId3"/>
  <colBreaks count="2" manualBreakCount="2">
    <brk id="19" max="71" man="1"/>
    <brk id="35" max="71" man="1"/>
  </colBreak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rgb="FF92D050"/>
    <pageSetUpPr fitToPage="1"/>
  </sheetPr>
  <dimension ref="A1:L29"/>
  <sheetViews>
    <sheetView view="pageBreakPreview" zoomScale="85" zoomScaleNormal="100" zoomScaleSheetLayoutView="85" workbookViewId="0">
      <selection activeCell="D22" sqref="D22"/>
    </sheetView>
  </sheetViews>
  <sheetFormatPr defaultColWidth="9" defaultRowHeight="13.2"/>
  <cols>
    <col min="1" max="1" width="7.77734375" style="78" bestFit="1" customWidth="1"/>
    <col min="2" max="2" width="9" style="78" bestFit="1" customWidth="1"/>
    <col min="3" max="3" width="41.21875" style="78" bestFit="1" customWidth="1"/>
    <col min="4" max="4" width="16.77734375" style="78" bestFit="1" customWidth="1"/>
    <col min="5" max="5" width="2.77734375" style="78" customWidth="1"/>
    <col min="6" max="6" width="7.21875" style="78" customWidth="1"/>
    <col min="7" max="7" width="1.77734375" style="78" customWidth="1"/>
    <col min="8" max="8" width="36.5546875" style="78" customWidth="1"/>
    <col min="9" max="10" width="9" style="78"/>
    <col min="11" max="11" width="29.109375" style="78" customWidth="1"/>
    <col min="12" max="16384" width="9" style="78"/>
  </cols>
  <sheetData>
    <row r="1" spans="1:12" s="76" customFormat="1" ht="15.6">
      <c r="A1" s="75"/>
      <c r="C1" s="343"/>
      <c r="H1" s="77"/>
      <c r="L1" s="121"/>
    </row>
    <row r="3" spans="1:12" ht="17.399999999999999">
      <c r="A3" s="234"/>
      <c r="B3" s="231"/>
      <c r="C3" s="431"/>
      <c r="D3" s="231"/>
      <c r="E3" s="231"/>
      <c r="F3" s="231"/>
      <c r="G3" s="231"/>
      <c r="H3" s="231"/>
      <c r="I3" s="231"/>
      <c r="J3" s="231"/>
      <c r="K3" s="471"/>
      <c r="L3" s="1269"/>
    </row>
    <row r="4" spans="1:12" ht="17.399999999999999">
      <c r="A4" s="1426" t="s">
        <v>200</v>
      </c>
      <c r="B4" s="1426"/>
      <c r="C4" s="1426"/>
      <c r="D4" s="1426"/>
      <c r="E4" s="1426"/>
      <c r="F4" s="1426"/>
      <c r="G4" s="1426"/>
      <c r="H4" s="1426"/>
      <c r="I4" s="234"/>
      <c r="J4" s="234"/>
      <c r="K4" s="234"/>
      <c r="L4" s="234"/>
    </row>
    <row r="5" spans="1:12" ht="17.399999999999999">
      <c r="A5" s="1426" t="s">
        <v>2</v>
      </c>
      <c r="B5" s="1426"/>
      <c r="C5" s="1426"/>
      <c r="D5" s="1426"/>
      <c r="E5" s="1426"/>
      <c r="F5" s="1426"/>
      <c r="G5" s="1426"/>
      <c r="H5" s="1426"/>
      <c r="I5" s="234"/>
      <c r="J5" s="234"/>
      <c r="K5" s="234"/>
      <c r="L5" s="234"/>
    </row>
    <row r="6" spans="1:12" ht="17.399999999999999">
      <c r="A6" s="1427" t="s">
        <v>87</v>
      </c>
      <c r="B6" s="1427"/>
      <c r="C6" s="1427"/>
      <c r="D6" s="1427"/>
      <c r="E6" s="1427"/>
      <c r="F6" s="1427"/>
      <c r="G6" s="1427"/>
      <c r="H6" s="1427"/>
      <c r="I6" s="234"/>
      <c r="J6" s="234"/>
      <c r="K6" s="234"/>
      <c r="L6" s="234"/>
    </row>
    <row r="7" spans="1:12" ht="12" customHeight="1">
      <c r="A7" s="231"/>
      <c r="B7" s="231"/>
      <c r="C7" s="236"/>
      <c r="D7" s="231"/>
      <c r="E7" s="231"/>
      <c r="F7" s="231"/>
      <c r="G7" s="231"/>
      <c r="H7" s="231"/>
      <c r="I7" s="231"/>
      <c r="J7" s="231"/>
      <c r="K7" s="231"/>
      <c r="L7" s="231"/>
    </row>
    <row r="8" spans="1:12" ht="17.399999999999999">
      <c r="A8" s="1426" t="s">
        <v>1007</v>
      </c>
      <c r="B8" s="1426"/>
      <c r="C8" s="1426"/>
      <c r="D8" s="1426"/>
      <c r="E8" s="1426"/>
      <c r="F8" s="1426"/>
      <c r="G8" s="1426"/>
      <c r="H8" s="1426"/>
      <c r="I8" s="234"/>
      <c r="J8" s="234"/>
      <c r="K8" s="234"/>
      <c r="L8" s="234"/>
    </row>
    <row r="9" spans="1:12" ht="17.399999999999999">
      <c r="A9" s="1426" t="s">
        <v>36</v>
      </c>
      <c r="B9" s="1426"/>
      <c r="C9" s="1426"/>
      <c r="D9" s="1426"/>
      <c r="E9" s="1426"/>
      <c r="F9" s="1426"/>
      <c r="G9" s="1426"/>
      <c r="H9" s="1426"/>
      <c r="I9" s="234"/>
      <c r="J9" s="234"/>
      <c r="K9" s="234"/>
      <c r="L9" s="234"/>
    </row>
    <row r="11" spans="1:12" s="76" customFormat="1" ht="15"/>
    <row r="12" spans="1:12" s="76" customFormat="1" ht="15"/>
    <row r="13" spans="1:12" s="76" customFormat="1" ht="15.6">
      <c r="D13" s="1285" t="s">
        <v>747</v>
      </c>
      <c r="E13" s="1271"/>
      <c r="F13" s="117" t="s">
        <v>1008</v>
      </c>
      <c r="H13" s="343" t="s">
        <v>392</v>
      </c>
    </row>
    <row r="14" spans="1:12" s="76" customFormat="1" ht="15">
      <c r="B14" s="544" t="s">
        <v>89</v>
      </c>
      <c r="D14" s="763" t="s">
        <v>343</v>
      </c>
      <c r="E14" s="763"/>
      <c r="F14" s="763" t="s">
        <v>344</v>
      </c>
    </row>
    <row r="15" spans="1:12" s="76" customFormat="1" ht="15">
      <c r="B15" s="544"/>
      <c r="D15" s="115"/>
      <c r="E15" s="115"/>
      <c r="F15" s="115"/>
      <c r="G15" s="115"/>
    </row>
    <row r="16" spans="1:12" s="76" customFormat="1" ht="15.6">
      <c r="B16" s="1271">
        <v>1</v>
      </c>
      <c r="C16" s="76" t="s">
        <v>1009</v>
      </c>
      <c r="D16" s="107">
        <f>SUM('B2-Plant'!Q24:Q25,'B2-Plant'!Q33)</f>
        <v>0</v>
      </c>
      <c r="E16" s="442"/>
      <c r="F16" s="790"/>
      <c r="G16" s="790"/>
      <c r="H16" s="76" t="s">
        <v>1010</v>
      </c>
    </row>
    <row r="17" spans="2:8" s="76" customFormat="1" ht="15.6">
      <c r="B17" s="1271"/>
      <c r="D17" s="107"/>
      <c r="E17" s="107"/>
      <c r="F17" s="107"/>
    </row>
    <row r="18" spans="2:8" s="76" customFormat="1" ht="30.6">
      <c r="B18" s="1271">
        <v>2</v>
      </c>
      <c r="C18" s="433" t="s">
        <v>1011</v>
      </c>
      <c r="D18" s="107">
        <f>-'B2-Plant'!Q35</f>
        <v>0</v>
      </c>
      <c r="E18" s="107"/>
      <c r="F18" s="107"/>
      <c r="H18" s="76" t="s">
        <v>1012</v>
      </c>
    </row>
    <row r="19" spans="2:8" s="76" customFormat="1" ht="16.2" thickBot="1">
      <c r="B19" s="1271"/>
      <c r="D19" s="107"/>
      <c r="E19" s="107"/>
      <c r="F19" s="107"/>
    </row>
    <row r="20" spans="2:8" s="76" customFormat="1" ht="16.2" thickBot="1">
      <c r="B20" s="1271">
        <v>3</v>
      </c>
      <c r="C20" s="75" t="s">
        <v>1008</v>
      </c>
      <c r="D20" s="107"/>
      <c r="E20" s="107"/>
      <c r="F20" s="834">
        <v>0</v>
      </c>
      <c r="G20" s="836"/>
      <c r="H20" s="76" t="s">
        <v>1013</v>
      </c>
    </row>
    <row r="21" spans="2:8" s="76" customFormat="1" ht="15.6">
      <c r="B21" s="75"/>
      <c r="D21" s="107"/>
      <c r="E21" s="107"/>
      <c r="F21" s="107"/>
    </row>
    <row r="22" spans="2:8" s="76" customFormat="1" ht="15.6">
      <c r="B22" s="1271">
        <v>4</v>
      </c>
      <c r="C22" s="76" t="s">
        <v>1014</v>
      </c>
      <c r="D22" s="107">
        <f>'A1-O&amp;M'!H31</f>
        <v>0</v>
      </c>
      <c r="E22" s="107"/>
      <c r="F22" s="107"/>
      <c r="H22" s="76" t="s">
        <v>1015</v>
      </c>
    </row>
    <row r="23" spans="2:8" s="76" customFormat="1" ht="15.6">
      <c r="B23" s="75"/>
      <c r="D23" s="107"/>
      <c r="E23" s="107"/>
      <c r="F23" s="107"/>
    </row>
    <row r="24" spans="2:8" s="76" customFormat="1" ht="15.6">
      <c r="B24" s="1271">
        <v>5</v>
      </c>
      <c r="C24" s="75" t="s">
        <v>1016</v>
      </c>
      <c r="D24" s="106">
        <f>-D22*F20</f>
        <v>0</v>
      </c>
      <c r="E24" s="106"/>
      <c r="F24" s="107"/>
      <c r="H24" s="76" t="s">
        <v>1017</v>
      </c>
    </row>
    <row r="25" spans="2:8" s="76" customFormat="1" ht="15.6">
      <c r="B25" s="1271"/>
      <c r="D25" s="107"/>
    </row>
    <row r="26" spans="2:8" s="76" customFormat="1" ht="15.6">
      <c r="B26" s="1271"/>
    </row>
    <row r="27" spans="2:8" s="76" customFormat="1" ht="15"/>
    <row r="28" spans="2:8" s="76" customFormat="1" ht="15"/>
    <row r="29" spans="2:8" s="76" customFormat="1" ht="15"/>
  </sheetData>
  <customSheetViews>
    <customSheetView guid="{343BF296-013A-41F5-BDAB-AD6220EA7F78}" scale="85" showPageBreaks="1" fitToPage="1" printArea="1" view="pageBreakPreview" topLeftCell="A7">
      <selection activeCell="D33" sqref="D33"/>
      <pageMargins left="0" right="0" top="0" bottom="0" header="0" footer="0"/>
      <printOptions horizontalCentered="1"/>
      <pageSetup orientation="landscape" r:id="rId1"/>
    </customSheetView>
    <customSheetView guid="{B321D76C-CDE5-48BB-9CDE-80FF97D58FCF}" scale="85" showPageBreaks="1" fitToPage="1" printArea="1" view="pageBreakPreview" topLeftCell="A7">
      <selection activeCell="D33" sqref="D33"/>
      <pageMargins left="0" right="0" top="0" bottom="0" header="0" footer="0"/>
      <printOptions horizontalCentered="1"/>
      <pageSetup orientation="landscape" r:id="rId2"/>
    </customSheetView>
  </customSheetViews>
  <mergeCells count="5">
    <mergeCell ref="A4:H4"/>
    <mergeCell ref="A5:H5"/>
    <mergeCell ref="A6:H6"/>
    <mergeCell ref="A8:H8"/>
    <mergeCell ref="A9:H9"/>
  </mergeCells>
  <printOptions horizontalCentered="1"/>
  <pageMargins left="0.45" right="0.45" top="0.75" bottom="0.75" header="0.3" footer="0.3"/>
  <pageSetup orientation="landscape"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tabColor rgb="FF92D050"/>
    <pageSetUpPr fitToPage="1"/>
  </sheetPr>
  <dimension ref="A1:K29"/>
  <sheetViews>
    <sheetView view="pageBreakPreview" zoomScale="85" zoomScaleNormal="100" zoomScaleSheetLayoutView="85" workbookViewId="0">
      <selection activeCell="F21" sqref="F21"/>
    </sheetView>
  </sheetViews>
  <sheetFormatPr defaultColWidth="9" defaultRowHeight="12"/>
  <cols>
    <col min="1" max="1" width="1.44140625" style="444" customWidth="1"/>
    <col min="2" max="2" width="7.21875" style="444" customWidth="1"/>
    <col min="3" max="3" width="43.33203125" style="444" bestFit="1" customWidth="1"/>
    <col min="4" max="4" width="17.109375" style="444" customWidth="1"/>
    <col min="5" max="5" width="12.44140625" style="444" bestFit="1" customWidth="1"/>
    <col min="6" max="6" width="34.77734375" style="444" bestFit="1" customWidth="1"/>
    <col min="7" max="7" width="1.77734375" style="444" customWidth="1"/>
    <col min="8" max="10" width="9" style="444"/>
    <col min="11" max="11" width="29.109375" style="444" customWidth="1"/>
    <col min="12" max="16384" width="9" style="444"/>
  </cols>
  <sheetData>
    <row r="1" spans="1:11" s="227" customFormat="1" ht="15.6">
      <c r="A1" s="75"/>
      <c r="B1" s="76"/>
      <c r="C1" s="310"/>
      <c r="D1" s="76"/>
      <c r="E1" s="76"/>
      <c r="F1" s="77"/>
      <c r="K1" s="121"/>
    </row>
    <row r="2" spans="1:11" s="229" customFormat="1"/>
    <row r="3" spans="1:11" s="229" customFormat="1" ht="17.399999999999999">
      <c r="A3" s="234"/>
      <c r="B3" s="231"/>
      <c r="C3" s="232"/>
      <c r="D3" s="231"/>
      <c r="E3" s="231"/>
      <c r="F3" s="231"/>
      <c r="G3" s="231"/>
      <c r="H3" s="231"/>
      <c r="I3" s="231"/>
      <c r="J3" s="471"/>
      <c r="K3" s="1269"/>
    </row>
    <row r="4" spans="1:11" s="229" customFormat="1" ht="17.399999999999999">
      <c r="A4" s="1426" t="s">
        <v>200</v>
      </c>
      <c r="B4" s="1426"/>
      <c r="C4" s="1426"/>
      <c r="D4" s="1426"/>
      <c r="E4" s="1426"/>
      <c r="F4" s="1426"/>
      <c r="G4" s="234"/>
      <c r="H4" s="234"/>
      <c r="I4" s="234"/>
      <c r="J4" s="234"/>
      <c r="K4" s="234"/>
    </row>
    <row r="5" spans="1:11" s="229" customFormat="1" ht="17.399999999999999">
      <c r="A5" s="1426" t="s">
        <v>2</v>
      </c>
      <c r="B5" s="1426"/>
      <c r="C5" s="1426"/>
      <c r="D5" s="1426"/>
      <c r="E5" s="1426"/>
      <c r="F5" s="1426"/>
      <c r="G5" s="234"/>
      <c r="H5" s="234"/>
      <c r="I5" s="234"/>
      <c r="J5" s="234"/>
      <c r="K5" s="234"/>
    </row>
    <row r="6" spans="1:11" s="229" customFormat="1" ht="17.399999999999999">
      <c r="A6" s="1427" t="s">
        <v>87</v>
      </c>
      <c r="B6" s="1427"/>
      <c r="C6" s="1427"/>
      <c r="D6" s="1427"/>
      <c r="E6" s="1427"/>
      <c r="F6" s="1427"/>
      <c r="G6" s="234"/>
      <c r="H6" s="234"/>
      <c r="I6" s="234"/>
      <c r="J6" s="234"/>
      <c r="K6" s="234"/>
    </row>
    <row r="7" spans="1:11" s="229" customFormat="1" ht="12" customHeight="1">
      <c r="A7" s="231"/>
      <c r="B7" s="231"/>
      <c r="C7" s="236"/>
      <c r="D7" s="231"/>
      <c r="E7" s="231"/>
      <c r="F7" s="231"/>
      <c r="G7" s="231"/>
      <c r="H7" s="231"/>
      <c r="I7" s="231"/>
      <c r="J7" s="231"/>
      <c r="K7" s="231"/>
    </row>
    <row r="8" spans="1:11" s="229" customFormat="1" ht="17.399999999999999">
      <c r="A8" s="1426" t="s">
        <v>1018</v>
      </c>
      <c r="B8" s="1426"/>
      <c r="C8" s="1426"/>
      <c r="D8" s="1426"/>
      <c r="E8" s="1426"/>
      <c r="F8" s="1426"/>
      <c r="G8" s="234"/>
      <c r="H8" s="234"/>
      <c r="I8" s="234"/>
      <c r="J8" s="234"/>
      <c r="K8" s="234"/>
    </row>
    <row r="9" spans="1:11" s="78" customFormat="1" ht="17.399999999999999">
      <c r="A9" s="1426" t="s">
        <v>38</v>
      </c>
      <c r="B9" s="1426"/>
      <c r="C9" s="1426"/>
      <c r="D9" s="1426"/>
      <c r="E9" s="1426"/>
      <c r="F9" s="1426"/>
      <c r="G9" s="234"/>
      <c r="H9" s="234"/>
      <c r="I9" s="234"/>
      <c r="J9" s="234"/>
      <c r="K9" s="234"/>
    </row>
    <row r="10" spans="1:11" s="78" customFormat="1" ht="17.399999999999999">
      <c r="A10" s="1269"/>
      <c r="B10" s="1269"/>
      <c r="C10" s="1269"/>
      <c r="D10" s="1269"/>
      <c r="E10" s="1269"/>
      <c r="F10" s="1269"/>
      <c r="G10" s="234"/>
      <c r="H10" s="234"/>
      <c r="I10" s="234"/>
      <c r="J10" s="234"/>
      <c r="K10" s="234"/>
    </row>
    <row r="11" spans="1:11" s="78" customFormat="1" ht="17.399999999999999">
      <c r="A11" s="1269"/>
      <c r="B11" s="1269"/>
      <c r="C11" s="1269"/>
      <c r="D11" s="1269"/>
      <c r="E11" s="1269"/>
      <c r="F11" s="1269"/>
      <c r="G11" s="234"/>
      <c r="H11" s="234"/>
      <c r="I11" s="234"/>
      <c r="J11" s="234"/>
      <c r="K11" s="234"/>
    </row>
    <row r="12" spans="1:11" s="78" customFormat="1" ht="13.2"/>
    <row r="13" spans="1:11" s="76" customFormat="1" ht="15.6">
      <c r="D13" s="1285" t="s">
        <v>747</v>
      </c>
      <c r="E13" s="117" t="s">
        <v>1008</v>
      </c>
      <c r="F13" s="343" t="s">
        <v>392</v>
      </c>
    </row>
    <row r="14" spans="1:11" s="76" customFormat="1" ht="15">
      <c r="B14" s="544" t="s">
        <v>89</v>
      </c>
      <c r="D14" s="763" t="s">
        <v>343</v>
      </c>
      <c r="E14" s="763" t="s">
        <v>344</v>
      </c>
    </row>
    <row r="15" spans="1:11" s="76" customFormat="1" ht="15">
      <c r="B15" s="544"/>
      <c r="D15" s="115"/>
      <c r="E15" s="115"/>
      <c r="F15" s="115"/>
    </row>
    <row r="16" spans="1:11" s="76" customFormat="1" ht="15.6">
      <c r="B16" s="1271">
        <v>1</v>
      </c>
      <c r="C16" s="76" t="s">
        <v>1009</v>
      </c>
      <c r="D16" s="107">
        <f>SUM('B2-Plant'!Q24:Q25,'B2-Plant'!Q33)</f>
        <v>0</v>
      </c>
      <c r="E16" s="107"/>
      <c r="F16" s="76" t="s">
        <v>1019</v>
      </c>
    </row>
    <row r="17" spans="2:6" s="76" customFormat="1" ht="15.6">
      <c r="B17" s="1271"/>
      <c r="D17" s="107"/>
      <c r="E17" s="107"/>
    </row>
    <row r="18" spans="2:6" s="76" customFormat="1" ht="15.6">
      <c r="B18" s="1271">
        <v>2</v>
      </c>
      <c r="C18" s="12" t="s">
        <v>1020</v>
      </c>
      <c r="D18" s="107">
        <f>-'B2-Plant'!Q36</f>
        <v>0</v>
      </c>
      <c r="E18" s="107"/>
      <c r="F18" s="76" t="s">
        <v>1021</v>
      </c>
    </row>
    <row r="19" spans="2:6" s="76" customFormat="1" ht="16.2" thickBot="1">
      <c r="B19" s="1271"/>
      <c r="D19" s="107"/>
      <c r="E19" s="107"/>
    </row>
    <row r="20" spans="2:6" s="76" customFormat="1" ht="16.2" thickBot="1">
      <c r="B20" s="1271">
        <v>3</v>
      </c>
      <c r="C20" s="75" t="s">
        <v>1008</v>
      </c>
      <c r="D20" s="107"/>
      <c r="E20" s="834">
        <v>0</v>
      </c>
      <c r="F20" s="76" t="s">
        <v>1013</v>
      </c>
    </row>
    <row r="21" spans="2:6" s="76" customFormat="1" ht="15.6">
      <c r="B21" s="1271"/>
      <c r="D21" s="107"/>
      <c r="E21" s="107"/>
    </row>
    <row r="22" spans="2:6" s="76" customFormat="1" ht="15.6">
      <c r="B22" s="1271">
        <v>4</v>
      </c>
      <c r="C22" s="76" t="s">
        <v>1014</v>
      </c>
      <c r="D22" s="107">
        <f>'A1-O&amp;M'!H31</f>
        <v>0</v>
      </c>
      <c r="E22" s="107"/>
      <c r="F22" s="76" t="s">
        <v>1022</v>
      </c>
    </row>
    <row r="23" spans="2:6" s="76" customFormat="1" ht="15.6">
      <c r="B23" s="1271"/>
      <c r="D23" s="107"/>
      <c r="E23" s="107"/>
    </row>
    <row r="24" spans="2:6" s="76" customFormat="1" ht="15.6">
      <c r="B24" s="1271">
        <v>5</v>
      </c>
      <c r="C24" s="75" t="s">
        <v>1023</v>
      </c>
      <c r="D24" s="106">
        <f>-D22*E20</f>
        <v>0</v>
      </c>
      <c r="E24" s="107"/>
      <c r="F24" s="76" t="s">
        <v>1024</v>
      </c>
    </row>
    <row r="25" spans="2:6" s="76" customFormat="1" ht="15.6">
      <c r="D25" s="835"/>
      <c r="E25" s="798"/>
    </row>
    <row r="26" spans="2:6" s="76" customFormat="1" ht="15"/>
    <row r="27" spans="2:6" s="76" customFormat="1" ht="15"/>
    <row r="28" spans="2:6" s="76" customFormat="1" ht="15"/>
    <row r="29" spans="2:6" s="76" customFormat="1" ht="15"/>
  </sheetData>
  <customSheetViews>
    <customSheetView guid="{343BF296-013A-41F5-BDAB-AD6220EA7F78}" scale="85" showPageBreaks="1" fitToPage="1" printArea="1" view="pageBreakPreview" topLeftCell="A4">
      <selection activeCell="D33" sqref="D33"/>
      <pageMargins left="0" right="0" top="0" bottom="0" header="0" footer="0"/>
      <printOptions horizontalCentered="1"/>
      <pageSetup orientation="landscape" r:id="rId1"/>
    </customSheetView>
    <customSheetView guid="{B321D76C-CDE5-48BB-9CDE-80FF97D58FCF}" scale="85" showPageBreaks="1" fitToPage="1" printArea="1" view="pageBreakPreview" topLeftCell="A4">
      <selection activeCell="D33" sqref="D33"/>
      <pageMargins left="0" right="0" top="0" bottom="0" header="0" footer="0"/>
      <printOptions horizontalCentered="1"/>
      <pageSetup orientation="landscape" r:id="rId2"/>
    </customSheetView>
  </customSheetViews>
  <mergeCells count="5">
    <mergeCell ref="A4:F4"/>
    <mergeCell ref="A5:F5"/>
    <mergeCell ref="A6:F6"/>
    <mergeCell ref="A8:F8"/>
    <mergeCell ref="A9:F9"/>
  </mergeCells>
  <printOptions horizontalCentered="1"/>
  <pageMargins left="0.45" right="0.45" top="0.75" bottom="0.75" header="0.3" footer="0.3"/>
  <pageSetup orientation="landscape"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1:L34"/>
  <sheetViews>
    <sheetView view="pageBreakPreview" zoomScale="85" zoomScaleNormal="100" zoomScaleSheetLayoutView="85" workbookViewId="0">
      <selection sqref="A1:XFD1048576"/>
    </sheetView>
  </sheetViews>
  <sheetFormatPr defaultColWidth="16.77734375" defaultRowHeight="13.2"/>
  <cols>
    <col min="1" max="1" width="7.77734375" style="78" customWidth="1"/>
    <col min="2" max="2" width="8.77734375" style="370" customWidth="1"/>
    <col min="3" max="3" width="3" style="370" customWidth="1"/>
    <col min="4" max="4" width="13.77734375" style="78" customWidth="1"/>
    <col min="5" max="5" width="3.44140625" style="78" customWidth="1"/>
    <col min="6" max="6" width="11.44140625" style="78" bestFit="1" customWidth="1"/>
    <col min="7" max="7" width="3.44140625" style="78" customWidth="1"/>
    <col min="8" max="8" width="14.33203125" style="78" bestFit="1" customWidth="1"/>
    <col min="9" max="9" width="2.77734375" style="78" customWidth="1"/>
    <col min="10" max="10" width="6.109375" style="78" customWidth="1"/>
    <col min="11" max="11" width="29.109375" style="78" customWidth="1"/>
    <col min="12" max="16384" width="16.77734375" style="78"/>
  </cols>
  <sheetData>
    <row r="1" spans="1:12" ht="15.6">
      <c r="A1" s="75"/>
      <c r="B1" s="366"/>
      <c r="C1" s="366"/>
      <c r="D1" s="75"/>
      <c r="E1" s="76"/>
      <c r="F1" s="343"/>
      <c r="G1" s="76"/>
      <c r="H1" s="76"/>
      <c r="I1" s="76"/>
      <c r="K1" s="311"/>
    </row>
    <row r="2" spans="1:12" ht="15.6">
      <c r="A2" s="75"/>
      <c r="D2" s="75"/>
      <c r="E2" s="76"/>
      <c r="F2" s="343"/>
      <c r="G2" s="76"/>
      <c r="H2" s="76"/>
      <c r="I2" s="76"/>
      <c r="J2" s="311"/>
      <c r="K2" s="311"/>
      <c r="L2" s="121"/>
    </row>
    <row r="3" spans="1:12" ht="17.399999999999999">
      <c r="A3" s="234"/>
      <c r="B3" s="369"/>
      <c r="C3" s="369"/>
      <c r="D3" s="234"/>
      <c r="E3" s="231"/>
      <c r="F3" s="431"/>
      <c r="G3" s="231"/>
      <c r="H3" s="231"/>
      <c r="I3" s="231"/>
      <c r="J3" s="231"/>
      <c r="K3" s="231"/>
      <c r="L3" s="1269"/>
    </row>
    <row r="4" spans="1:12" ht="17.399999999999999">
      <c r="A4" s="1426" t="s">
        <v>200</v>
      </c>
      <c r="B4" s="1426"/>
      <c r="C4" s="1426"/>
      <c r="D4" s="1426"/>
      <c r="E4" s="1426"/>
      <c r="F4" s="1426"/>
      <c r="G4" s="1426"/>
      <c r="H4" s="1426"/>
      <c r="I4" s="1426"/>
      <c r="J4" s="1426"/>
      <c r="K4" s="234"/>
      <c r="L4" s="234"/>
    </row>
    <row r="5" spans="1:12" ht="17.399999999999999">
      <c r="A5" s="1426" t="s">
        <v>2</v>
      </c>
      <c r="B5" s="1426"/>
      <c r="C5" s="1426"/>
      <c r="D5" s="1426"/>
      <c r="E5" s="1426"/>
      <c r="F5" s="1426"/>
      <c r="G5" s="1426"/>
      <c r="H5" s="1426"/>
      <c r="I5" s="1426"/>
      <c r="J5" s="1426"/>
      <c r="K5" s="234"/>
      <c r="L5" s="234"/>
    </row>
    <row r="6" spans="1:12" ht="17.399999999999999">
      <c r="A6" s="1427" t="s">
        <v>87</v>
      </c>
      <c r="B6" s="1427"/>
      <c r="C6" s="1427"/>
      <c r="D6" s="1427"/>
      <c r="E6" s="1427"/>
      <c r="F6" s="1427"/>
      <c r="G6" s="1427"/>
      <c r="H6" s="1427"/>
      <c r="I6" s="1427"/>
      <c r="J6" s="1427"/>
      <c r="K6" s="234"/>
      <c r="L6" s="234"/>
    </row>
    <row r="7" spans="1:12" ht="17.399999999999999">
      <c r="A7" s="231"/>
      <c r="B7" s="369"/>
      <c r="C7" s="369"/>
      <c r="D7" s="231"/>
      <c r="E7" s="231"/>
      <c r="F7" s="236"/>
      <c r="G7" s="231"/>
      <c r="H7" s="231"/>
      <c r="I7" s="231"/>
      <c r="J7" s="231"/>
      <c r="K7" s="231"/>
      <c r="L7" s="231"/>
    </row>
    <row r="8" spans="1:12" ht="17.399999999999999">
      <c r="A8" s="1426" t="s">
        <v>1025</v>
      </c>
      <c r="B8" s="1426"/>
      <c r="C8" s="1426"/>
      <c r="D8" s="1426"/>
      <c r="E8" s="1426"/>
      <c r="F8" s="1426"/>
      <c r="G8" s="1426"/>
      <c r="H8" s="1426"/>
      <c r="I8" s="1426"/>
      <c r="J8" s="1426"/>
      <c r="K8" s="234"/>
      <c r="L8" s="234"/>
    </row>
    <row r="9" spans="1:12" ht="17.399999999999999">
      <c r="A9" s="1426" t="s">
        <v>40</v>
      </c>
      <c r="B9" s="1426"/>
      <c r="C9" s="1426"/>
      <c r="D9" s="1426"/>
      <c r="E9" s="1426"/>
      <c r="F9" s="1426"/>
      <c r="G9" s="1426"/>
      <c r="H9" s="1426"/>
      <c r="I9" s="1426"/>
      <c r="J9" s="1426"/>
      <c r="K9" s="234"/>
      <c r="L9" s="234"/>
    </row>
    <row r="10" spans="1:12" ht="17.399999999999999">
      <c r="A10" s="234"/>
      <c r="B10" s="1283"/>
      <c r="C10" s="1283"/>
      <c r="D10" s="234"/>
      <c r="E10" s="234"/>
      <c r="F10" s="234"/>
      <c r="G10" s="234"/>
      <c r="H10" s="234"/>
      <c r="I10" s="234"/>
      <c r="J10" s="234"/>
      <c r="K10" s="234"/>
      <c r="L10" s="234"/>
    </row>
    <row r="11" spans="1:12" ht="17.399999999999999">
      <c r="A11" s="234"/>
      <c r="B11" s="1283"/>
      <c r="C11" s="1283"/>
      <c r="D11" s="234"/>
      <c r="E11" s="234"/>
      <c r="F11" s="234"/>
      <c r="G11" s="234"/>
      <c r="H11" s="234"/>
      <c r="I11" s="234"/>
      <c r="J11" s="234"/>
      <c r="K11" s="234"/>
      <c r="L11" s="234"/>
    </row>
    <row r="12" spans="1:12" ht="17.399999999999999">
      <c r="A12" s="234"/>
      <c r="D12" s="821" t="s">
        <v>343</v>
      </c>
      <c r="E12" s="234"/>
      <c r="F12" s="822" t="s">
        <v>344</v>
      </c>
      <c r="G12" s="234"/>
      <c r="H12" s="67" t="s">
        <v>345</v>
      </c>
      <c r="I12" s="234"/>
      <c r="J12" s="234"/>
      <c r="K12" s="234"/>
      <c r="L12" s="234"/>
    </row>
    <row r="13" spans="1:12" s="76" customFormat="1" ht="15.6">
      <c r="B13" s="370"/>
      <c r="C13" s="370"/>
      <c r="D13" s="1271"/>
      <c r="E13" s="1271"/>
      <c r="F13" s="1271"/>
      <c r="G13" s="1271"/>
      <c r="H13" s="1271"/>
      <c r="I13" s="1271"/>
    </row>
    <row r="14" spans="1:12" s="76" customFormat="1" ht="15.6">
      <c r="B14" s="366"/>
      <c r="C14" s="370"/>
      <c r="D14" s="1271" t="s">
        <v>1026</v>
      </c>
      <c r="E14" s="1271"/>
      <c r="F14" s="1271"/>
      <c r="G14" s="1271"/>
      <c r="H14" s="1271" t="s">
        <v>1027</v>
      </c>
      <c r="I14" s="1271"/>
    </row>
    <row r="15" spans="1:12" s="76" customFormat="1" ht="15.6">
      <c r="B15" s="823" t="s">
        <v>89</v>
      </c>
      <c r="C15" s="366"/>
      <c r="D15" s="1382" t="s">
        <v>1028</v>
      </c>
      <c r="E15" s="1271"/>
      <c r="F15" s="1382" t="s">
        <v>136</v>
      </c>
      <c r="G15" s="432"/>
      <c r="H15" s="1382" t="s">
        <v>747</v>
      </c>
      <c r="I15" s="432"/>
    </row>
    <row r="16" spans="1:12" s="76" customFormat="1" ht="15.6">
      <c r="B16" s="115" t="s">
        <v>149</v>
      </c>
      <c r="C16" s="781"/>
      <c r="D16" s="831"/>
      <c r="E16" s="1271"/>
      <c r="F16" s="435"/>
      <c r="G16" s="433"/>
      <c r="H16" s="436"/>
      <c r="I16" s="832"/>
    </row>
    <row r="17" spans="2:9" s="76" customFormat="1" ht="15.6">
      <c r="B17" s="115" t="s">
        <v>153</v>
      </c>
      <c r="C17" s="785"/>
      <c r="D17" s="831"/>
      <c r="E17" s="1271"/>
      <c r="F17" s="435"/>
      <c r="G17" s="433"/>
      <c r="H17" s="436"/>
      <c r="I17" s="832"/>
    </row>
    <row r="18" spans="2:9" s="76" customFormat="1" ht="15.6">
      <c r="B18" s="115" t="s">
        <v>156</v>
      </c>
      <c r="C18" s="785"/>
      <c r="D18" s="831"/>
      <c r="E18" s="1271"/>
      <c r="F18" s="435"/>
      <c r="G18" s="433"/>
      <c r="H18" s="436"/>
      <c r="I18" s="832"/>
    </row>
    <row r="19" spans="2:9" s="76" customFormat="1" ht="15.6">
      <c r="B19" s="115" t="s">
        <v>159</v>
      </c>
      <c r="C19" s="115"/>
      <c r="D19" s="831"/>
      <c r="E19" s="1271"/>
      <c r="F19" s="435"/>
      <c r="G19" s="433"/>
      <c r="H19" s="436"/>
      <c r="I19" s="832"/>
    </row>
    <row r="20" spans="2:9" s="76" customFormat="1" ht="15.6">
      <c r="B20" s="115" t="s">
        <v>221</v>
      </c>
      <c r="C20" s="115"/>
      <c r="D20" s="831"/>
      <c r="E20" s="1271"/>
      <c r="F20" s="435"/>
      <c r="G20" s="433"/>
      <c r="H20" s="437"/>
      <c r="I20" s="832"/>
    </row>
    <row r="21" spans="2:9" s="76" customFormat="1" ht="15.6">
      <c r="B21" s="115" t="s">
        <v>225</v>
      </c>
      <c r="C21" s="115"/>
      <c r="D21" s="831"/>
      <c r="E21" s="1271"/>
      <c r="F21" s="435"/>
      <c r="G21" s="433"/>
      <c r="H21" s="436"/>
      <c r="I21" s="832"/>
    </row>
    <row r="22" spans="2:9" s="76" customFormat="1" ht="15">
      <c r="B22" s="115" t="s">
        <v>230</v>
      </c>
      <c r="C22" s="115"/>
      <c r="D22" s="831"/>
      <c r="E22" s="433"/>
      <c r="F22" s="435"/>
      <c r="G22" s="433"/>
      <c r="H22" s="437"/>
      <c r="I22" s="832"/>
    </row>
    <row r="23" spans="2:9" s="76" customFormat="1" ht="15.6">
      <c r="B23" s="115" t="s">
        <v>233</v>
      </c>
      <c r="C23" s="115"/>
      <c r="D23" s="831"/>
      <c r="E23" s="1271"/>
      <c r="F23" s="435"/>
      <c r="G23" s="433"/>
      <c r="H23" s="436"/>
      <c r="I23" s="832"/>
    </row>
    <row r="24" spans="2:9" s="76" customFormat="1" ht="15">
      <c r="B24" s="115" t="s">
        <v>237</v>
      </c>
      <c r="C24" s="115"/>
      <c r="D24" s="831"/>
      <c r="E24" s="433"/>
      <c r="F24" s="435"/>
      <c r="G24" s="433"/>
      <c r="H24" s="437"/>
      <c r="I24" s="832"/>
    </row>
    <row r="25" spans="2:9" s="76" customFormat="1" ht="15">
      <c r="B25" s="115" t="s">
        <v>241</v>
      </c>
      <c r="C25" s="115"/>
      <c r="D25" s="831"/>
      <c r="E25" s="433"/>
      <c r="F25" s="435"/>
      <c r="G25" s="433"/>
      <c r="H25" s="437"/>
      <c r="I25" s="832"/>
    </row>
    <row r="26" spans="2:9" s="76" customFormat="1" ht="15.6">
      <c r="B26" s="115" t="s">
        <v>245</v>
      </c>
      <c r="C26" s="115"/>
      <c r="D26" s="831"/>
      <c r="E26" s="1271"/>
      <c r="F26" s="435"/>
      <c r="G26" s="433"/>
      <c r="H26" s="436"/>
      <c r="I26" s="832"/>
    </row>
    <row r="27" spans="2:9" s="76" customFormat="1" ht="15">
      <c r="B27" s="115" t="s">
        <v>249</v>
      </c>
      <c r="C27" s="115"/>
      <c r="D27" s="831"/>
      <c r="E27" s="433"/>
      <c r="F27" s="435"/>
      <c r="G27" s="433"/>
      <c r="H27" s="437"/>
      <c r="I27" s="832"/>
    </row>
    <row r="28" spans="2:9" s="76" customFormat="1" ht="15">
      <c r="B28" s="115" t="s">
        <v>257</v>
      </c>
      <c r="C28" s="783"/>
      <c r="D28" s="831"/>
      <c r="E28" s="433"/>
      <c r="F28" s="435"/>
      <c r="G28" s="433"/>
      <c r="H28" s="437"/>
      <c r="I28" s="832"/>
    </row>
    <row r="29" spans="2:9" s="76" customFormat="1" ht="15">
      <c r="B29" s="127" t="s">
        <v>128</v>
      </c>
      <c r="C29" s="783"/>
      <c r="D29" s="833"/>
      <c r="E29" s="433"/>
      <c r="F29" s="438"/>
      <c r="G29" s="433"/>
      <c r="H29" s="1383"/>
      <c r="I29" s="832"/>
    </row>
    <row r="30" spans="2:9" s="76" customFormat="1" ht="15.6">
      <c r="B30" s="115">
        <v>2</v>
      </c>
      <c r="C30" s="783"/>
      <c r="D30" s="433"/>
      <c r="E30" s="433"/>
      <c r="F30" s="433" t="s">
        <v>1029</v>
      </c>
      <c r="G30" s="433"/>
      <c r="H30" s="440">
        <f>SUM(H16:H29)</f>
        <v>0</v>
      </c>
      <c r="I30" s="441"/>
    </row>
    <row r="31" spans="2:9" s="76" customFormat="1" ht="15.6">
      <c r="B31" s="370"/>
      <c r="C31" s="370"/>
      <c r="H31" s="75"/>
    </row>
    <row r="32" spans="2:9" s="76" customFormat="1" ht="15.6">
      <c r="B32" s="370"/>
      <c r="C32" s="370"/>
      <c r="H32" s="75"/>
    </row>
    <row r="33" spans="2:3" s="76" customFormat="1" ht="15">
      <c r="B33" s="370"/>
      <c r="C33" s="370"/>
    </row>
    <row r="34" spans="2:3" s="76" customFormat="1" ht="15">
      <c r="B34" s="370"/>
      <c r="C34" s="370"/>
    </row>
  </sheetData>
  <sortState xmlns:xlrd2="http://schemas.microsoft.com/office/spreadsheetml/2017/richdata2" ref="D16:H28">
    <sortCondition ref="D16:D28"/>
  </sortState>
  <customSheetViews>
    <customSheetView guid="{343BF296-013A-41F5-BDAB-AD6220EA7F78}" scale="85" showPageBreaks="1" printArea="1" view="pageBreakPreview">
      <selection activeCell="D33" sqref="D33"/>
      <pageMargins left="0" right="0" top="0" bottom="0" header="0" footer="0"/>
      <printOptions horizontalCentered="1"/>
      <pageSetup orientation="portrait" r:id="rId1"/>
    </customSheetView>
    <customSheetView guid="{B321D76C-CDE5-48BB-9CDE-80FF97D58FCF}" scale="85" showPageBreaks="1" printArea="1" view="pageBreakPreview">
      <selection activeCell="D33" sqref="D33"/>
      <pageMargins left="0" right="0" top="0" bottom="0" header="0" footer="0"/>
      <printOptions horizontalCentered="1"/>
      <pageSetup orientation="portrait" r:id="rId2"/>
    </customSheetView>
  </customSheetViews>
  <mergeCells count="5">
    <mergeCell ref="A4:J4"/>
    <mergeCell ref="A5:J5"/>
    <mergeCell ref="A6:J6"/>
    <mergeCell ref="A8:J8"/>
    <mergeCell ref="A9:J9"/>
  </mergeCells>
  <printOptions horizontalCentered="1"/>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
    <pageSetUpPr fitToPage="1"/>
  </sheetPr>
  <dimension ref="A1:J53"/>
  <sheetViews>
    <sheetView showGridLines="0" defaultGridColor="0" view="pageBreakPreview" colorId="22" zoomScale="115" zoomScaleNormal="80" zoomScaleSheetLayoutView="115" workbookViewId="0">
      <selection activeCell="B44" sqref="B44"/>
    </sheetView>
  </sheetViews>
  <sheetFormatPr defaultColWidth="13.44140625" defaultRowHeight="12"/>
  <cols>
    <col min="1" max="1" width="8.21875" style="62" customWidth="1"/>
    <col min="2" max="2" width="43.77734375" style="62" bestFit="1" customWidth="1"/>
    <col min="3" max="3" width="3.77734375" style="62" customWidth="1"/>
    <col min="4" max="4" width="16.109375" style="62" customWidth="1"/>
    <col min="5" max="5" width="15.33203125" style="62" customWidth="1"/>
    <col min="6" max="6" width="39.44140625" style="62" customWidth="1"/>
    <col min="7" max="7" width="7.77734375" style="62" customWidth="1"/>
    <col min="8" max="8" width="5.77734375" style="62" customWidth="1"/>
    <col min="9" max="9" width="13.44140625" style="62"/>
    <col min="10" max="10" width="14.33203125" style="62" bestFit="1" customWidth="1"/>
    <col min="11" max="11" width="29.109375" style="62" customWidth="1"/>
    <col min="12" max="16384" width="13.44140625" style="62"/>
  </cols>
  <sheetData>
    <row r="1" spans="1:8" ht="15.6">
      <c r="A1" s="760"/>
      <c r="B1" s="760"/>
      <c r="C1" s="134"/>
      <c r="D1" s="134"/>
      <c r="E1" s="134"/>
      <c r="F1" s="77"/>
    </row>
    <row r="2" spans="1:8" ht="15">
      <c r="A2" s="134"/>
      <c r="B2" s="569"/>
      <c r="C2" s="134"/>
      <c r="D2" s="134"/>
      <c r="E2" s="134"/>
      <c r="F2" s="134"/>
    </row>
    <row r="5" spans="1:8" ht="15.6">
      <c r="A5" s="1423" t="s">
        <v>1</v>
      </c>
      <c r="B5" s="1423"/>
      <c r="C5" s="1423"/>
      <c r="D5" s="1423"/>
      <c r="E5" s="1423"/>
      <c r="F5" s="1423"/>
      <c r="G5" s="1423"/>
      <c r="H5" s="1423"/>
    </row>
    <row r="6" spans="1:8" ht="15.6">
      <c r="A6" s="1423" t="s">
        <v>2</v>
      </c>
      <c r="B6" s="1423"/>
      <c r="C6" s="1423"/>
      <c r="D6" s="1423"/>
      <c r="E6" s="1423"/>
      <c r="F6" s="1423"/>
      <c r="G6" s="1423"/>
      <c r="H6" s="1423"/>
    </row>
    <row r="7" spans="1:8" ht="15.6">
      <c r="A7" s="1424" t="s">
        <v>87</v>
      </c>
      <c r="B7" s="1424"/>
      <c r="C7" s="1424"/>
      <c r="D7" s="1424"/>
      <c r="E7" s="1424"/>
      <c r="F7" s="1424"/>
      <c r="G7" s="1424"/>
      <c r="H7" s="1424"/>
    </row>
    <row r="10" spans="1:8" ht="15.6">
      <c r="A10" s="1423" t="s">
        <v>6</v>
      </c>
      <c r="B10" s="1423"/>
      <c r="C10" s="1423"/>
      <c r="D10" s="1423"/>
      <c r="E10" s="1423"/>
      <c r="F10" s="1423"/>
      <c r="G10" s="1423"/>
      <c r="H10" s="1423"/>
    </row>
    <row r="11" spans="1:8" ht="15.6">
      <c r="A11" s="134"/>
      <c r="B11" s="134"/>
      <c r="C11" s="760" t="s">
        <v>88</v>
      </c>
      <c r="D11" s="134"/>
      <c r="E11" s="134"/>
      <c r="F11" s="134"/>
      <c r="G11" s="134"/>
    </row>
    <row r="14" spans="1:8" s="779" customFormat="1" ht="15.6">
      <c r="B14" s="1199"/>
      <c r="C14" s="1199"/>
      <c r="D14" s="1199"/>
      <c r="E14" s="1199"/>
      <c r="F14" s="1199"/>
      <c r="G14" s="1199"/>
    </row>
    <row r="15" spans="1:8" s="401" customFormat="1" ht="15.6">
      <c r="A15" s="1200" t="s">
        <v>89</v>
      </c>
      <c r="B15" s="1201" t="s">
        <v>90</v>
      </c>
      <c r="C15" s="134"/>
      <c r="D15" s="762" t="s">
        <v>91</v>
      </c>
      <c r="E15" s="134"/>
      <c r="F15" s="1102" t="s">
        <v>92</v>
      </c>
      <c r="G15" s="134"/>
    </row>
    <row r="16" spans="1:8" s="401" customFormat="1" ht="15">
      <c r="A16" s="134"/>
      <c r="B16" s="134"/>
      <c r="C16" s="134"/>
      <c r="D16" s="398" t="s">
        <v>93</v>
      </c>
      <c r="E16" s="134"/>
      <c r="F16" s="398" t="s">
        <v>94</v>
      </c>
    </row>
    <row r="17" spans="1:10" s="134" customFormat="1" ht="15"/>
    <row r="18" spans="1:10" s="134" customFormat="1" ht="15.6">
      <c r="A18" s="1267">
        <v>1</v>
      </c>
      <c r="B18" s="134" t="s">
        <v>95</v>
      </c>
      <c r="D18" s="1107">
        <f>'A1-O&amp;M'!J40</f>
        <v>0</v>
      </c>
      <c r="F18" s="137" t="s">
        <v>96</v>
      </c>
    </row>
    <row r="19" spans="1:10" s="134" customFormat="1" ht="15">
      <c r="D19" s="1202"/>
    </row>
    <row r="20" spans="1:10" s="134" customFormat="1" ht="15.6">
      <c r="A20" s="1267">
        <v>2</v>
      </c>
      <c r="B20" s="134" t="s">
        <v>212</v>
      </c>
      <c r="D20" s="1107">
        <f>'A2-A&amp;G'!J42</f>
        <v>0</v>
      </c>
      <c r="F20" s="137" t="s">
        <v>97</v>
      </c>
    </row>
    <row r="21" spans="1:10" s="134" customFormat="1" ht="15">
      <c r="D21" s="1202"/>
    </row>
    <row r="22" spans="1:10" s="134" customFormat="1" ht="15.6">
      <c r="A22" s="1267">
        <v>3</v>
      </c>
      <c r="B22" s="134" t="s">
        <v>98</v>
      </c>
      <c r="D22" s="1107">
        <f>'B1-Depn'!P50</f>
        <v>0</v>
      </c>
      <c r="F22" s="137" t="s">
        <v>99</v>
      </c>
    </row>
    <row r="23" spans="1:10" s="134" customFormat="1" ht="15">
      <c r="D23" s="1203"/>
    </row>
    <row r="24" spans="1:10" s="134" customFormat="1" ht="15.6">
      <c r="A24" s="1267">
        <v>4</v>
      </c>
      <c r="B24" s="760" t="s">
        <v>100</v>
      </c>
      <c r="D24" s="1204">
        <f>SUM(D18:D22)</f>
        <v>0</v>
      </c>
      <c r="F24" s="134" t="s">
        <v>101</v>
      </c>
    </row>
    <row r="25" spans="1:10" s="134" customFormat="1" ht="15">
      <c r="D25" s="1202"/>
    </row>
    <row r="26" spans="1:10" s="134" customFormat="1" ht="16.2" thickBot="1">
      <c r="A26" s="1267">
        <v>5</v>
      </c>
      <c r="B26" s="1102" t="s">
        <v>102</v>
      </c>
      <c r="D26" s="1205">
        <f>'C1-Rate Base'!L31</f>
        <v>0</v>
      </c>
      <c r="F26" s="137" t="s">
        <v>103</v>
      </c>
    </row>
    <row r="27" spans="1:10" s="134" customFormat="1" ht="15.6" thickTop="1">
      <c r="D27" s="1202"/>
    </row>
    <row r="28" spans="1:10" s="134" customFormat="1" ht="15.6">
      <c r="A28" s="1267">
        <v>6</v>
      </c>
      <c r="B28" s="134" t="s">
        <v>104</v>
      </c>
      <c r="D28" s="1206">
        <f>'C1-Rate Base'!P31</f>
        <v>0</v>
      </c>
      <c r="F28" s="137" t="s">
        <v>105</v>
      </c>
    </row>
    <row r="29" spans="1:10" s="134" customFormat="1" ht="15">
      <c r="D29" s="1202"/>
    </row>
    <row r="30" spans="1:10" s="134" customFormat="1" ht="15.6">
      <c r="A30" s="1267" t="s">
        <v>106</v>
      </c>
      <c r="B30" s="134" t="s">
        <v>107</v>
      </c>
      <c r="D30" s="1206">
        <f>+'D2-Project Cap Structures'!H72</f>
        <v>0</v>
      </c>
      <c r="F30" s="137" t="s">
        <v>108</v>
      </c>
    </row>
    <row r="31" spans="1:10" s="134" customFormat="1" ht="15.6">
      <c r="D31" s="1207"/>
      <c r="E31" s="1207"/>
    </row>
    <row r="32" spans="1:10" s="134" customFormat="1" ht="15.6">
      <c r="A32" s="1267">
        <v>7</v>
      </c>
      <c r="B32" s="760" t="s">
        <v>109</v>
      </c>
      <c r="D32" s="1207">
        <f>D24+D28+D30</f>
        <v>0</v>
      </c>
      <c r="F32" s="137" t="s">
        <v>110</v>
      </c>
      <c r="J32" s="1208"/>
    </row>
    <row r="33" spans="1:10" s="401" customFormat="1" ht="13.2">
      <c r="J33" s="1209"/>
    </row>
    <row r="34" spans="1:10" s="401" customFormat="1" ht="15.6">
      <c r="A34" s="1267">
        <v>8</v>
      </c>
      <c r="B34" s="1210" t="s">
        <v>111</v>
      </c>
      <c r="C34" s="134"/>
      <c r="D34" s="1202">
        <f>+'F1-Proj RR'!O67</f>
        <v>0</v>
      </c>
      <c r="E34" s="1210"/>
      <c r="F34" s="1210" t="s">
        <v>112</v>
      </c>
      <c r="G34" s="1210"/>
      <c r="H34" s="1210"/>
      <c r="I34" s="1210"/>
      <c r="J34" s="955"/>
    </row>
    <row r="35" spans="1:10" s="401" customFormat="1" ht="15">
      <c r="A35" s="1211"/>
      <c r="I35" s="1210"/>
      <c r="J35" s="1212"/>
    </row>
    <row r="36" spans="1:10" s="401" customFormat="1" ht="15.6">
      <c r="A36" s="1267">
        <v>9</v>
      </c>
      <c r="B36" s="1210" t="s">
        <v>113</v>
      </c>
      <c r="C36" s="134"/>
      <c r="D36" s="1213">
        <f>+'F3-True-Up'!J30</f>
        <v>0</v>
      </c>
      <c r="E36" s="965"/>
      <c r="F36" s="1214" t="s">
        <v>114</v>
      </c>
      <c r="G36" s="1210"/>
      <c r="H36" s="1215"/>
      <c r="I36" s="1210"/>
      <c r="J36" s="1212"/>
    </row>
    <row r="37" spans="1:10" s="401" customFormat="1" ht="15">
      <c r="A37" s="1211"/>
      <c r="B37" s="1210"/>
      <c r="C37" s="134"/>
      <c r="D37" s="1210"/>
      <c r="E37" s="1210"/>
      <c r="F37" s="1210"/>
      <c r="G37" s="1210"/>
      <c r="H37" s="1210"/>
      <c r="I37" s="1210"/>
      <c r="J37" s="1212"/>
    </row>
    <row r="38" spans="1:10" s="401" customFormat="1" ht="15.6">
      <c r="A38" s="1267">
        <v>10</v>
      </c>
      <c r="B38" s="1216" t="s">
        <v>115</v>
      </c>
      <c r="C38" s="134"/>
      <c r="D38" s="1217">
        <f>+D32+D36+D34</f>
        <v>0</v>
      </c>
      <c r="E38" s="1210"/>
      <c r="F38" s="1212" t="s">
        <v>116</v>
      </c>
      <c r="G38" s="1212"/>
      <c r="H38" s="1212"/>
      <c r="I38" s="1212"/>
      <c r="J38" s="1212"/>
    </row>
    <row r="39" spans="1:10" s="401" customFormat="1" ht="15">
      <c r="A39" s="134"/>
      <c r="B39" s="134"/>
      <c r="C39" s="134"/>
      <c r="D39" s="134"/>
      <c r="E39" s="134"/>
      <c r="F39" s="134"/>
      <c r="G39" s="134"/>
      <c r="H39" s="134"/>
      <c r="I39" s="134"/>
      <c r="J39" s="1212"/>
    </row>
    <row r="40" spans="1:10" s="401" customFormat="1" ht="15.6">
      <c r="A40" s="1267"/>
      <c r="B40" s="760" t="s">
        <v>117</v>
      </c>
      <c r="C40" s="134"/>
      <c r="D40" s="134"/>
      <c r="E40" s="134"/>
      <c r="F40" s="134"/>
      <c r="G40" s="134"/>
      <c r="H40" s="134"/>
      <c r="I40" s="134"/>
    </row>
    <row r="41" spans="1:10" s="401" customFormat="1" ht="15">
      <c r="A41" s="134"/>
      <c r="B41" s="134"/>
      <c r="C41" s="134"/>
      <c r="D41" s="134"/>
      <c r="E41" s="134"/>
      <c r="F41" s="134"/>
      <c r="G41" s="134"/>
      <c r="H41" s="134"/>
      <c r="I41" s="134"/>
    </row>
    <row r="42" spans="1:10" s="401" customFormat="1" ht="15.6">
      <c r="A42" s="1267">
        <v>11</v>
      </c>
      <c r="B42" s="134" t="s">
        <v>118</v>
      </c>
      <c r="C42" s="134"/>
      <c r="D42" s="1202">
        <f>+'F1-Proj RR'!T47+'F1-Proj RR'!T50</f>
        <v>0</v>
      </c>
      <c r="E42" s="134"/>
      <c r="F42" s="1212" t="s">
        <v>119</v>
      </c>
      <c r="G42" s="134"/>
      <c r="H42" s="134"/>
      <c r="I42" s="134"/>
    </row>
    <row r="43" spans="1:10" s="401" customFormat="1" ht="15.6">
      <c r="A43" s="1267" t="s">
        <v>120</v>
      </c>
      <c r="B43" s="134" t="s">
        <v>121</v>
      </c>
      <c r="C43" s="134"/>
      <c r="D43" s="1202">
        <f>+'F1-Proj RR'!T48</f>
        <v>0</v>
      </c>
      <c r="E43" s="134"/>
      <c r="F43" s="1212" t="s">
        <v>122</v>
      </c>
      <c r="G43" s="134"/>
      <c r="H43" s="134"/>
      <c r="I43" s="134"/>
    </row>
    <row r="44" spans="1:10" s="153" customFormat="1" ht="34.200000000000003" customHeight="1">
      <c r="A44" s="1218" t="s">
        <v>123</v>
      </c>
      <c r="B44" s="1219" t="s">
        <v>124</v>
      </c>
      <c r="C44" s="1220"/>
      <c r="D44" s="1221">
        <f>+'F1-Proj RR'!T49</f>
        <v>0</v>
      </c>
      <c r="E44" s="1220"/>
      <c r="F44" s="1222" t="s">
        <v>125</v>
      </c>
      <c r="G44" s="1220"/>
      <c r="H44" s="1220"/>
      <c r="I44" s="1220"/>
    </row>
    <row r="45" spans="1:10" s="401" customFormat="1" ht="15.6">
      <c r="A45" s="1267" t="s">
        <v>126</v>
      </c>
      <c r="B45" s="1223"/>
      <c r="C45" s="134"/>
      <c r="D45" s="246">
        <v>0</v>
      </c>
      <c r="E45" s="134"/>
      <c r="F45" s="1224"/>
      <c r="G45" s="134"/>
      <c r="H45" s="134"/>
      <c r="I45" s="134"/>
    </row>
    <row r="46" spans="1:10" s="401" customFormat="1" ht="15.6">
      <c r="A46" s="1267" t="s">
        <v>127</v>
      </c>
      <c r="B46" s="1223"/>
      <c r="C46" s="134"/>
      <c r="D46" s="246">
        <v>0</v>
      </c>
      <c r="E46" s="134"/>
      <c r="F46" s="139"/>
      <c r="G46" s="134"/>
      <c r="H46" s="134"/>
      <c r="I46" s="134"/>
    </row>
    <row r="47" spans="1:10" s="401" customFormat="1" ht="15">
      <c r="A47" s="1223" t="s">
        <v>128</v>
      </c>
      <c r="B47" s="1223" t="s">
        <v>128</v>
      </c>
      <c r="C47" s="134"/>
      <c r="D47" s="246">
        <v>0</v>
      </c>
      <c r="E47" s="134"/>
      <c r="F47" s="139"/>
      <c r="G47" s="134"/>
      <c r="H47" s="134"/>
      <c r="I47" s="134"/>
    </row>
    <row r="48" spans="1:10" s="401" customFormat="1" ht="16.2" thickBot="1">
      <c r="A48" s="1267">
        <v>12</v>
      </c>
      <c r="B48" s="134" t="s">
        <v>129</v>
      </c>
      <c r="C48" s="134"/>
      <c r="D48" s="1205">
        <f>SUM(D42:D47)</f>
        <v>0</v>
      </c>
      <c r="E48" s="134"/>
      <c r="F48" s="1212" t="s">
        <v>130</v>
      </c>
      <c r="G48" s="134"/>
      <c r="H48" s="134"/>
      <c r="I48" s="134"/>
    </row>
    <row r="49" spans="1:9" s="401" customFormat="1" ht="15.6" thickTop="1">
      <c r="A49" s="134"/>
      <c r="B49" s="134"/>
      <c r="C49" s="134"/>
      <c r="D49" s="134"/>
      <c r="E49" s="134"/>
      <c r="F49" s="134"/>
      <c r="G49" s="134"/>
      <c r="H49" s="134"/>
      <c r="I49" s="134"/>
    </row>
    <row r="50" spans="1:9" s="401" customFormat="1" ht="15">
      <c r="A50" s="134"/>
      <c r="B50" s="134"/>
      <c r="C50" s="134"/>
      <c r="D50" s="134"/>
      <c r="E50" s="134"/>
      <c r="F50" s="134"/>
      <c r="G50" s="134"/>
      <c r="H50" s="134"/>
      <c r="I50" s="134"/>
    </row>
    <row r="51" spans="1:9" s="401" customFormat="1" ht="15" customHeight="1">
      <c r="A51" s="134" t="s">
        <v>131</v>
      </c>
      <c r="B51" s="1425" t="s">
        <v>132</v>
      </c>
      <c r="C51" s="1425"/>
      <c r="D51" s="1425"/>
      <c r="E51" s="1425"/>
      <c r="F51" s="1425"/>
      <c r="G51" s="1225"/>
      <c r="H51" s="1225"/>
      <c r="I51" s="134"/>
    </row>
    <row r="52" spans="1:9" s="401" customFormat="1" ht="15">
      <c r="A52" s="134"/>
      <c r="B52" s="1425"/>
      <c r="C52" s="1425"/>
      <c r="D52" s="1425"/>
      <c r="E52" s="1425"/>
      <c r="F52" s="1425"/>
      <c r="G52" s="1225"/>
      <c r="H52" s="1225"/>
      <c r="I52" s="134"/>
    </row>
    <row r="53" spans="1:9" ht="15.6">
      <c r="A53" s="1199"/>
      <c r="B53" s="1199"/>
      <c r="C53" s="1199"/>
      <c r="D53" s="1199"/>
      <c r="E53" s="1199"/>
      <c r="F53" s="1199"/>
      <c r="G53" s="1199"/>
      <c r="H53" s="1199"/>
      <c r="I53" s="1199"/>
    </row>
  </sheetData>
  <customSheetViews>
    <customSheetView guid="{343BF296-013A-41F5-BDAB-AD6220EA7F78}" scale="80" colorId="22" showPageBreaks="1" showGridLines="0" fitToPage="1" printArea="1" view="pageBreakPreview">
      <selection activeCell="A7" sqref="A7:H7"/>
      <pageMargins left="0" right="0" top="0" bottom="0" header="0" footer="0"/>
      <printOptions horizontalCentered="1"/>
      <pageSetup scale="58" orientation="landscape" r:id="rId1"/>
      <headerFooter alignWithMargins="0"/>
    </customSheetView>
    <customSheetView guid="{B321D76C-CDE5-48BB-9CDE-80FF97D58FCF}" scale="80" colorId="22" showPageBreaks="1" showGridLines="0" fitToPage="1" printArea="1" view="pageBreakPreview">
      <selection activeCell="A7" sqref="A7:H7"/>
      <pageMargins left="0" right="0" top="0" bottom="0" header="0" footer="0"/>
      <printOptions horizontalCentered="1"/>
      <pageSetup scale="58" orientation="landscape" r:id="rId2"/>
      <headerFooter alignWithMargins="0"/>
    </customSheetView>
  </customSheetViews>
  <mergeCells count="5">
    <mergeCell ref="A5:H5"/>
    <mergeCell ref="A6:H6"/>
    <mergeCell ref="A7:H7"/>
    <mergeCell ref="A10:H10"/>
    <mergeCell ref="B51:F52"/>
  </mergeCells>
  <phoneticPr fontId="0" type="noConversion"/>
  <printOptions horizontalCentered="1"/>
  <pageMargins left="0.5" right="0.5" top="1" bottom="1" header="0.5" footer="0.5"/>
  <pageSetup scale="72" orientation="portrait" r:id="rId3"/>
  <headerFooter alignWithMargins="0"/>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pageSetUpPr fitToPage="1"/>
  </sheetPr>
  <dimension ref="A1:P25"/>
  <sheetViews>
    <sheetView view="pageBreakPreview" zoomScaleNormal="100" zoomScaleSheetLayoutView="100" workbookViewId="0">
      <selection activeCell="K9" sqref="K9"/>
    </sheetView>
  </sheetViews>
  <sheetFormatPr defaultColWidth="9" defaultRowHeight="13.2"/>
  <cols>
    <col min="1" max="1" width="6.77734375" style="370" customWidth="1"/>
    <col min="2" max="2" width="7.44140625" style="370" bestFit="1" customWidth="1"/>
    <col min="3" max="3" width="5" style="370" customWidth="1"/>
    <col min="4" max="4" width="35.44140625" style="370" bestFit="1" customWidth="1"/>
    <col min="5" max="5" width="14.44140625" style="370" bestFit="1" customWidth="1"/>
    <col min="6" max="6" width="3.44140625" style="370" customWidth="1"/>
    <col min="7" max="7" width="2.109375" style="370" customWidth="1"/>
    <col min="8" max="8" width="15.21875" style="370" bestFit="1" customWidth="1"/>
    <col min="9" max="9" width="8.44140625" style="370" customWidth="1"/>
    <col min="10" max="10" width="13.33203125" style="370" bestFit="1" customWidth="1"/>
    <col min="11" max="11" width="29.109375" style="370" customWidth="1"/>
    <col min="12" max="12" width="41.33203125" style="370" customWidth="1"/>
    <col min="13" max="13" width="10" style="370" bestFit="1" customWidth="1"/>
    <col min="14" max="14" width="17.109375" style="370" bestFit="1" customWidth="1"/>
    <col min="15" max="16384" width="9" style="370"/>
  </cols>
  <sheetData>
    <row r="1" spans="1:16" s="366" customFormat="1" ht="15.6">
      <c r="A1" s="75"/>
      <c r="D1" s="365"/>
      <c r="E1" s="365"/>
      <c r="F1" s="365"/>
      <c r="G1" s="365"/>
      <c r="H1" s="365"/>
      <c r="L1" s="419"/>
      <c r="P1" s="420"/>
    </row>
    <row r="3" spans="1:16" ht="17.399999999999999">
      <c r="A3" s="367"/>
      <c r="B3" s="369"/>
      <c r="C3" s="369"/>
      <c r="D3" s="368"/>
      <c r="E3" s="368"/>
      <c r="F3" s="368"/>
      <c r="G3" s="368"/>
      <c r="H3" s="368"/>
      <c r="I3" s="369"/>
      <c r="J3" s="369"/>
      <c r="K3" s="369"/>
      <c r="L3" s="369"/>
      <c r="M3" s="369"/>
      <c r="N3" s="369"/>
      <c r="O3" s="369"/>
      <c r="P3" s="1283"/>
    </row>
    <row r="4" spans="1:16" ht="17.399999999999999">
      <c r="A4" s="1466" t="s">
        <v>200</v>
      </c>
      <c r="B4" s="1466"/>
      <c r="C4" s="1466"/>
      <c r="D4" s="1466"/>
      <c r="E4" s="1466"/>
      <c r="F4" s="1466"/>
      <c r="G4" s="1466"/>
      <c r="H4" s="1466"/>
      <c r="I4" s="367"/>
      <c r="J4" s="367"/>
      <c r="K4" s="367"/>
      <c r="L4" s="367"/>
      <c r="M4" s="367"/>
      <c r="N4" s="367"/>
      <c r="O4" s="367"/>
      <c r="P4" s="367"/>
    </row>
    <row r="5" spans="1:16" ht="17.399999999999999">
      <c r="A5" s="1466" t="s">
        <v>2</v>
      </c>
      <c r="B5" s="1466"/>
      <c r="C5" s="1466"/>
      <c r="D5" s="1466"/>
      <c r="E5" s="1466"/>
      <c r="F5" s="1466"/>
      <c r="G5" s="1466"/>
      <c r="H5" s="1466"/>
      <c r="I5" s="367"/>
      <c r="J5" s="367"/>
      <c r="K5" s="367"/>
      <c r="L5" s="367"/>
      <c r="M5" s="367"/>
      <c r="N5" s="367"/>
      <c r="O5" s="367"/>
      <c r="P5" s="367"/>
    </row>
    <row r="6" spans="1:16" ht="17.399999999999999">
      <c r="A6" s="1467" t="s">
        <v>87</v>
      </c>
      <c r="B6" s="1467"/>
      <c r="C6" s="1467"/>
      <c r="D6" s="1467"/>
      <c r="E6" s="1467"/>
      <c r="F6" s="1467"/>
      <c r="G6" s="1467"/>
      <c r="H6" s="1467"/>
      <c r="I6" s="367"/>
      <c r="J6" s="367"/>
      <c r="K6" s="367"/>
      <c r="L6" s="367"/>
      <c r="M6" s="367"/>
      <c r="N6" s="367"/>
      <c r="O6" s="367"/>
      <c r="P6" s="367"/>
    </row>
    <row r="7" spans="1:16" ht="12" customHeight="1">
      <c r="A7" s="369"/>
      <c r="B7" s="369"/>
      <c r="C7" s="369"/>
      <c r="D7" s="371"/>
      <c r="E7" s="371"/>
      <c r="F7" s="371"/>
      <c r="G7" s="371"/>
      <c r="H7" s="371"/>
      <c r="I7" s="369"/>
      <c r="J7" s="369"/>
      <c r="K7" s="369"/>
      <c r="L7" s="369"/>
      <c r="M7" s="369"/>
      <c r="N7" s="369"/>
      <c r="O7" s="369"/>
      <c r="P7" s="369"/>
    </row>
    <row r="8" spans="1:16" ht="17.399999999999999">
      <c r="A8" s="1466" t="s">
        <v>1030</v>
      </c>
      <c r="B8" s="1466"/>
      <c r="C8" s="1466"/>
      <c r="D8" s="1466"/>
      <c r="E8" s="1466"/>
      <c r="F8" s="1466"/>
      <c r="G8" s="1466"/>
      <c r="H8" s="1466"/>
      <c r="I8" s="367"/>
      <c r="J8" s="367"/>
      <c r="K8" s="367"/>
      <c r="L8" s="367"/>
      <c r="M8" s="367"/>
      <c r="N8" s="367"/>
      <c r="O8" s="367"/>
      <c r="P8" s="367"/>
    </row>
    <row r="9" spans="1:16" ht="17.399999999999999">
      <c r="A9" s="1466" t="s">
        <v>42</v>
      </c>
      <c r="B9" s="1466"/>
      <c r="C9" s="1466"/>
      <c r="D9" s="1466"/>
      <c r="E9" s="1466"/>
      <c r="F9" s="1466"/>
      <c r="G9" s="1466"/>
      <c r="H9" s="1466"/>
      <c r="I9" s="367"/>
      <c r="J9" s="367"/>
      <c r="K9" s="367"/>
      <c r="L9" s="367"/>
      <c r="M9" s="367"/>
      <c r="N9" s="367"/>
      <c r="O9" s="367"/>
      <c r="P9" s="367"/>
    </row>
    <row r="10" spans="1:16" ht="17.399999999999999">
      <c r="A10" s="1283"/>
      <c r="B10" s="1283"/>
      <c r="C10" s="1283"/>
      <c r="D10" s="821" t="s">
        <v>343</v>
      </c>
      <c r="E10" s="234"/>
      <c r="F10" s="822"/>
      <c r="G10" s="234"/>
      <c r="H10" s="67" t="s">
        <v>344</v>
      </c>
      <c r="I10" s="1283"/>
      <c r="J10" s="1283"/>
      <c r="K10" s="1283"/>
      <c r="L10" s="1283"/>
      <c r="M10" s="1283"/>
      <c r="N10" s="367"/>
      <c r="O10" s="367"/>
      <c r="P10" s="367"/>
    </row>
    <row r="11" spans="1:16" ht="15.6">
      <c r="B11" s="823" t="s">
        <v>89</v>
      </c>
      <c r="C11" s="117"/>
      <c r="D11" s="823" t="s">
        <v>560</v>
      </c>
      <c r="E11" s="366"/>
      <c r="F11" s="366"/>
      <c r="G11" s="783"/>
      <c r="H11" s="824" t="s">
        <v>747</v>
      </c>
      <c r="I11" s="76"/>
    </row>
    <row r="12" spans="1:16" ht="15">
      <c r="B12" s="544"/>
      <c r="C12" s="544"/>
      <c r="D12" s="76"/>
      <c r="E12" s="76"/>
      <c r="F12" s="76"/>
      <c r="G12" s="76"/>
      <c r="H12" s="115"/>
      <c r="I12" s="76"/>
    </row>
    <row r="13" spans="1:16" ht="15.6">
      <c r="B13" s="1271">
        <v>1</v>
      </c>
      <c r="C13" s="1271"/>
      <c r="D13" s="366" t="s">
        <v>1031</v>
      </c>
      <c r="E13" s="76"/>
      <c r="F13" s="76"/>
      <c r="G13" s="76"/>
      <c r="H13" s="825"/>
      <c r="I13" s="76"/>
    </row>
    <row r="14" spans="1:16" ht="15.6">
      <c r="B14" s="1271"/>
      <c r="C14" s="1271"/>
      <c r="D14" s="366"/>
      <c r="E14" s="76"/>
      <c r="F14" s="76"/>
      <c r="G14" s="76"/>
      <c r="H14" s="826"/>
      <c r="I14" s="76"/>
    </row>
    <row r="15" spans="1:16" ht="15.6">
      <c r="B15" s="1271">
        <v>2</v>
      </c>
      <c r="C15" s="1271"/>
      <c r="D15" s="366" t="s">
        <v>1032</v>
      </c>
      <c r="E15" s="433"/>
      <c r="F15" s="433"/>
      <c r="G15" s="433"/>
      <c r="H15" s="827"/>
      <c r="I15" s="76"/>
    </row>
    <row r="16" spans="1:16" ht="15.6">
      <c r="B16" s="1271"/>
      <c r="C16" s="1271"/>
      <c r="D16" s="366"/>
      <c r="E16" s="433"/>
      <c r="F16" s="433"/>
      <c r="G16" s="433"/>
      <c r="H16" s="440"/>
      <c r="I16" s="76"/>
    </row>
    <row r="17" spans="1:9" ht="15.6">
      <c r="B17" s="1271">
        <v>3</v>
      </c>
      <c r="C17" s="1271"/>
      <c r="D17" s="366" t="s">
        <v>1033</v>
      </c>
      <c r="E17" s="122" t="s">
        <v>1034</v>
      </c>
      <c r="F17" s="433"/>
      <c r="G17" s="433"/>
      <c r="H17" s="440">
        <f>H13-H15</f>
        <v>0</v>
      </c>
      <c r="I17" s="76"/>
    </row>
    <row r="18" spans="1:9" ht="15.6">
      <c r="B18" s="1271"/>
      <c r="C18" s="1271"/>
      <c r="D18" s="366"/>
      <c r="E18" s="433"/>
      <c r="F18" s="433"/>
      <c r="G18" s="433"/>
      <c r="H18" s="440"/>
      <c r="I18" s="76"/>
    </row>
    <row r="19" spans="1:9" ht="15.6">
      <c r="B19" s="1271">
        <v>4</v>
      </c>
      <c r="C19" s="1271"/>
      <c r="D19" s="366" t="s">
        <v>1035</v>
      </c>
      <c r="E19" s="433"/>
      <c r="F19" s="433"/>
      <c r="G19" s="433"/>
      <c r="H19" s="828">
        <v>35797785</v>
      </c>
      <c r="I19" s="76"/>
    </row>
    <row r="20" spans="1:9" ht="15.6">
      <c r="B20" s="1271"/>
      <c r="C20" s="1271"/>
      <c r="D20" s="366"/>
      <c r="E20" s="76"/>
      <c r="F20" s="76"/>
      <c r="G20" s="76"/>
      <c r="H20" s="106"/>
      <c r="I20" s="76"/>
    </row>
    <row r="21" spans="1:9" ht="15.6">
      <c r="B21" s="1271">
        <v>5</v>
      </c>
      <c r="C21" s="1271"/>
      <c r="D21" s="781" t="s">
        <v>272</v>
      </c>
      <c r="E21" s="829" t="s">
        <v>1036</v>
      </c>
      <c r="F21" s="830"/>
      <c r="G21" s="830"/>
      <c r="H21" s="106">
        <v>0</v>
      </c>
      <c r="I21" s="76"/>
    </row>
    <row r="22" spans="1:9" ht="15.6">
      <c r="B22" s="75"/>
      <c r="C22" s="75"/>
      <c r="D22" s="76"/>
      <c r="E22" s="76"/>
      <c r="F22" s="76"/>
      <c r="G22" s="76"/>
      <c r="H22" s="106"/>
      <c r="I22" s="76"/>
    </row>
    <row r="23" spans="1:9" ht="15.6">
      <c r="B23" s="75"/>
      <c r="C23" s="75"/>
      <c r="D23" s="76"/>
      <c r="E23" s="76"/>
      <c r="F23" s="76"/>
      <c r="G23" s="76"/>
      <c r="H23" s="106"/>
      <c r="I23" s="76"/>
    </row>
    <row r="24" spans="1:9" ht="15.6">
      <c r="A24" s="370" t="s">
        <v>1892</v>
      </c>
      <c r="B24" s="1271"/>
      <c r="C24" s="1271"/>
      <c r="D24" s="76"/>
      <c r="E24" s="76"/>
      <c r="F24" s="76"/>
      <c r="G24" s="76"/>
      <c r="H24" s="106"/>
      <c r="I24" s="76"/>
    </row>
    <row r="25" spans="1:9" ht="15.6">
      <c r="B25" s="1271"/>
      <c r="C25" s="1271"/>
      <c r="D25" s="76"/>
      <c r="E25" s="76"/>
      <c r="F25" s="76"/>
      <c r="G25" s="76"/>
      <c r="H25" s="107"/>
      <c r="I25" s="76"/>
    </row>
  </sheetData>
  <customSheetViews>
    <customSheetView guid="{343BF296-013A-41F5-BDAB-AD6220EA7F78}" showPageBreaks="1" fitToPage="1" printArea="1" view="pageBreakPreview" topLeftCell="A7">
      <selection activeCell="D33" sqref="D33"/>
      <pageMargins left="0" right="0" top="0" bottom="0" header="0" footer="0"/>
      <printOptions horizontalCentered="1"/>
      <pageSetup scale="93" orientation="portrait" r:id="rId1"/>
    </customSheetView>
    <customSheetView guid="{B321D76C-CDE5-48BB-9CDE-80FF97D58FCF}" showPageBreaks="1" fitToPage="1" printArea="1" view="pageBreakPreview" topLeftCell="A7">
      <selection activeCell="D33" sqref="D33"/>
      <pageMargins left="0" right="0" top="0" bottom="0" header="0" footer="0"/>
      <printOptions horizontalCentered="1"/>
      <pageSetup scale="93" orientation="portrait" r:id="rId2"/>
    </customSheetView>
  </customSheetViews>
  <mergeCells count="5">
    <mergeCell ref="A4:H4"/>
    <mergeCell ref="A5:H5"/>
    <mergeCell ref="A6:H6"/>
    <mergeCell ref="A8:H8"/>
    <mergeCell ref="A9:H9"/>
  </mergeCells>
  <printOptions horizontalCentered="1"/>
  <pageMargins left="0.7" right="0.7" top="0.75" bottom="0.75" header="0.3" footer="0.3"/>
  <pageSetup orientation="landscape"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R48"/>
  <sheetViews>
    <sheetView view="pageBreakPreview" zoomScale="85" zoomScaleNormal="80" zoomScaleSheetLayoutView="85" workbookViewId="0">
      <selection sqref="A1:XFD1048576"/>
    </sheetView>
  </sheetViews>
  <sheetFormatPr defaultColWidth="9" defaultRowHeight="12"/>
  <cols>
    <col min="1" max="1" width="1.44140625" style="807" customWidth="1"/>
    <col min="2" max="2" width="7.44140625" style="807" bestFit="1" customWidth="1"/>
    <col min="3" max="3" width="2.109375" style="807" customWidth="1"/>
    <col min="4" max="4" width="49.77734375" style="807" bestFit="1" customWidth="1"/>
    <col min="5" max="5" width="3.77734375" style="807" customWidth="1"/>
    <col min="6" max="6" width="12.44140625" style="807" customWidth="1"/>
    <col min="7" max="7" width="3.21875" style="807" customWidth="1"/>
    <col min="8" max="8" width="10.109375" style="807" bestFit="1" customWidth="1"/>
    <col min="9" max="9" width="2" style="807" customWidth="1"/>
    <col min="10" max="10" width="14.77734375" style="807" bestFit="1" customWidth="1"/>
    <col min="11" max="11" width="29.109375" style="807" customWidth="1"/>
    <col min="12" max="12" width="49.44140625" style="807" bestFit="1" customWidth="1"/>
    <col min="13" max="13" width="2.44140625" style="807" customWidth="1"/>
    <col min="14" max="16384" width="9" style="807"/>
  </cols>
  <sheetData>
    <row r="1" spans="1:18" s="804" customFormat="1" ht="15.6">
      <c r="A1" s="75"/>
      <c r="B1" s="366"/>
      <c r="C1" s="366"/>
      <c r="D1" s="803"/>
      <c r="E1" s="803"/>
      <c r="F1" s="366"/>
      <c r="G1" s="366"/>
      <c r="H1" s="366"/>
      <c r="I1" s="366"/>
      <c r="J1" s="366"/>
      <c r="K1" s="366"/>
      <c r="L1" s="419"/>
      <c r="R1" s="420"/>
    </row>
    <row r="3" spans="1:18" ht="17.399999999999999">
      <c r="A3" s="367"/>
      <c r="B3" s="369"/>
      <c r="C3" s="369"/>
      <c r="D3" s="805"/>
      <c r="E3" s="805"/>
      <c r="F3" s="369"/>
      <c r="G3" s="369"/>
      <c r="H3" s="369"/>
      <c r="I3" s="369"/>
      <c r="J3" s="369"/>
      <c r="K3" s="369"/>
      <c r="L3" s="369"/>
      <c r="M3" s="369"/>
      <c r="N3" s="369"/>
      <c r="O3" s="369"/>
      <c r="P3" s="369"/>
      <c r="Q3" s="806"/>
      <c r="R3" s="1283"/>
    </row>
    <row r="4" spans="1:18" ht="17.399999999999999">
      <c r="A4" s="1466" t="s">
        <v>200</v>
      </c>
      <c r="B4" s="1466"/>
      <c r="C4" s="1466"/>
      <c r="D4" s="1466"/>
      <c r="E4" s="1466"/>
      <c r="F4" s="1466"/>
      <c r="G4" s="1466"/>
      <c r="H4" s="1466"/>
      <c r="I4" s="1466"/>
      <c r="J4" s="1466"/>
      <c r="K4" s="1466"/>
      <c r="L4" s="1466"/>
      <c r="M4" s="1466"/>
      <c r="N4" s="367"/>
      <c r="O4" s="367"/>
      <c r="P4" s="367"/>
      <c r="Q4" s="367"/>
      <c r="R4" s="367"/>
    </row>
    <row r="5" spans="1:18" ht="17.399999999999999">
      <c r="A5" s="1466" t="s">
        <v>2</v>
      </c>
      <c r="B5" s="1466"/>
      <c r="C5" s="1466"/>
      <c r="D5" s="1466"/>
      <c r="E5" s="1466"/>
      <c r="F5" s="1466"/>
      <c r="G5" s="1466"/>
      <c r="H5" s="1466"/>
      <c r="I5" s="1466"/>
      <c r="J5" s="1466"/>
      <c r="K5" s="1466"/>
      <c r="L5" s="1466"/>
      <c r="M5" s="1466"/>
      <c r="N5" s="367"/>
      <c r="O5" s="367"/>
      <c r="P5" s="367"/>
      <c r="Q5" s="367"/>
      <c r="R5" s="367"/>
    </row>
    <row r="6" spans="1:18" ht="17.399999999999999">
      <c r="A6" s="1467" t="s">
        <v>87</v>
      </c>
      <c r="B6" s="1467"/>
      <c r="C6" s="1467"/>
      <c r="D6" s="1467"/>
      <c r="E6" s="1467"/>
      <c r="F6" s="1467"/>
      <c r="G6" s="1467"/>
      <c r="H6" s="1467"/>
      <c r="I6" s="1467"/>
      <c r="J6" s="1467"/>
      <c r="K6" s="1467"/>
      <c r="L6" s="1467"/>
      <c r="M6" s="1467"/>
      <c r="N6" s="367"/>
      <c r="O6" s="367"/>
      <c r="P6" s="367"/>
      <c r="Q6" s="367"/>
      <c r="R6" s="367"/>
    </row>
    <row r="7" spans="1:18" ht="12" customHeight="1">
      <c r="A7" s="369"/>
      <c r="B7" s="369"/>
      <c r="C7" s="369"/>
      <c r="D7" s="371"/>
      <c r="E7" s="371"/>
      <c r="F7" s="369"/>
      <c r="G7" s="369"/>
      <c r="H7" s="369"/>
      <c r="I7" s="369"/>
      <c r="J7" s="369"/>
      <c r="K7" s="369"/>
      <c r="L7" s="369"/>
      <c r="M7" s="369"/>
      <c r="N7" s="369"/>
      <c r="O7" s="369"/>
      <c r="P7" s="369"/>
      <c r="Q7" s="369"/>
      <c r="R7" s="369"/>
    </row>
    <row r="8" spans="1:18" ht="17.399999999999999">
      <c r="A8" s="1466" t="s">
        <v>1037</v>
      </c>
      <c r="B8" s="1466"/>
      <c r="C8" s="1466"/>
      <c r="D8" s="1466"/>
      <c r="E8" s="1466"/>
      <c r="F8" s="1466"/>
      <c r="G8" s="1466"/>
      <c r="H8" s="1466"/>
      <c r="I8" s="1466"/>
      <c r="J8" s="1466"/>
      <c r="K8" s="1466"/>
      <c r="L8" s="1466"/>
      <c r="M8" s="1466"/>
      <c r="N8" s="367"/>
      <c r="O8" s="367"/>
      <c r="P8" s="367"/>
      <c r="Q8" s="367"/>
      <c r="R8" s="367"/>
    </row>
    <row r="9" spans="1:18" ht="17.399999999999999">
      <c r="A9" s="1466" t="s">
        <v>44</v>
      </c>
      <c r="B9" s="1466"/>
      <c r="C9" s="1466"/>
      <c r="D9" s="1466"/>
      <c r="E9" s="1466"/>
      <c r="F9" s="1466"/>
      <c r="G9" s="1466"/>
      <c r="H9" s="1466"/>
      <c r="I9" s="1466"/>
      <c r="J9" s="1466"/>
      <c r="K9" s="1466"/>
      <c r="L9" s="1466"/>
      <c r="M9" s="1466"/>
      <c r="N9" s="367"/>
      <c r="O9" s="367"/>
      <c r="P9" s="367"/>
      <c r="Q9" s="367"/>
      <c r="R9" s="367"/>
    </row>
    <row r="10" spans="1:18" s="810" customFormat="1" ht="18">
      <c r="A10" s="808"/>
      <c r="B10" s="808"/>
      <c r="C10" s="808"/>
      <c r="D10" s="808"/>
      <c r="E10" s="808"/>
      <c r="F10" s="808"/>
      <c r="G10" s="808"/>
      <c r="H10" s="808"/>
      <c r="I10" s="808"/>
      <c r="J10" s="808"/>
      <c r="K10" s="808"/>
      <c r="L10" s="808"/>
      <c r="M10" s="808"/>
      <c r="N10" s="809"/>
      <c r="O10" s="809"/>
      <c r="P10" s="809"/>
      <c r="Q10" s="809"/>
      <c r="R10" s="809"/>
    </row>
    <row r="11" spans="1:18" s="370" customFormat="1" ht="15" customHeight="1">
      <c r="J11" s="780" t="s">
        <v>1038</v>
      </c>
    </row>
    <row r="12" spans="1:18" s="370" customFormat="1" ht="15" customHeight="1">
      <c r="J12" s="780" t="s">
        <v>1039</v>
      </c>
    </row>
    <row r="13" spans="1:18" s="366" customFormat="1" ht="15" customHeight="1">
      <c r="C13" s="780"/>
      <c r="D13" s="781"/>
      <c r="E13" s="781"/>
      <c r="J13" s="780" t="s">
        <v>1040</v>
      </c>
    </row>
    <row r="14" spans="1:18" s="366" customFormat="1" ht="15" customHeight="1">
      <c r="B14" s="1384" t="s">
        <v>89</v>
      </c>
      <c r="C14" s="784"/>
      <c r="D14" s="823" t="s">
        <v>1041</v>
      </c>
      <c r="F14" s="824" t="s">
        <v>747</v>
      </c>
      <c r="G14" s="783"/>
      <c r="H14" s="824" t="s">
        <v>1008</v>
      </c>
      <c r="I14" s="783"/>
      <c r="J14" s="784" t="s">
        <v>207</v>
      </c>
      <c r="K14" s="784"/>
      <c r="L14" s="365" t="s">
        <v>392</v>
      </c>
    </row>
    <row r="15" spans="1:18" s="366" customFormat="1" ht="15">
      <c r="B15" s="811"/>
      <c r="C15" s="783"/>
      <c r="F15" s="763" t="s">
        <v>343</v>
      </c>
      <c r="G15" s="76"/>
      <c r="H15" s="763" t="s">
        <v>344</v>
      </c>
      <c r="I15" s="76"/>
      <c r="J15" s="763" t="s">
        <v>345</v>
      </c>
      <c r="K15" s="76"/>
      <c r="L15" s="786" t="s">
        <v>1042</v>
      </c>
    </row>
    <row r="16" spans="1:18" s="366" customFormat="1" ht="15">
      <c r="B16" s="811"/>
      <c r="C16" s="783"/>
      <c r="F16" s="763"/>
      <c r="G16" s="76"/>
      <c r="H16" s="763"/>
      <c r="I16" s="76"/>
      <c r="J16" s="763"/>
      <c r="K16" s="76"/>
      <c r="L16" s="786"/>
    </row>
    <row r="17" spans="2:12" s="366" customFormat="1" ht="15">
      <c r="B17" s="115" t="s">
        <v>149</v>
      </c>
      <c r="D17" s="787"/>
      <c r="F17" s="246"/>
      <c r="J17" s="789"/>
      <c r="L17" s="787"/>
    </row>
    <row r="18" spans="2:12" s="366" customFormat="1" ht="15">
      <c r="B18" s="115"/>
      <c r="D18" s="787"/>
      <c r="F18" s="246"/>
      <c r="G18" s="790"/>
      <c r="H18" s="790"/>
      <c r="I18" s="790"/>
      <c r="J18" s="789"/>
      <c r="K18" s="790"/>
      <c r="L18" s="787"/>
    </row>
    <row r="19" spans="2:12" s="366" customFormat="1" ht="15">
      <c r="B19" s="115" t="s">
        <v>153</v>
      </c>
      <c r="C19" s="783"/>
      <c r="D19" s="787"/>
      <c r="F19" s="246"/>
      <c r="G19" s="790"/>
      <c r="H19" s="790"/>
      <c r="I19" s="790"/>
      <c r="J19" s="107"/>
      <c r="K19" s="790"/>
      <c r="L19" s="787"/>
    </row>
    <row r="20" spans="2:12" s="366" customFormat="1" ht="15">
      <c r="B20" s="115"/>
      <c r="C20" s="783"/>
      <c r="D20" s="787"/>
      <c r="F20" s="246"/>
      <c r="G20" s="790"/>
      <c r="H20" s="790"/>
      <c r="I20" s="790"/>
      <c r="J20" s="107"/>
      <c r="L20" s="787"/>
    </row>
    <row r="21" spans="2:12" s="366" customFormat="1" ht="15">
      <c r="B21" s="115" t="s">
        <v>156</v>
      </c>
      <c r="C21" s="783"/>
      <c r="D21" s="787"/>
      <c r="F21" s="246"/>
      <c r="J21" s="107"/>
      <c r="L21" s="787"/>
    </row>
    <row r="22" spans="2:12" s="366" customFormat="1" ht="15">
      <c r="B22" s="115"/>
      <c r="C22" s="783"/>
      <c r="D22" s="787"/>
      <c r="F22" s="436"/>
      <c r="J22" s="107"/>
      <c r="L22" s="787"/>
    </row>
    <row r="23" spans="2:12" s="366" customFormat="1" ht="15">
      <c r="B23" s="115" t="s">
        <v>159</v>
      </c>
      <c r="C23" s="783"/>
      <c r="D23" s="787"/>
      <c r="F23" s="246"/>
      <c r="J23" s="812"/>
      <c r="L23" s="787"/>
    </row>
    <row r="24" spans="2:12" s="366" customFormat="1" ht="15">
      <c r="B24" s="115"/>
      <c r="C24" s="783"/>
      <c r="D24" s="787"/>
      <c r="F24" s="813"/>
      <c r="J24" s="812"/>
      <c r="L24" s="787"/>
    </row>
    <row r="25" spans="2:12" s="366" customFormat="1" ht="15">
      <c r="B25" s="115" t="s">
        <v>128</v>
      </c>
      <c r="C25" s="783"/>
      <c r="D25" s="792"/>
      <c r="F25" s="1385"/>
      <c r="J25" s="107"/>
      <c r="L25" s="787"/>
    </row>
    <row r="26" spans="2:12" s="366" customFormat="1" ht="30.6">
      <c r="B26" s="783">
        <v>2</v>
      </c>
      <c r="C26" s="783"/>
      <c r="D26" s="781" t="s">
        <v>1043</v>
      </c>
      <c r="F26" s="106">
        <f>SUM(F17:F25)</f>
        <v>0</v>
      </c>
      <c r="H26" s="793">
        <f>'WP-AI'!I24</f>
        <v>0</v>
      </c>
      <c r="J26" s="106">
        <f>F26*H26</f>
        <v>0</v>
      </c>
      <c r="L26" s="434" t="s">
        <v>1044</v>
      </c>
    </row>
    <row r="27" spans="2:12" s="366" customFormat="1" ht="15">
      <c r="B27" s="783"/>
      <c r="C27" s="783"/>
      <c r="F27" s="107"/>
      <c r="J27" s="107"/>
      <c r="L27" s="814"/>
    </row>
    <row r="28" spans="2:12" s="366" customFormat="1" ht="15">
      <c r="B28" s="783"/>
      <c r="C28" s="783"/>
      <c r="F28" s="107"/>
      <c r="J28" s="107"/>
      <c r="L28" s="787"/>
    </row>
    <row r="29" spans="2:12" s="366" customFormat="1" ht="15">
      <c r="B29" s="783" t="s">
        <v>165</v>
      </c>
      <c r="C29" s="783"/>
      <c r="D29" s="787"/>
      <c r="F29" s="246"/>
      <c r="J29" s="107"/>
      <c r="L29" s="787"/>
    </row>
    <row r="30" spans="2:12" s="366" customFormat="1" ht="15">
      <c r="B30" s="783"/>
      <c r="C30" s="783"/>
      <c r="D30" s="787"/>
      <c r="F30" s="246"/>
      <c r="J30" s="107"/>
      <c r="L30" s="787"/>
    </row>
    <row r="31" spans="2:12" s="366" customFormat="1" ht="15">
      <c r="B31" s="783" t="s">
        <v>167</v>
      </c>
      <c r="C31" s="783"/>
      <c r="D31" s="787"/>
      <c r="F31" s="246"/>
      <c r="J31" s="107"/>
      <c r="L31" s="787"/>
    </row>
    <row r="32" spans="2:12" s="366" customFormat="1" ht="15">
      <c r="B32" s="783"/>
      <c r="C32" s="783"/>
      <c r="D32" s="787"/>
      <c r="F32" s="246"/>
      <c r="J32" s="107"/>
      <c r="L32" s="787"/>
    </row>
    <row r="33" spans="2:12" s="366" customFormat="1" ht="15">
      <c r="B33" s="115" t="s">
        <v>128</v>
      </c>
      <c r="C33" s="783"/>
      <c r="D33" s="792"/>
      <c r="F33" s="1385"/>
      <c r="J33" s="107"/>
      <c r="L33" s="787"/>
    </row>
    <row r="34" spans="2:12" s="366" customFormat="1" ht="15">
      <c r="B34" s="115"/>
      <c r="C34" s="783"/>
      <c r="D34" s="792"/>
      <c r="F34" s="815"/>
      <c r="J34" s="107"/>
      <c r="L34" s="787"/>
    </row>
    <row r="35" spans="2:12" s="366" customFormat="1" ht="15.6">
      <c r="B35" s="783">
        <v>4</v>
      </c>
      <c r="C35" s="783"/>
      <c r="D35" s="781" t="s">
        <v>1045</v>
      </c>
      <c r="F35" s="106">
        <f>SUM(F29:F34)</f>
        <v>0</v>
      </c>
      <c r="H35" s="816">
        <v>1</v>
      </c>
      <c r="J35" s="828">
        <f>F35*H35</f>
        <v>0</v>
      </c>
      <c r="K35" s="802"/>
      <c r="L35" s="817"/>
    </row>
    <row r="36" spans="2:12" s="366" customFormat="1" ht="16.2" thickBot="1">
      <c r="B36" s="783"/>
      <c r="C36" s="783"/>
      <c r="J36" s="106"/>
    </row>
    <row r="37" spans="2:12" s="366" customFormat="1" ht="16.2" thickBot="1">
      <c r="B37" s="783">
        <v>5</v>
      </c>
      <c r="C37" s="783"/>
      <c r="D37" s="781" t="s">
        <v>140</v>
      </c>
      <c r="J37" s="800">
        <f>SUM(J26:J35)</f>
        <v>0</v>
      </c>
    </row>
    <row r="38" spans="2:12" s="366" customFormat="1" ht="15">
      <c r="B38" s="783"/>
      <c r="C38" s="783"/>
      <c r="E38" s="801"/>
      <c r="J38" s="107"/>
    </row>
    <row r="39" spans="2:12" s="366" customFormat="1" ht="15">
      <c r="B39" s="783"/>
      <c r="C39" s="783"/>
      <c r="D39" s="801"/>
      <c r="E39" s="801"/>
      <c r="J39" s="107"/>
    </row>
    <row r="40" spans="2:12" s="366" customFormat="1" ht="15">
      <c r="B40" s="783"/>
      <c r="C40" s="783"/>
      <c r="E40" s="801"/>
      <c r="F40" s="370"/>
      <c r="G40" s="370"/>
      <c r="H40" s="370"/>
      <c r="I40" s="370"/>
    </row>
    <row r="41" spans="2:12" s="366" customFormat="1" ht="15.6">
      <c r="F41" s="781"/>
      <c r="G41" s="798"/>
      <c r="H41" s="798"/>
      <c r="I41" s="798"/>
    </row>
    <row r="42" spans="2:12" s="366" customFormat="1" ht="15.6">
      <c r="J42" s="818"/>
    </row>
    <row r="43" spans="2:12" s="819" customFormat="1" ht="15.6">
      <c r="J43" s="820"/>
    </row>
    <row r="44" spans="2:12" s="819" customFormat="1" ht="15.6"/>
    <row r="45" spans="2:12" s="810" customFormat="1" ht="15.6">
      <c r="J45" s="820"/>
    </row>
    <row r="48" spans="2:12" ht="15.6">
      <c r="E48" s="819"/>
    </row>
  </sheetData>
  <customSheetViews>
    <customSheetView guid="{343BF296-013A-41F5-BDAB-AD6220EA7F78}" scale="85" showPageBreaks="1" fitToPage="1" printArea="1" view="pageBreakPreview">
      <selection activeCell="D33" sqref="D33"/>
      <pageMargins left="0" right="0" top="0" bottom="0" header="0" footer="0"/>
      <printOptions horizontalCentered="1"/>
      <pageSetup scale="66" orientation="landscape" r:id="rId1"/>
    </customSheetView>
    <customSheetView guid="{B321D76C-CDE5-48BB-9CDE-80FF97D58FCF}" scale="85" showPageBreaks="1" fitToPage="1" printArea="1" view="pageBreakPreview">
      <selection activeCell="D33" sqref="D33"/>
      <pageMargins left="0" right="0" top="0" bottom="0" header="0" footer="0"/>
      <printOptions horizontalCentered="1"/>
      <pageSetup scale="66" orientation="landscape" r:id="rId2"/>
    </customSheetView>
  </customSheetViews>
  <mergeCells count="5">
    <mergeCell ref="A4:M4"/>
    <mergeCell ref="A5:M5"/>
    <mergeCell ref="A6:M6"/>
    <mergeCell ref="A8:M8"/>
    <mergeCell ref="A9:M9"/>
  </mergeCells>
  <printOptions horizontalCentered="1"/>
  <pageMargins left="0.7" right="0.7" top="0.75" bottom="0.75" header="0.3" footer="0.3"/>
  <pageSetup scale="66" orientation="landscape"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92D050"/>
    <pageSetUpPr fitToPage="1"/>
  </sheetPr>
  <dimension ref="A1:O40"/>
  <sheetViews>
    <sheetView view="pageBreakPreview" zoomScale="85" zoomScaleNormal="90" zoomScaleSheetLayoutView="85" workbookViewId="0">
      <selection activeCell="S31" sqref="S31"/>
    </sheetView>
  </sheetViews>
  <sheetFormatPr defaultColWidth="9" defaultRowHeight="13.2"/>
  <cols>
    <col min="1" max="1" width="1.44140625" style="370" customWidth="1"/>
    <col min="2" max="2" width="8.77734375" style="370" customWidth="1"/>
    <col min="3" max="3" width="3.77734375" style="370" customWidth="1"/>
    <col min="4" max="4" width="25.109375" style="370" customWidth="1"/>
    <col min="5" max="5" width="2.44140625" style="370" customWidth="1"/>
    <col min="6" max="6" width="12.44140625" style="370" bestFit="1" customWidth="1"/>
    <col min="7" max="7" width="2" style="370" customWidth="1"/>
    <col min="8" max="8" width="12.44140625" style="370" bestFit="1" customWidth="1"/>
    <col min="9" max="9" width="4.77734375" style="370" customWidth="1"/>
    <col min="10" max="10" width="13.33203125" style="370" bestFit="1" customWidth="1"/>
    <col min="11" max="11" width="29.109375" style="370" customWidth="1"/>
    <col min="12" max="12" width="46.44140625" style="370" bestFit="1" customWidth="1"/>
    <col min="13" max="13" width="17.109375" style="370" bestFit="1" customWidth="1"/>
    <col min="14" max="16384" width="9" style="370"/>
  </cols>
  <sheetData>
    <row r="1" spans="1:15" s="366" customFormat="1" ht="15.6">
      <c r="A1" s="75"/>
      <c r="D1" s="365"/>
      <c r="E1" s="365"/>
      <c r="L1" s="419"/>
      <c r="O1" s="420"/>
    </row>
    <row r="3" spans="1:15" ht="17.399999999999999">
      <c r="A3" s="367"/>
      <c r="B3" s="369"/>
      <c r="C3" s="369"/>
      <c r="D3" s="368"/>
      <c r="E3" s="368"/>
      <c r="F3" s="369"/>
      <c r="G3" s="369"/>
      <c r="H3" s="369"/>
      <c r="I3" s="369"/>
      <c r="J3" s="369"/>
      <c r="K3" s="369"/>
      <c r="L3" s="369"/>
      <c r="M3" s="369"/>
      <c r="N3" s="369"/>
      <c r="O3" s="1283"/>
    </row>
    <row r="4" spans="1:15" ht="17.399999999999999">
      <c r="A4" s="1466" t="s">
        <v>200</v>
      </c>
      <c r="B4" s="1466"/>
      <c r="C4" s="1466"/>
      <c r="D4" s="1466"/>
      <c r="E4" s="1466"/>
      <c r="F4" s="1466"/>
      <c r="G4" s="1466"/>
      <c r="H4" s="1466"/>
      <c r="I4" s="1466"/>
      <c r="J4" s="1466"/>
      <c r="K4" s="1466"/>
      <c r="L4" s="1466"/>
      <c r="M4" s="367"/>
      <c r="N4" s="367"/>
      <c r="O4" s="367"/>
    </row>
    <row r="5" spans="1:15" ht="17.399999999999999">
      <c r="A5" s="1466" t="s">
        <v>2</v>
      </c>
      <c r="B5" s="1466"/>
      <c r="C5" s="1466"/>
      <c r="D5" s="1466"/>
      <c r="E5" s="1466"/>
      <c r="F5" s="1466"/>
      <c r="G5" s="1466"/>
      <c r="H5" s="1466"/>
      <c r="I5" s="1466"/>
      <c r="J5" s="1466"/>
      <c r="K5" s="1466"/>
      <c r="L5" s="1466"/>
      <c r="M5" s="367"/>
      <c r="N5" s="367"/>
      <c r="O5" s="367"/>
    </row>
    <row r="6" spans="1:15" ht="17.399999999999999">
      <c r="A6" s="1467" t="s">
        <v>87</v>
      </c>
      <c r="B6" s="1467"/>
      <c r="C6" s="1467"/>
      <c r="D6" s="1467"/>
      <c r="E6" s="1467"/>
      <c r="F6" s="1467"/>
      <c r="G6" s="1467"/>
      <c r="H6" s="1467"/>
      <c r="I6" s="1467"/>
      <c r="J6" s="1467"/>
      <c r="K6" s="1467"/>
      <c r="L6" s="1467"/>
      <c r="M6" s="367"/>
      <c r="N6" s="367"/>
      <c r="O6" s="367"/>
    </row>
    <row r="7" spans="1:15" ht="12" customHeight="1">
      <c r="A7" s="369"/>
      <c r="B7" s="369"/>
      <c r="C7" s="369"/>
      <c r="D7" s="371"/>
      <c r="E7" s="371"/>
      <c r="F7" s="369"/>
      <c r="G7" s="369"/>
      <c r="H7" s="369"/>
      <c r="I7" s="369"/>
      <c r="J7" s="369"/>
      <c r="K7" s="369"/>
      <c r="L7" s="369"/>
      <c r="M7" s="369"/>
      <c r="N7" s="369"/>
      <c r="O7" s="369"/>
    </row>
    <row r="8" spans="1:15" ht="17.399999999999999">
      <c r="A8" s="1466" t="s">
        <v>1046</v>
      </c>
      <c r="B8" s="1466"/>
      <c r="C8" s="1466"/>
      <c r="D8" s="1466"/>
      <c r="E8" s="1466"/>
      <c r="F8" s="1466"/>
      <c r="G8" s="1466"/>
      <c r="H8" s="1466"/>
      <c r="I8" s="1466"/>
      <c r="J8" s="1466"/>
      <c r="K8" s="1466"/>
      <c r="L8" s="1466"/>
      <c r="M8" s="367"/>
      <c r="N8" s="367"/>
      <c r="O8" s="367"/>
    </row>
    <row r="9" spans="1:15" ht="17.399999999999999">
      <c r="A9" s="1466" t="s">
        <v>46</v>
      </c>
      <c r="B9" s="1466"/>
      <c r="C9" s="1466"/>
      <c r="D9" s="1466"/>
      <c r="E9" s="1466"/>
      <c r="F9" s="1466"/>
      <c r="G9" s="1466"/>
      <c r="H9" s="1466"/>
      <c r="I9" s="1466"/>
      <c r="J9" s="1466"/>
      <c r="K9" s="1466"/>
      <c r="L9" s="1466"/>
      <c r="M9" s="367"/>
      <c r="N9" s="367"/>
      <c r="O9" s="367"/>
    </row>
    <row r="10" spans="1:15" ht="17.399999999999999">
      <c r="A10" s="1283"/>
      <c r="B10" s="1283"/>
      <c r="C10" s="1283"/>
      <c r="D10" s="1283"/>
      <c r="E10" s="1283"/>
      <c r="F10" s="1283"/>
      <c r="G10" s="1283"/>
      <c r="H10" s="1283"/>
      <c r="I10" s="1283"/>
      <c r="J10" s="1283"/>
      <c r="K10" s="1283"/>
      <c r="L10" s="1283"/>
      <c r="M10" s="367"/>
      <c r="N10" s="367"/>
      <c r="O10" s="367"/>
    </row>
    <row r="11" spans="1:15" ht="17.399999999999999">
      <c r="A11" s="1283"/>
      <c r="B11" s="1283"/>
      <c r="C11" s="1283"/>
      <c r="D11" s="1283"/>
      <c r="E11" s="1283"/>
      <c r="F11" s="1283"/>
      <c r="G11" s="1283"/>
      <c r="H11" s="1283"/>
      <c r="I11" s="1283"/>
      <c r="J11" s="1283"/>
      <c r="K11" s="1283"/>
      <c r="L11" s="1283"/>
      <c r="M11" s="367"/>
      <c r="N11" s="367"/>
      <c r="O11" s="367"/>
    </row>
    <row r="12" spans="1:15" ht="15" customHeight="1">
      <c r="H12" s="780"/>
      <c r="I12" s="1283"/>
      <c r="J12" s="780" t="s">
        <v>1038</v>
      </c>
    </row>
    <row r="13" spans="1:15" ht="15" customHeight="1">
      <c r="H13" s="780"/>
      <c r="I13" s="1283"/>
      <c r="J13" s="780" t="s">
        <v>1047</v>
      </c>
    </row>
    <row r="14" spans="1:15" ht="15" customHeight="1">
      <c r="H14" s="780"/>
      <c r="I14" s="1283"/>
      <c r="J14" s="780" t="s">
        <v>1039</v>
      </c>
    </row>
    <row r="15" spans="1:15" s="366" customFormat="1" ht="15" customHeight="1">
      <c r="C15" s="780"/>
      <c r="D15" s="781"/>
      <c r="E15" s="781"/>
      <c r="H15" s="782"/>
      <c r="I15" s="1283"/>
      <c r="J15" s="780" t="s">
        <v>1040</v>
      </c>
    </row>
    <row r="16" spans="1:15" s="366" customFormat="1" ht="15" customHeight="1">
      <c r="B16" s="823" t="s">
        <v>89</v>
      </c>
      <c r="C16" s="117"/>
      <c r="D16" s="823" t="s">
        <v>1041</v>
      </c>
      <c r="F16" s="824" t="s">
        <v>747</v>
      </c>
      <c r="G16" s="783"/>
      <c r="H16" s="824" t="s">
        <v>1048</v>
      </c>
      <c r="I16" s="783"/>
      <c r="J16" s="784" t="s">
        <v>207</v>
      </c>
      <c r="K16" s="784"/>
      <c r="L16" s="823" t="s">
        <v>392</v>
      </c>
    </row>
    <row r="17" spans="2:12" s="366" customFormat="1" ht="15">
      <c r="B17" s="785"/>
      <c r="C17" s="115"/>
      <c r="F17" s="763" t="s">
        <v>343</v>
      </c>
      <c r="G17" s="76"/>
      <c r="H17" s="763" t="s">
        <v>344</v>
      </c>
      <c r="I17" s="76"/>
      <c r="J17" s="763" t="s">
        <v>345</v>
      </c>
      <c r="K17" s="76"/>
      <c r="L17" s="786" t="s">
        <v>1042</v>
      </c>
    </row>
    <row r="18" spans="2:12" s="366" customFormat="1" ht="15">
      <c r="B18" s="785"/>
      <c r="C18" s="115"/>
      <c r="F18" s="763"/>
      <c r="G18" s="76"/>
      <c r="H18" s="763"/>
      <c r="I18" s="76"/>
      <c r="J18" s="763"/>
      <c r="K18" s="76"/>
      <c r="L18" s="786"/>
    </row>
    <row r="19" spans="2:12" s="366" customFormat="1" ht="15">
      <c r="B19" s="115" t="s">
        <v>149</v>
      </c>
      <c r="C19" s="76"/>
      <c r="D19" s="787"/>
      <c r="F19" s="788"/>
      <c r="J19" s="789"/>
      <c r="L19" s="787"/>
    </row>
    <row r="20" spans="2:12" s="366" customFormat="1" ht="15">
      <c r="B20" s="115"/>
      <c r="C20" s="76"/>
      <c r="F20" s="789"/>
      <c r="G20" s="790"/>
      <c r="H20" s="790"/>
      <c r="I20" s="790"/>
      <c r="J20" s="789"/>
      <c r="K20" s="790"/>
    </row>
    <row r="21" spans="2:12" s="366" customFormat="1" ht="15">
      <c r="B21" s="115" t="s">
        <v>153</v>
      </c>
      <c r="C21" s="115"/>
      <c r="D21" s="787"/>
      <c r="F21" s="788"/>
      <c r="G21" s="790"/>
      <c r="H21" s="790"/>
      <c r="I21" s="790"/>
      <c r="J21" s="789"/>
      <c r="K21" s="790"/>
      <c r="L21" s="787"/>
    </row>
    <row r="22" spans="2:12" s="366" customFormat="1" ht="15">
      <c r="B22" s="115"/>
      <c r="C22" s="115"/>
      <c r="F22" s="789"/>
      <c r="G22" s="790"/>
      <c r="H22" s="790"/>
      <c r="I22" s="790"/>
      <c r="J22" s="789"/>
    </row>
    <row r="23" spans="2:12" s="366" customFormat="1" ht="15">
      <c r="B23" s="115" t="s">
        <v>156</v>
      </c>
      <c r="C23" s="115"/>
      <c r="D23" s="787"/>
      <c r="F23" s="788"/>
      <c r="J23" s="789"/>
      <c r="L23" s="787"/>
    </row>
    <row r="24" spans="2:12" s="366" customFormat="1" ht="15">
      <c r="B24" s="115"/>
      <c r="C24" s="115"/>
      <c r="F24" s="791"/>
      <c r="J24" s="789"/>
    </row>
    <row r="25" spans="2:12" s="366" customFormat="1" ht="15">
      <c r="B25" s="115" t="s">
        <v>159</v>
      </c>
      <c r="C25" s="76"/>
      <c r="D25" s="787"/>
      <c r="F25" s="788"/>
      <c r="J25" s="107"/>
      <c r="L25" s="787"/>
    </row>
    <row r="26" spans="2:12" s="366" customFormat="1" ht="15">
      <c r="B26" s="115"/>
      <c r="C26" s="76"/>
      <c r="F26" s="791"/>
      <c r="J26" s="107"/>
    </row>
    <row r="27" spans="2:12" s="366" customFormat="1" ht="15">
      <c r="B27" s="127" t="s">
        <v>128</v>
      </c>
      <c r="C27" s="115"/>
      <c r="D27" s="792"/>
      <c r="F27" s="1385"/>
      <c r="J27" s="107"/>
      <c r="L27" s="787"/>
    </row>
    <row r="28" spans="2:12" s="366" customFormat="1" ht="30.6">
      <c r="B28" s="115">
        <v>2</v>
      </c>
      <c r="C28" s="115"/>
      <c r="D28" s="781" t="s">
        <v>1049</v>
      </c>
      <c r="F28" s="106">
        <f>SUM(F19:F27)</f>
        <v>0</v>
      </c>
      <c r="H28" s="793">
        <f>'E1-Allocator'!F21</f>
        <v>0</v>
      </c>
      <c r="J28" s="106">
        <f>F28*(H28/100)</f>
        <v>0</v>
      </c>
      <c r="L28" s="433" t="s">
        <v>1891</v>
      </c>
    </row>
    <row r="29" spans="2:12" s="366" customFormat="1" ht="15">
      <c r="B29" s="115"/>
      <c r="C29" s="115"/>
      <c r="H29" s="794"/>
      <c r="J29" s="107"/>
    </row>
    <row r="30" spans="2:12" s="366" customFormat="1" ht="15.6">
      <c r="B30" s="115" t="s">
        <v>165</v>
      </c>
      <c r="C30" s="115"/>
      <c r="D30" s="787"/>
      <c r="F30" s="788"/>
      <c r="G30" s="370"/>
      <c r="H30" s="59"/>
      <c r="J30" s="440"/>
      <c r="L30" s="787"/>
    </row>
    <row r="31" spans="2:12" s="366" customFormat="1" ht="15.6">
      <c r="B31" s="115"/>
      <c r="C31" s="115"/>
      <c r="F31" s="789"/>
      <c r="G31" s="370"/>
      <c r="H31" s="59"/>
      <c r="J31" s="440"/>
    </row>
    <row r="32" spans="2:12" s="366" customFormat="1" ht="15">
      <c r="B32" s="127" t="s">
        <v>128</v>
      </c>
      <c r="C32" s="115"/>
      <c r="D32" s="792"/>
      <c r="F32" s="1385"/>
      <c r="G32" s="370"/>
      <c r="H32" s="59"/>
      <c r="J32" s="795"/>
      <c r="L32" s="787"/>
    </row>
    <row r="33" spans="2:12" s="366" customFormat="1" ht="15">
      <c r="B33" s="115"/>
      <c r="C33" s="115"/>
      <c r="D33" s="796"/>
      <c r="F33" s="797"/>
      <c r="G33" s="370"/>
      <c r="H33" s="59"/>
      <c r="J33" s="795"/>
    </row>
    <row r="34" spans="2:12" s="366" customFormat="1" ht="15.6">
      <c r="B34" s="115"/>
      <c r="C34" s="76"/>
      <c r="F34" s="106">
        <f>SUM(F30:F32)</f>
        <v>0</v>
      </c>
      <c r="G34" s="798"/>
      <c r="H34" s="793">
        <v>100</v>
      </c>
      <c r="J34" s="106">
        <f>(F34*H34/100)</f>
        <v>0</v>
      </c>
    </row>
    <row r="35" spans="2:12" s="366" customFormat="1" ht="16.2" thickBot="1">
      <c r="B35" s="115"/>
      <c r="C35" s="76"/>
      <c r="G35" s="798"/>
      <c r="H35" s="799"/>
      <c r="J35" s="107"/>
    </row>
    <row r="36" spans="2:12" ht="16.2" thickBot="1">
      <c r="B36" s="115">
        <v>4</v>
      </c>
      <c r="C36" s="78"/>
      <c r="D36" s="781" t="s">
        <v>140</v>
      </c>
      <c r="F36" s="789"/>
      <c r="J36" s="800">
        <f>SUM(J19:J34)</f>
        <v>0</v>
      </c>
      <c r="K36" s="366"/>
      <c r="L36" s="801"/>
    </row>
    <row r="37" spans="2:12" ht="15.6">
      <c r="B37" s="783"/>
      <c r="D37" s="366"/>
      <c r="E37" s="366"/>
      <c r="H37" s="366"/>
      <c r="I37" s="366"/>
      <c r="J37" s="106"/>
      <c r="K37" s="366"/>
      <c r="L37" s="366"/>
    </row>
    <row r="38" spans="2:12" ht="15.6">
      <c r="B38" s="783"/>
      <c r="H38" s="366"/>
      <c r="I38" s="366"/>
      <c r="J38" s="109"/>
      <c r="K38" s="802"/>
      <c r="L38" s="802"/>
    </row>
    <row r="39" spans="2:12" ht="15">
      <c r="J39" s="109"/>
      <c r="K39" s="366"/>
      <c r="L39" s="366"/>
    </row>
    <row r="40" spans="2:12" ht="15">
      <c r="J40" s="109"/>
      <c r="K40" s="366"/>
      <c r="L40" s="366"/>
    </row>
  </sheetData>
  <customSheetViews>
    <customSheetView guid="{343BF296-013A-41F5-BDAB-AD6220EA7F78}" scale="85" showPageBreaks="1" fitToPage="1" printArea="1" view="pageBreakPreview" topLeftCell="A13">
      <selection activeCell="D33" sqref="D33"/>
      <pageMargins left="0" right="0" top="0" bottom="0" header="0" footer="0"/>
      <printOptions horizontalCentered="1"/>
      <pageSetup scale="76" orientation="landscape" r:id="rId1"/>
    </customSheetView>
    <customSheetView guid="{B321D76C-CDE5-48BB-9CDE-80FF97D58FCF}" scale="85" showPageBreaks="1" fitToPage="1" printArea="1" view="pageBreakPreview" topLeftCell="A13">
      <selection activeCell="D33" sqref="D33"/>
      <pageMargins left="0" right="0" top="0" bottom="0" header="0" footer="0"/>
      <printOptions horizontalCentered="1"/>
      <pageSetup scale="76" orientation="landscape" r:id="rId2"/>
    </customSheetView>
  </customSheetViews>
  <mergeCells count="5">
    <mergeCell ref="A4:L4"/>
    <mergeCell ref="A5:L5"/>
    <mergeCell ref="A6:L6"/>
    <mergeCell ref="A8:L8"/>
    <mergeCell ref="A9:L9"/>
  </mergeCells>
  <printOptions horizontalCentered="1"/>
  <pageMargins left="0.7" right="0.7" top="0.75" bottom="0.75" header="0.3" footer="0.3"/>
  <pageSetup scale="76" orientation="landscape" r:id="rId3"/>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35">
    <tabColor rgb="FF92D050"/>
    <pageSetUpPr fitToPage="1"/>
  </sheetPr>
  <dimension ref="A1:K32"/>
  <sheetViews>
    <sheetView showGridLines="0" defaultGridColor="0" view="pageBreakPreview" colorId="22" zoomScale="85" zoomScaleNormal="100" zoomScaleSheetLayoutView="85" workbookViewId="0">
      <selection sqref="A1:XFD1048576"/>
    </sheetView>
  </sheetViews>
  <sheetFormatPr defaultColWidth="14.44140625" defaultRowHeight="12"/>
  <cols>
    <col min="1" max="1" width="7" style="62" customWidth="1"/>
    <col min="2" max="2" width="39.77734375" style="62" bestFit="1" customWidth="1"/>
    <col min="3" max="3" width="4.77734375" style="62" customWidth="1"/>
    <col min="4" max="5" width="18.33203125" style="62" bestFit="1" customWidth="1"/>
    <col min="6" max="6" width="3.77734375" style="62" customWidth="1"/>
    <col min="7" max="7" width="15.77734375" style="62" customWidth="1"/>
    <col min="8" max="8" width="3" style="62" customWidth="1"/>
    <col min="9" max="9" width="14.21875" style="62" bestFit="1" customWidth="1"/>
    <col min="10" max="10" width="2.77734375" style="62" customWidth="1"/>
    <col min="11" max="11" width="29.109375" style="62" customWidth="1"/>
    <col min="12" max="16384" width="14.44140625" style="62"/>
  </cols>
  <sheetData>
    <row r="1" spans="1:10" s="565" customFormat="1" ht="15.6">
      <c r="A1" s="75"/>
      <c r="C1" s="758"/>
      <c r="D1" s="134"/>
      <c r="E1" s="134"/>
      <c r="F1" s="134"/>
      <c r="G1" s="134"/>
      <c r="H1" s="134"/>
      <c r="J1" s="134"/>
    </row>
    <row r="2" spans="1:10" ht="15.6">
      <c r="A2" s="134"/>
      <c r="C2" s="134"/>
      <c r="D2" s="134"/>
      <c r="E2" s="134"/>
      <c r="F2" s="134"/>
      <c r="G2" s="134"/>
      <c r="H2" s="134"/>
      <c r="I2" s="134"/>
      <c r="J2" s="759"/>
    </row>
    <row r="3" spans="1:10" ht="15">
      <c r="A3" s="134"/>
      <c r="B3" s="134"/>
      <c r="C3" s="134"/>
      <c r="E3" s="134"/>
      <c r="F3" s="134"/>
      <c r="G3" s="134"/>
      <c r="H3" s="134"/>
      <c r="I3" s="134"/>
      <c r="J3" s="134"/>
    </row>
    <row r="4" spans="1:10" ht="15">
      <c r="J4" s="134"/>
    </row>
    <row r="5" spans="1:10" ht="17.399999999999999">
      <c r="A5" s="1468" t="s">
        <v>1</v>
      </c>
      <c r="B5" s="1468"/>
      <c r="C5" s="1468"/>
      <c r="D5" s="1468"/>
      <c r="E5" s="1468"/>
      <c r="F5" s="1468"/>
      <c r="G5" s="1468"/>
      <c r="H5" s="1468"/>
      <c r="I5" s="1468"/>
      <c r="J5" s="1468"/>
    </row>
    <row r="6" spans="1:10" ht="17.399999999999999">
      <c r="A6" s="1468" t="s">
        <v>2</v>
      </c>
      <c r="B6" s="1468"/>
      <c r="C6" s="1468"/>
      <c r="D6" s="1468"/>
      <c r="E6" s="1468"/>
      <c r="F6" s="1468"/>
      <c r="G6" s="1468"/>
      <c r="H6" s="1468"/>
      <c r="I6" s="1468"/>
      <c r="J6" s="1468"/>
    </row>
    <row r="7" spans="1:10" ht="17.399999999999999">
      <c r="A7" s="1427" t="s">
        <v>87</v>
      </c>
      <c r="B7" s="1427"/>
      <c r="C7" s="1427"/>
      <c r="D7" s="1427"/>
      <c r="E7" s="1427"/>
      <c r="F7" s="1427"/>
      <c r="G7" s="1427"/>
      <c r="H7" s="1427"/>
      <c r="I7" s="1427"/>
      <c r="J7" s="1427"/>
    </row>
    <row r="8" spans="1:10" ht="15.6">
      <c r="A8" s="1267"/>
      <c r="B8" s="1267"/>
      <c r="C8" s="1267"/>
      <c r="D8" s="1267"/>
      <c r="E8" s="1267"/>
      <c r="F8" s="1267"/>
      <c r="G8" s="1267"/>
      <c r="H8" s="1267"/>
      <c r="I8" s="1267"/>
      <c r="J8" s="1267"/>
    </row>
    <row r="9" spans="1:10" ht="15.6">
      <c r="A9" s="1423" t="s">
        <v>1050</v>
      </c>
      <c r="B9" s="1423"/>
      <c r="C9" s="1423"/>
      <c r="D9" s="1423"/>
      <c r="E9" s="1423"/>
      <c r="F9" s="1423"/>
      <c r="G9" s="1423"/>
      <c r="H9" s="1423"/>
      <c r="I9" s="1423"/>
      <c r="J9" s="1423"/>
    </row>
    <row r="10" spans="1:10" ht="15.6">
      <c r="A10" s="1423" t="s">
        <v>48</v>
      </c>
      <c r="B10" s="1423"/>
      <c r="C10" s="1423"/>
      <c r="D10" s="1423"/>
      <c r="E10" s="1423"/>
      <c r="F10" s="1423"/>
      <c r="G10" s="1423"/>
      <c r="H10" s="1423"/>
      <c r="I10" s="1423"/>
      <c r="J10" s="1423"/>
    </row>
    <row r="11" spans="1:10" ht="15.6">
      <c r="A11" s="1423"/>
      <c r="B11" s="1423"/>
      <c r="C11" s="1423"/>
      <c r="D11" s="1423"/>
      <c r="E11" s="1423"/>
      <c r="F11" s="1423"/>
      <c r="G11" s="1423"/>
      <c r="H11" s="1423"/>
      <c r="I11" s="1423"/>
      <c r="J11" s="1423"/>
    </row>
    <row r="12" spans="1:10" ht="15.6">
      <c r="A12" s="760"/>
      <c r="B12" s="760"/>
      <c r="C12" s="760"/>
      <c r="D12" s="760"/>
      <c r="E12" s="760"/>
      <c r="F12" s="760"/>
      <c r="G12" s="760"/>
      <c r="H12" s="760"/>
      <c r="I12" s="760"/>
      <c r="J12" s="760"/>
    </row>
    <row r="14" spans="1:10" ht="13.2">
      <c r="J14" s="401"/>
    </row>
    <row r="15" spans="1:10" s="401" customFormat="1" ht="13.2"/>
    <row r="16" spans="1:10" s="401" customFormat="1" ht="15">
      <c r="A16" s="134"/>
      <c r="B16" s="134"/>
      <c r="C16" s="134"/>
      <c r="D16" s="134"/>
      <c r="E16" s="134"/>
      <c r="F16" s="134"/>
      <c r="G16" s="134"/>
      <c r="H16" s="134"/>
      <c r="I16" s="134"/>
    </row>
    <row r="17" spans="1:11" s="401" customFormat="1" ht="15">
      <c r="J17" s="134"/>
    </row>
    <row r="18" spans="1:11" s="401" customFormat="1" ht="15.6">
      <c r="A18" s="134"/>
      <c r="B18" s="134"/>
      <c r="C18" s="134"/>
      <c r="E18" s="134"/>
      <c r="F18" s="134"/>
      <c r="G18" s="134"/>
      <c r="H18" s="134"/>
      <c r="I18" s="1267" t="s">
        <v>1051</v>
      </c>
    </row>
    <row r="19" spans="1:11" s="401" customFormat="1" ht="15.6">
      <c r="C19" s="134"/>
      <c r="D19" s="761" t="s">
        <v>1052</v>
      </c>
      <c r="E19" s="761" t="s">
        <v>1052</v>
      </c>
      <c r="F19" s="134"/>
      <c r="G19" s="762" t="s">
        <v>1053</v>
      </c>
      <c r="H19" s="134"/>
      <c r="I19" s="762" t="s">
        <v>1054</v>
      </c>
      <c r="J19" s="1267"/>
      <c r="K19" s="117" t="s">
        <v>138</v>
      </c>
    </row>
    <row r="20" spans="1:11" s="401" customFormat="1" ht="15.6">
      <c r="A20" s="134"/>
      <c r="B20" s="134"/>
      <c r="C20" s="134"/>
      <c r="D20" s="398" t="s">
        <v>93</v>
      </c>
      <c r="E20" s="398" t="s">
        <v>94</v>
      </c>
      <c r="F20" s="134"/>
      <c r="G20" s="398" t="s">
        <v>142</v>
      </c>
      <c r="H20" s="134"/>
      <c r="I20" s="398" t="s">
        <v>143</v>
      </c>
      <c r="J20" s="762"/>
      <c r="K20" s="763" t="s">
        <v>144</v>
      </c>
    </row>
    <row r="21" spans="1:11" s="401" customFormat="1" ht="15">
      <c r="J21" s="398"/>
      <c r="K21" s="76"/>
    </row>
    <row r="22" spans="1:11" s="401" customFormat="1" ht="15.6">
      <c r="A22" s="398">
        <v>1</v>
      </c>
      <c r="B22" s="1386" t="s">
        <v>351</v>
      </c>
      <c r="C22" s="134"/>
      <c r="D22" s="764">
        <f>'WP-BC'!G166+'WP-BC'!G104+SUM('WP-BC'!G35:G52)-'WP-BC'!G101-'WP-BC'!G161-'WP-BC'!G162</f>
        <v>0</v>
      </c>
      <c r="E22" s="764">
        <f>'WP-BC'!K166+'WP-BC'!K104+SUM('WP-BC'!K35:K52)-'WP-BC'!K101-'WP-BC'!K161-'WP-BC'!K162</f>
        <v>0</v>
      </c>
      <c r="F22" s="764"/>
      <c r="G22" s="765">
        <f>(E22+D22)/2</f>
        <v>0</v>
      </c>
      <c r="H22" s="766"/>
      <c r="I22" s="767">
        <v>0</v>
      </c>
      <c r="K22" s="76" t="s">
        <v>355</v>
      </c>
    </row>
    <row r="23" spans="1:11" s="401" customFormat="1" ht="16.2" thickBot="1">
      <c r="A23" s="400"/>
      <c r="B23" s="400"/>
      <c r="D23" s="768"/>
      <c r="E23" s="768"/>
      <c r="F23" s="768"/>
      <c r="G23" s="769"/>
      <c r="H23" s="770"/>
      <c r="I23" s="767"/>
      <c r="J23" s="771"/>
      <c r="K23" s="76"/>
    </row>
    <row r="24" spans="1:11" s="401" customFormat="1" ht="16.2" thickBot="1">
      <c r="A24" s="398">
        <v>2</v>
      </c>
      <c r="B24" s="1386" t="s">
        <v>1055</v>
      </c>
      <c r="C24" s="134"/>
      <c r="D24" s="772">
        <f>'WP-BC'!G171+'WP-BC'!G182+'WP-BC'!G186+'WP-BC'!G194+'WP-BC'!G195+'WP-BC'!G201+'WP-BC'!G207</f>
        <v>0</v>
      </c>
      <c r="E24" s="772">
        <f>'WP-BC'!K171+'WP-BC'!K182+'WP-BC'!K186+'WP-BC'!K194+'WP-BC'!K195+'WP-BC'!K201+'WP-BC'!K207</f>
        <v>0</v>
      </c>
      <c r="F24" s="764"/>
      <c r="G24" s="773">
        <f>(E24+D24)/2</f>
        <v>0</v>
      </c>
      <c r="H24" s="766"/>
      <c r="I24" s="774">
        <v>0</v>
      </c>
      <c r="J24" s="775"/>
      <c r="K24" s="76" t="s">
        <v>355</v>
      </c>
    </row>
    <row r="25" spans="1:11" s="401" customFormat="1" ht="15.6">
      <c r="A25" s="400"/>
      <c r="D25" s="768"/>
      <c r="E25" s="768"/>
      <c r="F25" s="768"/>
      <c r="G25" s="764"/>
      <c r="H25" s="770"/>
      <c r="I25" s="770"/>
      <c r="J25" s="771"/>
      <c r="K25" s="76"/>
    </row>
    <row r="26" spans="1:11" s="401" customFormat="1" ht="15.6">
      <c r="A26" s="398">
        <v>3</v>
      </c>
      <c r="B26" s="760" t="s">
        <v>260</v>
      </c>
      <c r="C26" s="134"/>
      <c r="D26" s="765">
        <f>SUM(D22:D25)</f>
        <v>0</v>
      </c>
      <c r="E26" s="765">
        <f>SUM(E22:E25)</f>
        <v>0</v>
      </c>
      <c r="F26" s="764"/>
      <c r="G26" s="765">
        <f>SUM(G22:G25)</f>
        <v>0</v>
      </c>
      <c r="H26" s="766"/>
      <c r="I26" s="767">
        <v>0</v>
      </c>
      <c r="J26" s="776"/>
      <c r="K26" s="76"/>
    </row>
    <row r="27" spans="1:11" s="401" customFormat="1" ht="15.6">
      <c r="D27" s="777"/>
      <c r="E27" s="777"/>
      <c r="F27" s="777"/>
      <c r="G27" s="778"/>
      <c r="H27" s="777"/>
      <c r="I27" s="777"/>
      <c r="J27" s="777"/>
      <c r="K27" s="76"/>
    </row>
    <row r="28" spans="1:11" s="779" customFormat="1" ht="13.8">
      <c r="A28" s="62"/>
      <c r="B28" s="62"/>
      <c r="C28" s="62"/>
      <c r="D28" s="62"/>
      <c r="E28" s="62"/>
      <c r="F28" s="62"/>
      <c r="G28" s="62"/>
      <c r="H28" s="62"/>
      <c r="I28" s="62"/>
      <c r="J28" s="401"/>
    </row>
    <row r="29" spans="1:11" ht="13.2">
      <c r="J29" s="401"/>
    </row>
    <row r="30" spans="1:11" ht="13.2">
      <c r="J30" s="401"/>
    </row>
    <row r="31" spans="1:11" ht="13.2">
      <c r="J31" s="401"/>
    </row>
    <row r="32" spans="1:11" ht="13.2">
      <c r="J32" s="401"/>
    </row>
  </sheetData>
  <customSheetViews>
    <customSheetView guid="{343BF296-013A-41F5-BDAB-AD6220EA7F78}"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1"/>
      <headerFooter alignWithMargins="0"/>
    </customSheetView>
    <customSheetView guid="{B321D76C-CDE5-48BB-9CDE-80FF97D58FCF}"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2"/>
      <headerFooter alignWithMargins="0"/>
    </customSheetView>
  </customSheetViews>
  <mergeCells count="6">
    <mergeCell ref="A11:J11"/>
    <mergeCell ref="A7:J7"/>
    <mergeCell ref="A9:J9"/>
    <mergeCell ref="A5:J5"/>
    <mergeCell ref="A6:J6"/>
    <mergeCell ref="A10:J10"/>
  </mergeCells>
  <phoneticPr fontId="0" type="noConversion"/>
  <printOptions horizontalCentered="1"/>
  <pageMargins left="0.5" right="0.25" top="0.25" bottom="0.25" header="0.5" footer="0.5"/>
  <pageSetup scale="85" orientation="landscape" r:id="rId3"/>
  <headerFooter alignWithMargins="0"/>
  <colBreaks count="1" manualBreakCount="1">
    <brk id="12" max="1048575" man="1"/>
  </colBreak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sheetPr>
  <dimension ref="A1:N230"/>
  <sheetViews>
    <sheetView showGridLines="0" defaultGridColor="0" view="pageBreakPreview" topLeftCell="B126" colorId="22" zoomScale="85" zoomScaleNormal="85" zoomScaleSheetLayoutView="85" workbookViewId="0">
      <selection activeCell="H68" sqref="H68"/>
    </sheetView>
  </sheetViews>
  <sheetFormatPr defaultColWidth="13.44140625" defaultRowHeight="12"/>
  <cols>
    <col min="1" max="1" width="8.21875" style="686" hidden="1" customWidth="1"/>
    <col min="2" max="2" width="11.109375" style="229" customWidth="1"/>
    <col min="3" max="3" width="25.77734375" style="229" customWidth="1"/>
    <col min="4" max="4" width="21.77734375" style="563" customWidth="1"/>
    <col min="5" max="5" width="2.33203125" style="229" customWidth="1"/>
    <col min="6" max="6" width="0.77734375" style="229" customWidth="1"/>
    <col min="7" max="7" width="18.44140625" style="229" customWidth="1"/>
    <col min="8" max="8" width="2.77734375" style="229" customWidth="1"/>
    <col min="9" max="9" width="53.21875" style="229" customWidth="1"/>
    <col min="10" max="10" width="2.44140625" style="229" customWidth="1"/>
    <col min="11" max="11" width="29.109375" style="757" customWidth="1"/>
    <col min="12" max="12" width="1.109375" style="229" customWidth="1"/>
    <col min="13" max="13" width="5.44140625" style="229" hidden="1" customWidth="1"/>
    <col min="14" max="14" width="5.44140625" style="229" customWidth="1"/>
    <col min="15" max="16384" width="13.44140625" style="229"/>
  </cols>
  <sheetData>
    <row r="1" spans="1:14" s="227" customFormat="1" ht="15.6">
      <c r="A1" s="681"/>
      <c r="B1" s="682"/>
      <c r="C1" s="683"/>
      <c r="D1" s="684"/>
      <c r="E1" s="683"/>
      <c r="F1" s="683"/>
      <c r="G1" s="683"/>
      <c r="H1" s="683"/>
      <c r="I1" s="683"/>
      <c r="J1" s="683"/>
      <c r="K1" s="685"/>
      <c r="L1" s="683"/>
      <c r="M1" s="683"/>
      <c r="N1" s="77"/>
    </row>
    <row r="2" spans="1:14" ht="17.399999999999999">
      <c r="D2" s="687"/>
      <c r="E2" s="231"/>
      <c r="G2" s="231"/>
      <c r="H2" s="231"/>
      <c r="I2" s="231"/>
      <c r="J2" s="231"/>
      <c r="K2" s="688"/>
      <c r="L2" s="231"/>
      <c r="M2" s="231"/>
      <c r="N2" s="231"/>
    </row>
    <row r="3" spans="1:14" ht="17.399999999999999">
      <c r="B3" s="1426" t="s">
        <v>1</v>
      </c>
      <c r="C3" s="1426"/>
      <c r="D3" s="1426"/>
      <c r="E3" s="1426"/>
      <c r="F3" s="1426"/>
      <c r="G3" s="1426"/>
      <c r="H3" s="1426"/>
      <c r="I3" s="1426"/>
      <c r="J3" s="1426"/>
      <c r="K3" s="1426"/>
      <c r="L3" s="1426"/>
      <c r="M3" s="1426"/>
      <c r="N3" s="1426"/>
    </row>
    <row r="4" spans="1:14" ht="17.399999999999999">
      <c r="B4" s="1426" t="s">
        <v>2</v>
      </c>
      <c r="C4" s="1426"/>
      <c r="D4" s="1426"/>
      <c r="E4" s="1426"/>
      <c r="F4" s="1426"/>
      <c r="G4" s="1426"/>
      <c r="H4" s="1426"/>
      <c r="I4" s="1426"/>
      <c r="J4" s="1426"/>
      <c r="K4" s="1426"/>
      <c r="L4" s="1426"/>
      <c r="M4" s="1426"/>
      <c r="N4" s="1426"/>
    </row>
    <row r="5" spans="1:14" ht="17.399999999999999">
      <c r="B5" s="1427" t="s">
        <v>87</v>
      </c>
      <c r="C5" s="1427"/>
      <c r="D5" s="1427"/>
      <c r="E5" s="1427"/>
      <c r="F5" s="1427"/>
      <c r="G5" s="1427"/>
      <c r="H5" s="1427"/>
      <c r="I5" s="1427"/>
      <c r="J5" s="1427"/>
      <c r="K5" s="1427"/>
      <c r="L5" s="1427"/>
      <c r="M5" s="1427"/>
      <c r="N5" s="1427"/>
    </row>
    <row r="6" spans="1:14" ht="17.399999999999999">
      <c r="D6" s="689"/>
      <c r="E6" s="231"/>
      <c r="F6" s="231"/>
      <c r="G6" s="231"/>
      <c r="H6" s="231"/>
      <c r="I6" s="231"/>
      <c r="J6" s="231"/>
      <c r="K6" s="688"/>
      <c r="L6" s="231"/>
      <c r="M6" s="231"/>
      <c r="N6" s="231"/>
    </row>
    <row r="7" spans="1:14" ht="17.399999999999999">
      <c r="B7" s="1426" t="s">
        <v>1056</v>
      </c>
      <c r="C7" s="1426"/>
      <c r="D7" s="1426"/>
      <c r="E7" s="1426"/>
      <c r="F7" s="1426"/>
      <c r="G7" s="1426"/>
      <c r="H7" s="1426"/>
      <c r="I7" s="1426"/>
      <c r="J7" s="1426"/>
      <c r="K7" s="1426"/>
      <c r="L7" s="1426"/>
      <c r="M7" s="1426"/>
      <c r="N7" s="1426"/>
    </row>
    <row r="8" spans="1:14" ht="17.399999999999999">
      <c r="B8" s="1426" t="s">
        <v>50</v>
      </c>
      <c r="C8" s="1426"/>
      <c r="D8" s="1426"/>
      <c r="E8" s="1426"/>
      <c r="F8" s="1426"/>
      <c r="G8" s="1426"/>
      <c r="H8" s="1426"/>
      <c r="I8" s="1426"/>
      <c r="J8" s="1426"/>
      <c r="K8" s="1426"/>
      <c r="L8" s="1426"/>
      <c r="M8" s="1426"/>
      <c r="N8" s="1426"/>
    </row>
    <row r="9" spans="1:14" ht="17.399999999999999">
      <c r="B9" s="1269"/>
      <c r="C9" s="1269"/>
      <c r="D9" s="690"/>
      <c r="E9" s="1269"/>
      <c r="F9" s="1269"/>
      <c r="G9" s="1269"/>
      <c r="H9" s="1269"/>
      <c r="I9" s="1269"/>
      <c r="J9" s="1269"/>
      <c r="K9" s="691"/>
      <c r="L9" s="1269"/>
      <c r="M9" s="1269"/>
      <c r="N9" s="1269"/>
    </row>
    <row r="10" spans="1:14" s="621" customFormat="1" ht="15.6">
      <c r="A10" s="692"/>
      <c r="B10" s="1469" t="s">
        <v>1057</v>
      </c>
      <c r="C10" s="1469"/>
      <c r="D10" s="1469"/>
      <c r="E10" s="1469"/>
      <c r="F10" s="1469"/>
      <c r="G10" s="1469"/>
      <c r="H10" s="1469"/>
      <c r="I10" s="1469"/>
      <c r="J10" s="1469"/>
      <c r="K10" s="1469"/>
      <c r="L10" s="1469"/>
      <c r="M10" s="1469"/>
      <c r="N10" s="1469"/>
    </row>
    <row r="11" spans="1:14" s="694" customFormat="1" ht="15.6">
      <c r="A11" s="693"/>
      <c r="D11" s="67" t="s">
        <v>343</v>
      </c>
      <c r="E11" s="67"/>
      <c r="F11" s="67"/>
      <c r="G11" s="67" t="s">
        <v>344</v>
      </c>
      <c r="H11" s="695"/>
      <c r="I11" s="67" t="s">
        <v>345</v>
      </c>
      <c r="J11" s="695"/>
      <c r="K11" s="67" t="s">
        <v>346</v>
      </c>
      <c r="L11" s="695"/>
    </row>
    <row r="12" spans="1:14" s="694" customFormat="1" ht="15.6">
      <c r="A12" s="693"/>
      <c r="D12" s="696"/>
      <c r="F12" s="695"/>
      <c r="G12" s="697" t="s">
        <v>1058</v>
      </c>
      <c r="H12" s="695"/>
      <c r="I12" s="695"/>
      <c r="J12" s="695"/>
      <c r="K12" s="698"/>
      <c r="L12" s="695"/>
      <c r="M12" s="699"/>
    </row>
    <row r="13" spans="1:14" s="694" customFormat="1" ht="15.6">
      <c r="A13" s="693"/>
      <c r="D13" s="1231" t="s">
        <v>1041</v>
      </c>
      <c r="F13" s="695"/>
      <c r="G13" s="700" t="s">
        <v>1059</v>
      </c>
      <c r="H13" s="695"/>
      <c r="I13" s="701" t="s">
        <v>560</v>
      </c>
      <c r="J13" s="695"/>
      <c r="K13" s="702" t="s">
        <v>340</v>
      </c>
      <c r="L13" s="695"/>
      <c r="M13" s="703"/>
    </row>
    <row r="14" spans="1:14" s="621" customFormat="1" ht="13.8">
      <c r="A14" s="692"/>
      <c r="D14" s="704"/>
      <c r="G14" s="705"/>
      <c r="K14" s="706"/>
    </row>
    <row r="15" spans="1:14" s="631" customFormat="1" ht="15.6">
      <c r="A15" s="707"/>
      <c r="B15" s="612" t="s">
        <v>89</v>
      </c>
      <c r="C15" s="612" t="s">
        <v>208</v>
      </c>
      <c r="D15" s="612" t="s">
        <v>1060</v>
      </c>
      <c r="G15" s="708"/>
      <c r="K15" s="709"/>
    </row>
    <row r="16" spans="1:14" s="631" customFormat="1" ht="13.2">
      <c r="A16" s="710" t="str">
        <f t="shared" ref="A16:A79" si="0">CONCATENATE(D16,G16,I16)</f>
        <v>390</v>
      </c>
      <c r="B16" s="711" t="s">
        <v>149</v>
      </c>
      <c r="C16" s="377"/>
      <c r="D16" s="712"/>
      <c r="E16" s="712"/>
      <c r="F16" s="712"/>
      <c r="G16" s="713">
        <v>390</v>
      </c>
      <c r="H16" s="714"/>
      <c r="I16" s="715"/>
      <c r="J16" s="716"/>
      <c r="K16" s="717">
        <f>IFERROR(VLOOKUP(A16,'WP-BC'!A$18:AI$352,10,FALSE),0)</f>
        <v>0</v>
      </c>
      <c r="L16" s="716"/>
      <c r="M16" s="631" t="s">
        <v>1061</v>
      </c>
    </row>
    <row r="17" spans="1:13" s="631" customFormat="1" ht="13.2">
      <c r="A17" s="710" t="str">
        <f t="shared" si="0"/>
        <v>390</v>
      </c>
      <c r="B17" s="711" t="s">
        <v>153</v>
      </c>
      <c r="C17" s="377"/>
      <c r="D17" s="712"/>
      <c r="E17" s="712"/>
      <c r="F17" s="712"/>
      <c r="G17" s="713">
        <v>390</v>
      </c>
      <c r="H17" s="714"/>
      <c r="I17" s="715"/>
      <c r="J17" s="716"/>
      <c r="K17" s="717">
        <f>IFERROR(VLOOKUP(A17,'WP-BC'!A$18:AI$352,10,FALSE),0)</f>
        <v>0</v>
      </c>
      <c r="L17" s="716"/>
      <c r="M17" s="631" t="s">
        <v>1061</v>
      </c>
    </row>
    <row r="18" spans="1:13" s="631" customFormat="1" ht="13.2">
      <c r="A18" s="710" t="str">
        <f t="shared" si="0"/>
        <v>390</v>
      </c>
      <c r="B18" s="711" t="s">
        <v>156</v>
      </c>
      <c r="C18" s="377"/>
      <c r="D18" s="712"/>
      <c r="E18" s="712"/>
      <c r="F18" s="712"/>
      <c r="G18" s="713">
        <v>390</v>
      </c>
      <c r="H18" s="714"/>
      <c r="I18" s="715"/>
      <c r="J18" s="716"/>
      <c r="K18" s="717">
        <f>IFERROR(VLOOKUP(A18,'WP-BC'!A$18:AI$352,10,FALSE),0)</f>
        <v>0</v>
      </c>
      <c r="L18" s="716"/>
      <c r="M18" s="631" t="s">
        <v>1061</v>
      </c>
    </row>
    <row r="19" spans="1:13" s="631" customFormat="1" ht="13.2">
      <c r="A19" s="710" t="str">
        <f t="shared" si="0"/>
        <v>390</v>
      </c>
      <c r="B19" s="711" t="s">
        <v>159</v>
      </c>
      <c r="C19" s="377"/>
      <c r="D19" s="712"/>
      <c r="E19" s="712"/>
      <c r="F19" s="712"/>
      <c r="G19" s="713">
        <v>390</v>
      </c>
      <c r="H19" s="714"/>
      <c r="I19" s="715"/>
      <c r="J19" s="716"/>
      <c r="K19" s="717">
        <f>IFERROR(VLOOKUP(A19,'WP-BC'!A$18:AI$352,10,FALSE),0)</f>
        <v>0</v>
      </c>
      <c r="L19" s="716"/>
      <c r="M19" s="631" t="s">
        <v>1061</v>
      </c>
    </row>
    <row r="20" spans="1:13" s="631" customFormat="1" ht="13.2">
      <c r="A20" s="710" t="str">
        <f t="shared" si="0"/>
        <v>390</v>
      </c>
      <c r="B20" s="711" t="s">
        <v>221</v>
      </c>
      <c r="C20" s="377"/>
      <c r="D20" s="712"/>
      <c r="E20" s="712"/>
      <c r="F20" s="712"/>
      <c r="G20" s="713">
        <v>390</v>
      </c>
      <c r="H20" s="714"/>
      <c r="I20" s="715"/>
      <c r="J20" s="716"/>
      <c r="K20" s="717">
        <f>IFERROR(VLOOKUP(A20,'WP-BC'!A$18:AI$352,10,FALSE),0)</f>
        <v>0</v>
      </c>
      <c r="L20" s="716"/>
      <c r="M20" s="631" t="s">
        <v>1061</v>
      </c>
    </row>
    <row r="21" spans="1:13" s="631" customFormat="1" ht="13.2">
      <c r="A21" s="710" t="str">
        <f t="shared" si="0"/>
        <v>390</v>
      </c>
      <c r="B21" s="711" t="s">
        <v>225</v>
      </c>
      <c r="C21" s="377"/>
      <c r="D21" s="712"/>
      <c r="E21" s="712"/>
      <c r="F21" s="712"/>
      <c r="G21" s="713">
        <v>390</v>
      </c>
      <c r="H21" s="714"/>
      <c r="I21" s="715"/>
      <c r="J21" s="716"/>
      <c r="K21" s="717">
        <f>IFERROR(VLOOKUP(A21,'WP-BC'!A$18:AI$352,10,FALSE),0)</f>
        <v>0</v>
      </c>
      <c r="L21" s="716"/>
      <c r="M21" s="631" t="s">
        <v>1061</v>
      </c>
    </row>
    <row r="22" spans="1:13" s="631" customFormat="1" ht="13.2">
      <c r="A22" s="710" t="str">
        <f t="shared" si="0"/>
        <v>390</v>
      </c>
      <c r="B22" s="730" t="s">
        <v>128</v>
      </c>
      <c r="C22" s="718"/>
      <c r="D22" s="719"/>
      <c r="E22" s="712"/>
      <c r="F22" s="712"/>
      <c r="G22" s="713">
        <v>390</v>
      </c>
      <c r="H22" s="714"/>
      <c r="I22" s="216"/>
      <c r="J22" s="716"/>
      <c r="K22" s="717">
        <f>IFERROR(VLOOKUP(A22,'WP-BC'!A$18:AI$352,10,FALSE),0)</f>
        <v>0</v>
      </c>
      <c r="L22" s="716"/>
    </row>
    <row r="23" spans="1:13" s="631" customFormat="1" ht="15">
      <c r="A23" s="710" t="str">
        <f t="shared" si="0"/>
        <v>390</v>
      </c>
      <c r="B23" s="730" t="s">
        <v>128</v>
      </c>
      <c r="C23" s="718"/>
      <c r="D23" s="719"/>
      <c r="E23" s="712"/>
      <c r="F23" s="712"/>
      <c r="G23" s="713">
        <v>390</v>
      </c>
      <c r="H23" s="714"/>
      <c r="I23" s="216"/>
      <c r="J23" s="716"/>
      <c r="K23" s="720">
        <f>IFERROR(VLOOKUP(A23,'WP-BC'!A$18:AI$359,10,FALSE),0)</f>
        <v>0</v>
      </c>
      <c r="L23" s="716"/>
    </row>
    <row r="24" spans="1:13" s="631" customFormat="1" ht="13.2">
      <c r="A24" s="710" t="str">
        <f t="shared" si="0"/>
        <v>390</v>
      </c>
      <c r="B24" s="711">
        <v>2</v>
      </c>
      <c r="D24" s="721"/>
      <c r="E24" s="722"/>
      <c r="F24" s="723"/>
      <c r="G24" s="713">
        <v>390</v>
      </c>
      <c r="H24" s="724" t="s">
        <v>1062</v>
      </c>
      <c r="I24" s="716"/>
      <c r="J24" s="716"/>
      <c r="K24" s="725">
        <f>SUM(K16:K23)</f>
        <v>0</v>
      </c>
      <c r="L24" s="716"/>
    </row>
    <row r="25" spans="1:13" s="631" customFormat="1" ht="13.2">
      <c r="A25" s="710" t="str">
        <f t="shared" si="0"/>
        <v/>
      </c>
      <c r="B25" s="711"/>
      <c r="D25" s="721"/>
      <c r="E25" s="722"/>
      <c r="F25" s="723"/>
      <c r="G25" s="713"/>
      <c r="H25" s="716"/>
      <c r="I25" s="716"/>
      <c r="J25" s="716"/>
      <c r="K25" s="726"/>
      <c r="L25" s="716"/>
    </row>
    <row r="26" spans="1:13" s="631" customFormat="1" ht="13.2">
      <c r="A26" s="710" t="str">
        <f t="shared" si="0"/>
        <v>391</v>
      </c>
      <c r="B26" s="711" t="s">
        <v>165</v>
      </c>
      <c r="C26" s="377"/>
      <c r="D26" s="712"/>
      <c r="E26" s="712"/>
      <c r="F26" s="712"/>
      <c r="G26" s="713">
        <v>391</v>
      </c>
      <c r="H26" s="714"/>
      <c r="I26" s="715"/>
      <c r="J26" s="716"/>
      <c r="K26" s="717">
        <f>IFERROR(VLOOKUP(A26,'WP-BC'!A$18:AI$352,10,FALSE),0)</f>
        <v>0</v>
      </c>
      <c r="L26" s="716"/>
      <c r="M26" s="631" t="s">
        <v>1061</v>
      </c>
    </row>
    <row r="27" spans="1:13" s="631" customFormat="1" ht="13.2">
      <c r="A27" s="710" t="str">
        <f t="shared" si="0"/>
        <v>391</v>
      </c>
      <c r="B27" s="711" t="s">
        <v>167</v>
      </c>
      <c r="C27" s="377"/>
      <c r="D27" s="712"/>
      <c r="E27" s="712"/>
      <c r="F27" s="712"/>
      <c r="G27" s="713">
        <v>391</v>
      </c>
      <c r="H27" s="714"/>
      <c r="I27" s="715"/>
      <c r="J27" s="716"/>
      <c r="K27" s="717">
        <f>IFERROR(VLOOKUP(A27,'WP-BC'!A$18:AI$352,10,FALSE),0)</f>
        <v>0</v>
      </c>
      <c r="L27" s="716"/>
      <c r="M27" s="631" t="s">
        <v>1061</v>
      </c>
    </row>
    <row r="28" spans="1:13" s="631" customFormat="1" ht="13.2">
      <c r="A28" s="710" t="str">
        <f t="shared" si="0"/>
        <v>391</v>
      </c>
      <c r="B28" s="711" t="s">
        <v>170</v>
      </c>
      <c r="C28" s="377"/>
      <c r="D28" s="712"/>
      <c r="E28" s="712"/>
      <c r="F28" s="712"/>
      <c r="G28" s="713">
        <v>391</v>
      </c>
      <c r="H28" s="714"/>
      <c r="I28" s="715"/>
      <c r="J28" s="716"/>
      <c r="K28" s="717">
        <f>IFERROR(VLOOKUP(A28,'WP-BC'!A$18:AI$352,10,FALSE),0)</f>
        <v>0</v>
      </c>
      <c r="L28" s="716"/>
      <c r="M28" s="631" t="s">
        <v>1061</v>
      </c>
    </row>
    <row r="29" spans="1:13" s="631" customFormat="1" ht="13.2">
      <c r="A29" s="710" t="str">
        <f t="shared" si="0"/>
        <v>391</v>
      </c>
      <c r="B29" s="711" t="s">
        <v>173</v>
      </c>
      <c r="C29" s="377"/>
      <c r="D29" s="712"/>
      <c r="E29" s="712"/>
      <c r="F29" s="712"/>
      <c r="G29" s="713">
        <v>391</v>
      </c>
      <c r="H29" s="714"/>
      <c r="I29" s="715"/>
      <c r="J29" s="716"/>
      <c r="K29" s="717">
        <f>IFERROR(VLOOKUP(A29,'WP-BC'!A$18:AI$352,10,FALSE),0)</f>
        <v>0</v>
      </c>
      <c r="L29" s="716"/>
      <c r="M29" s="631" t="s">
        <v>1061</v>
      </c>
    </row>
    <row r="30" spans="1:13" s="631" customFormat="1" ht="13.2">
      <c r="A30" s="710" t="str">
        <f t="shared" si="0"/>
        <v>391</v>
      </c>
      <c r="B30" s="711" t="s">
        <v>176</v>
      </c>
      <c r="C30" s="377"/>
      <c r="D30" s="712"/>
      <c r="E30" s="712"/>
      <c r="F30" s="712"/>
      <c r="G30" s="713">
        <v>391</v>
      </c>
      <c r="H30" s="714"/>
      <c r="I30" s="715"/>
      <c r="J30" s="716"/>
      <c r="K30" s="717">
        <f>IFERROR(VLOOKUP(A30,'WP-BC'!A$18:AI$352,10,FALSE),0)</f>
        <v>0</v>
      </c>
      <c r="L30" s="716"/>
      <c r="M30" s="631" t="s">
        <v>1061</v>
      </c>
    </row>
    <row r="31" spans="1:13" s="631" customFormat="1" ht="13.2">
      <c r="A31" s="710" t="str">
        <f t="shared" si="0"/>
        <v>391</v>
      </c>
      <c r="B31" s="730" t="s">
        <v>128</v>
      </c>
      <c r="C31" s="718"/>
      <c r="D31" s="718"/>
      <c r="E31" s="712"/>
      <c r="F31" s="712"/>
      <c r="G31" s="713">
        <v>391</v>
      </c>
      <c r="H31" s="714"/>
      <c r="I31" s="718"/>
      <c r="J31" s="716"/>
      <c r="K31" s="717">
        <f>IFERROR(VLOOKUP(A31,'WP-BC'!A$18:AI$352,10,FALSE),0)</f>
        <v>0</v>
      </c>
      <c r="L31" s="716"/>
    </row>
    <row r="32" spans="1:13" s="631" customFormat="1" ht="15">
      <c r="A32" s="710" t="str">
        <f t="shared" si="0"/>
        <v>391</v>
      </c>
      <c r="B32" s="730" t="s">
        <v>128</v>
      </c>
      <c r="C32" s="718"/>
      <c r="D32" s="718"/>
      <c r="E32" s="712"/>
      <c r="F32" s="712"/>
      <c r="G32" s="713">
        <v>391</v>
      </c>
      <c r="H32" s="714"/>
      <c r="I32" s="718"/>
      <c r="J32" s="716"/>
      <c r="K32" s="720">
        <f>IFERROR(VLOOKUP(A32,'WP-BC'!A$18:AI$359,10,FALSE),0)</f>
        <v>0</v>
      </c>
      <c r="L32" s="716"/>
    </row>
    <row r="33" spans="1:13" s="631" customFormat="1" ht="13.2">
      <c r="A33" s="710" t="str">
        <f t="shared" si="0"/>
        <v>391</v>
      </c>
      <c r="B33" s="711">
        <v>4</v>
      </c>
      <c r="D33" s="721"/>
      <c r="E33" s="722"/>
      <c r="F33" s="723"/>
      <c r="G33" s="713">
        <v>391</v>
      </c>
      <c r="H33" s="724" t="s">
        <v>1063</v>
      </c>
      <c r="I33" s="716"/>
      <c r="J33" s="716"/>
      <c r="K33" s="727">
        <f>SUM(K26:K32)</f>
        <v>0</v>
      </c>
      <c r="L33" s="716"/>
    </row>
    <row r="34" spans="1:13" s="631" customFormat="1" ht="13.2">
      <c r="A34" s="710" t="str">
        <f t="shared" si="0"/>
        <v/>
      </c>
      <c r="B34" s="711"/>
      <c r="D34" s="721"/>
      <c r="E34" s="722"/>
      <c r="F34" s="723"/>
      <c r="G34" s="713"/>
      <c r="H34" s="716"/>
      <c r="I34" s="716"/>
      <c r="J34" s="716"/>
      <c r="K34" s="717"/>
      <c r="L34" s="716"/>
    </row>
    <row r="35" spans="1:13" s="631" customFormat="1" ht="13.2">
      <c r="A35" s="710" t="str">
        <f t="shared" si="0"/>
        <v>392</v>
      </c>
      <c r="B35" s="711" t="s">
        <v>315</v>
      </c>
      <c r="C35" s="377"/>
      <c r="D35" s="712"/>
      <c r="E35" s="712"/>
      <c r="F35" s="712"/>
      <c r="G35" s="713">
        <v>392</v>
      </c>
      <c r="H35" s="714"/>
      <c r="I35" s="715"/>
      <c r="J35" s="716"/>
      <c r="K35" s="717">
        <f>IFERROR(VLOOKUP(A35,'WP-BC'!A$18:AI$352,10,FALSE),0)</f>
        <v>0</v>
      </c>
      <c r="L35" s="716"/>
      <c r="M35" s="631" t="s">
        <v>1061</v>
      </c>
    </row>
    <row r="36" spans="1:13" s="631" customFormat="1" ht="13.2">
      <c r="A36" s="710" t="str">
        <f t="shared" si="0"/>
        <v>392</v>
      </c>
      <c r="B36" s="711" t="s">
        <v>318</v>
      </c>
      <c r="C36" s="377"/>
      <c r="D36" s="712"/>
      <c r="E36" s="712"/>
      <c r="F36" s="712"/>
      <c r="G36" s="713">
        <v>392</v>
      </c>
      <c r="H36" s="714"/>
      <c r="I36" s="715"/>
      <c r="J36" s="716"/>
      <c r="K36" s="717">
        <f>IFERROR(VLOOKUP(A36,'WP-BC'!A$18:AI$352,10,FALSE),0)</f>
        <v>0</v>
      </c>
      <c r="L36" s="716"/>
      <c r="M36" s="631" t="s">
        <v>1061</v>
      </c>
    </row>
    <row r="37" spans="1:13" s="631" customFormat="1" ht="13.2">
      <c r="A37" s="710" t="str">
        <f t="shared" si="0"/>
        <v>392</v>
      </c>
      <c r="B37" s="711" t="s">
        <v>321</v>
      </c>
      <c r="C37" s="377"/>
      <c r="D37" s="712"/>
      <c r="E37" s="712"/>
      <c r="F37" s="712"/>
      <c r="G37" s="713">
        <v>392</v>
      </c>
      <c r="H37" s="714"/>
      <c r="I37" s="715"/>
      <c r="J37" s="716"/>
      <c r="K37" s="717">
        <f>IFERROR(VLOOKUP(A37,'WP-BC'!A$18:AI$352,10,FALSE),0)</f>
        <v>0</v>
      </c>
      <c r="L37" s="716"/>
      <c r="M37" s="631" t="s">
        <v>1061</v>
      </c>
    </row>
    <row r="38" spans="1:13" s="631" customFormat="1" ht="13.2">
      <c r="A38" s="710" t="str">
        <f t="shared" si="0"/>
        <v>392</v>
      </c>
      <c r="B38" s="711" t="s">
        <v>324</v>
      </c>
      <c r="C38" s="377"/>
      <c r="D38" s="712"/>
      <c r="E38" s="712"/>
      <c r="F38" s="712"/>
      <c r="G38" s="713">
        <v>392</v>
      </c>
      <c r="H38" s="714"/>
      <c r="I38" s="715"/>
      <c r="J38" s="716"/>
      <c r="K38" s="717">
        <f>IFERROR(VLOOKUP(A38,'WP-BC'!A$18:AI$352,10,FALSE),0)</f>
        <v>0</v>
      </c>
      <c r="L38" s="716"/>
      <c r="M38" s="631" t="s">
        <v>1061</v>
      </c>
    </row>
    <row r="39" spans="1:13" s="631" customFormat="1" ht="13.2">
      <c r="A39" s="710" t="str">
        <f t="shared" si="0"/>
        <v>392</v>
      </c>
      <c r="B39" s="711" t="s">
        <v>326</v>
      </c>
      <c r="C39" s="377"/>
      <c r="D39" s="712"/>
      <c r="E39" s="712"/>
      <c r="F39" s="712"/>
      <c r="G39" s="713">
        <v>392</v>
      </c>
      <c r="H39" s="714"/>
      <c r="I39" s="715"/>
      <c r="J39" s="716"/>
      <c r="K39" s="717">
        <f>IFERROR(VLOOKUP(A39,'WP-BC'!A$18:AI$352,10,FALSE),0)</f>
        <v>0</v>
      </c>
      <c r="L39" s="716"/>
      <c r="M39" s="631" t="s">
        <v>1061</v>
      </c>
    </row>
    <row r="40" spans="1:13" s="631" customFormat="1" ht="13.2">
      <c r="A40" s="710" t="str">
        <f t="shared" si="0"/>
        <v>392</v>
      </c>
      <c r="B40" s="730" t="s">
        <v>128</v>
      </c>
      <c r="C40" s="718"/>
      <c r="D40" s="718"/>
      <c r="E40" s="712"/>
      <c r="F40" s="712"/>
      <c r="G40" s="713">
        <v>392</v>
      </c>
      <c r="H40" s="714"/>
      <c r="I40" s="718"/>
      <c r="J40" s="716"/>
      <c r="K40" s="717">
        <f>IFERROR(VLOOKUP(A40,'WP-BC'!A$18:AI$352,10,FALSE),0)</f>
        <v>0</v>
      </c>
      <c r="L40" s="716"/>
    </row>
    <row r="41" spans="1:13" s="631" customFormat="1" ht="15">
      <c r="A41" s="710" t="str">
        <f t="shared" si="0"/>
        <v>392</v>
      </c>
      <c r="B41" s="730" t="s">
        <v>128</v>
      </c>
      <c r="C41" s="718"/>
      <c r="D41" s="718"/>
      <c r="E41" s="712"/>
      <c r="F41" s="712"/>
      <c r="G41" s="713">
        <v>392</v>
      </c>
      <c r="H41" s="714"/>
      <c r="I41" s="718"/>
      <c r="J41" s="716"/>
      <c r="K41" s="720">
        <f>IFERROR(VLOOKUP(A41,'WP-BC'!A$18:AI$359,10,FALSE),0)</f>
        <v>0</v>
      </c>
      <c r="L41" s="716"/>
    </row>
    <row r="42" spans="1:13" s="631" customFormat="1" ht="13.2">
      <c r="A42" s="710" t="str">
        <f t="shared" si="0"/>
        <v>392</v>
      </c>
      <c r="B42" s="711">
        <v>6</v>
      </c>
      <c r="D42" s="721"/>
      <c r="E42" s="722"/>
      <c r="F42" s="723"/>
      <c r="G42" s="713">
        <v>392</v>
      </c>
      <c r="H42" s="724" t="s">
        <v>1064</v>
      </c>
      <c r="I42" s="716"/>
      <c r="J42" s="716"/>
      <c r="K42" s="728">
        <f>SUM(K35:K41)</f>
        <v>0</v>
      </c>
      <c r="L42" s="716"/>
    </row>
    <row r="43" spans="1:13" s="631" customFormat="1" ht="13.2">
      <c r="A43" s="710" t="str">
        <f t="shared" si="0"/>
        <v/>
      </c>
      <c r="B43" s="711"/>
      <c r="D43" s="721"/>
      <c r="E43" s="722"/>
      <c r="F43" s="723"/>
      <c r="G43" s="713"/>
      <c r="H43" s="716"/>
      <c r="I43" s="716"/>
      <c r="J43" s="716"/>
      <c r="K43" s="717"/>
      <c r="L43" s="716"/>
    </row>
    <row r="44" spans="1:13" s="631" customFormat="1" ht="13.2">
      <c r="A44" s="710" t="str">
        <f t="shared" si="0"/>
        <v>393</v>
      </c>
      <c r="B44" s="711" t="s">
        <v>1065</v>
      </c>
      <c r="C44" s="377"/>
      <c r="D44" s="712"/>
      <c r="E44" s="712"/>
      <c r="F44" s="712"/>
      <c r="G44" s="713">
        <v>393</v>
      </c>
      <c r="H44" s="714"/>
      <c r="I44" s="715"/>
      <c r="J44" s="716"/>
      <c r="K44" s="717">
        <f>IFERROR(VLOOKUP(A44,'WP-BC'!A$18:AI$352,10,FALSE),0)</f>
        <v>0</v>
      </c>
      <c r="L44" s="716"/>
      <c r="M44" s="631" t="s">
        <v>1061</v>
      </c>
    </row>
    <row r="45" spans="1:13" s="631" customFormat="1" ht="13.2">
      <c r="A45" s="710" t="str">
        <f t="shared" si="0"/>
        <v>393</v>
      </c>
      <c r="B45" s="711" t="s">
        <v>1066</v>
      </c>
      <c r="C45" s="377"/>
      <c r="D45" s="712"/>
      <c r="E45" s="712"/>
      <c r="F45" s="712"/>
      <c r="G45" s="713">
        <v>393</v>
      </c>
      <c r="H45" s="714"/>
      <c r="I45" s="715"/>
      <c r="J45" s="716"/>
      <c r="K45" s="717">
        <f>IFERROR(VLOOKUP(A45,'WP-BC'!A$18:AI$352,10,FALSE),0)</f>
        <v>0</v>
      </c>
      <c r="L45" s="716"/>
      <c r="M45" s="631" t="s">
        <v>1061</v>
      </c>
    </row>
    <row r="46" spans="1:13" s="631" customFormat="1" ht="13.2">
      <c r="A46" s="710" t="str">
        <f t="shared" si="0"/>
        <v>393</v>
      </c>
      <c r="B46" s="711" t="s">
        <v>1067</v>
      </c>
      <c r="C46" s="377"/>
      <c r="D46" s="712"/>
      <c r="E46" s="712"/>
      <c r="F46" s="712"/>
      <c r="G46" s="713">
        <v>393</v>
      </c>
      <c r="H46" s="714"/>
      <c r="I46" s="715"/>
      <c r="J46" s="716"/>
      <c r="K46" s="717">
        <f>IFERROR(VLOOKUP(A46,'WP-BC'!A$18:AI$352,10,FALSE),0)</f>
        <v>0</v>
      </c>
      <c r="L46" s="716"/>
      <c r="M46" s="631" t="s">
        <v>1061</v>
      </c>
    </row>
    <row r="47" spans="1:13" s="631" customFormat="1" ht="13.2">
      <c r="A47" s="710" t="str">
        <f t="shared" si="0"/>
        <v>393</v>
      </c>
      <c r="B47" s="711" t="s">
        <v>1068</v>
      </c>
      <c r="C47" s="377"/>
      <c r="D47" s="712"/>
      <c r="E47" s="712"/>
      <c r="F47" s="712"/>
      <c r="G47" s="713">
        <v>393</v>
      </c>
      <c r="H47" s="714"/>
      <c r="I47" s="715"/>
      <c r="J47" s="716"/>
      <c r="K47" s="717">
        <f>IFERROR(VLOOKUP(A47,'WP-BC'!A$18:AI$352,10,FALSE),0)</f>
        <v>0</v>
      </c>
      <c r="L47" s="716"/>
      <c r="M47" s="631" t="s">
        <v>1061</v>
      </c>
    </row>
    <row r="48" spans="1:13" s="631" customFormat="1" ht="13.2">
      <c r="A48" s="710" t="str">
        <f t="shared" si="0"/>
        <v>393</v>
      </c>
      <c r="B48" s="730" t="s">
        <v>128</v>
      </c>
      <c r="C48" s="718"/>
      <c r="D48" s="718"/>
      <c r="E48" s="712"/>
      <c r="F48" s="712"/>
      <c r="G48" s="713">
        <v>393</v>
      </c>
      <c r="H48" s="714"/>
      <c r="I48" s="718"/>
      <c r="J48" s="716"/>
      <c r="K48" s="717">
        <f>IFERROR(VLOOKUP(A48,'WP-BC'!A$18:AI$352,10,FALSE),0)</f>
        <v>0</v>
      </c>
      <c r="L48" s="716"/>
    </row>
    <row r="49" spans="1:13" s="631" customFormat="1" ht="15">
      <c r="A49" s="710" t="str">
        <f t="shared" si="0"/>
        <v>393</v>
      </c>
      <c r="B49" s="730" t="s">
        <v>128</v>
      </c>
      <c r="C49" s="718"/>
      <c r="D49" s="718"/>
      <c r="E49" s="712"/>
      <c r="F49" s="712"/>
      <c r="G49" s="713">
        <v>393</v>
      </c>
      <c r="H49" s="714"/>
      <c r="I49" s="718"/>
      <c r="J49" s="716"/>
      <c r="K49" s="720">
        <f>IFERROR(VLOOKUP(A49,'WP-BC'!A$18:AI$359,10,FALSE),0)</f>
        <v>0</v>
      </c>
      <c r="L49" s="716"/>
    </row>
    <row r="50" spans="1:13" s="631" customFormat="1" ht="13.2">
      <c r="A50" s="710" t="str">
        <f t="shared" si="0"/>
        <v>393</v>
      </c>
      <c r="B50" s="711">
        <v>8</v>
      </c>
      <c r="D50" s="721"/>
      <c r="E50" s="722"/>
      <c r="F50" s="723"/>
      <c r="G50" s="713">
        <v>393</v>
      </c>
      <c r="H50" s="724" t="s">
        <v>1069</v>
      </c>
      <c r="I50" s="716"/>
      <c r="J50" s="716"/>
      <c r="K50" s="728">
        <f>SUM(K44:K49)</f>
        <v>0</v>
      </c>
      <c r="L50" s="716"/>
    </row>
    <row r="51" spans="1:13" s="631" customFormat="1" ht="13.2">
      <c r="A51" s="710" t="str">
        <f t="shared" si="0"/>
        <v/>
      </c>
      <c r="B51" s="711"/>
      <c r="D51" s="721"/>
      <c r="E51" s="722"/>
      <c r="F51" s="723"/>
      <c r="G51" s="713"/>
      <c r="H51" s="716"/>
      <c r="I51" s="716"/>
      <c r="J51" s="716"/>
      <c r="K51" s="717"/>
      <c r="L51" s="716"/>
    </row>
    <row r="52" spans="1:13" s="631" customFormat="1" ht="13.2">
      <c r="A52" s="710" t="str">
        <f t="shared" si="0"/>
        <v>394</v>
      </c>
      <c r="B52" s="711" t="s">
        <v>1070</v>
      </c>
      <c r="C52" s="377"/>
      <c r="D52" s="712"/>
      <c r="E52" s="712"/>
      <c r="F52" s="712"/>
      <c r="G52" s="713">
        <v>394</v>
      </c>
      <c r="H52" s="714"/>
      <c r="I52" s="715"/>
      <c r="J52" s="716"/>
      <c r="K52" s="717">
        <f>IFERROR(VLOOKUP(A52,'WP-BC'!A$18:AI$352,10,FALSE),0)</f>
        <v>0</v>
      </c>
      <c r="L52" s="716"/>
      <c r="M52" s="631" t="s">
        <v>1061</v>
      </c>
    </row>
    <row r="53" spans="1:13" s="631" customFormat="1" ht="13.2">
      <c r="A53" s="710" t="str">
        <f t="shared" si="0"/>
        <v>394</v>
      </c>
      <c r="B53" s="711" t="s">
        <v>1071</v>
      </c>
      <c r="C53" s="377"/>
      <c r="D53" s="712"/>
      <c r="E53" s="712"/>
      <c r="F53" s="712"/>
      <c r="G53" s="713">
        <v>394</v>
      </c>
      <c r="H53" s="714"/>
      <c r="I53" s="715"/>
      <c r="J53" s="716"/>
      <c r="K53" s="717">
        <f>IFERROR(VLOOKUP(A53,'WP-BC'!A$18:AI$352,10,FALSE),0)</f>
        <v>0</v>
      </c>
      <c r="L53" s="716"/>
      <c r="M53" s="631" t="s">
        <v>1061</v>
      </c>
    </row>
    <row r="54" spans="1:13" s="631" customFormat="1" ht="13.2">
      <c r="A54" s="710" t="str">
        <f t="shared" si="0"/>
        <v>394</v>
      </c>
      <c r="B54" s="711" t="s">
        <v>1072</v>
      </c>
      <c r="C54" s="377"/>
      <c r="D54" s="712"/>
      <c r="E54" s="712"/>
      <c r="F54" s="712"/>
      <c r="G54" s="713">
        <v>394</v>
      </c>
      <c r="H54" s="714"/>
      <c r="I54" s="715"/>
      <c r="J54" s="716"/>
      <c r="K54" s="717">
        <f>IFERROR(VLOOKUP(A54,'WP-BC'!A$18:AI$352,10,FALSE),0)</f>
        <v>0</v>
      </c>
      <c r="L54" s="716"/>
      <c r="M54" s="631" t="s">
        <v>1061</v>
      </c>
    </row>
    <row r="55" spans="1:13" s="631" customFormat="1" ht="13.2">
      <c r="A55" s="710" t="str">
        <f t="shared" si="0"/>
        <v>394</v>
      </c>
      <c r="B55" s="711" t="s">
        <v>1073</v>
      </c>
      <c r="C55" s="377"/>
      <c r="D55" s="712"/>
      <c r="E55" s="712"/>
      <c r="F55" s="712"/>
      <c r="G55" s="713">
        <v>394</v>
      </c>
      <c r="H55" s="714"/>
      <c r="I55" s="715"/>
      <c r="J55" s="716"/>
      <c r="K55" s="717">
        <f>IFERROR(VLOOKUP(A55,'WP-BC'!A$18:AI$352,10,FALSE),0)</f>
        <v>0</v>
      </c>
      <c r="L55" s="716"/>
      <c r="M55" s="631" t="s">
        <v>1061</v>
      </c>
    </row>
    <row r="56" spans="1:13" s="631" customFormat="1" ht="13.2">
      <c r="A56" s="710" t="str">
        <f t="shared" si="0"/>
        <v>394</v>
      </c>
      <c r="B56" s="711" t="s">
        <v>1074</v>
      </c>
      <c r="C56" s="377"/>
      <c r="D56" s="712"/>
      <c r="E56" s="712"/>
      <c r="F56" s="712"/>
      <c r="G56" s="713">
        <v>394</v>
      </c>
      <c r="H56" s="714"/>
      <c r="I56" s="715"/>
      <c r="J56" s="716"/>
      <c r="K56" s="717">
        <f>IFERROR(VLOOKUP(A56,'WP-BC'!A$18:AI$352,10,FALSE),0)</f>
        <v>0</v>
      </c>
      <c r="L56" s="716"/>
      <c r="M56" s="631" t="s">
        <v>1061</v>
      </c>
    </row>
    <row r="57" spans="1:13" s="631" customFormat="1" ht="13.2">
      <c r="A57" s="710" t="str">
        <f t="shared" si="0"/>
        <v>394</v>
      </c>
      <c r="B57" s="730" t="s">
        <v>128</v>
      </c>
      <c r="C57" s="718"/>
      <c r="D57" s="718"/>
      <c r="E57" s="712"/>
      <c r="F57" s="712"/>
      <c r="G57" s="713">
        <v>394</v>
      </c>
      <c r="H57" s="714"/>
      <c r="I57" s="718"/>
      <c r="J57" s="716"/>
      <c r="K57" s="717">
        <f>IFERROR(VLOOKUP(A57,'WP-BC'!A$18:AI$352,10,FALSE),0)</f>
        <v>0</v>
      </c>
      <c r="L57" s="716"/>
    </row>
    <row r="58" spans="1:13" s="631" customFormat="1" ht="15">
      <c r="A58" s="710" t="str">
        <f t="shared" si="0"/>
        <v>394</v>
      </c>
      <c r="B58" s="730" t="s">
        <v>128</v>
      </c>
      <c r="C58" s="718"/>
      <c r="D58" s="718"/>
      <c r="E58" s="712"/>
      <c r="F58" s="712"/>
      <c r="G58" s="713">
        <v>394</v>
      </c>
      <c r="H58" s="714"/>
      <c r="I58" s="718"/>
      <c r="J58" s="716"/>
      <c r="K58" s="720">
        <f>IFERROR(VLOOKUP(A58,'WP-BC'!A$18:AI$359,10,FALSE),0)</f>
        <v>0</v>
      </c>
      <c r="L58" s="716"/>
    </row>
    <row r="59" spans="1:13" s="631" customFormat="1" ht="13.2">
      <c r="A59" s="710" t="str">
        <f t="shared" si="0"/>
        <v>394</v>
      </c>
      <c r="B59" s="711">
        <v>10</v>
      </c>
      <c r="D59" s="721"/>
      <c r="E59" s="722"/>
      <c r="F59" s="723"/>
      <c r="G59" s="713">
        <v>394</v>
      </c>
      <c r="H59" s="724" t="s">
        <v>1075</v>
      </c>
      <c r="I59" s="716"/>
      <c r="J59" s="716"/>
      <c r="K59" s="728">
        <f>SUM(K52:K58)</f>
        <v>0</v>
      </c>
      <c r="L59" s="716"/>
    </row>
    <row r="60" spans="1:13" s="631" customFormat="1" ht="13.2">
      <c r="A60" s="710" t="str">
        <f t="shared" si="0"/>
        <v/>
      </c>
      <c r="B60" s="711"/>
      <c r="D60" s="721"/>
      <c r="E60" s="722"/>
      <c r="F60" s="723"/>
      <c r="G60" s="713"/>
      <c r="H60" s="716"/>
      <c r="I60" s="716"/>
      <c r="J60" s="716"/>
      <c r="K60" s="717"/>
      <c r="L60" s="716"/>
    </row>
    <row r="61" spans="1:13" s="631" customFormat="1" ht="13.2">
      <c r="A61" s="710" t="str">
        <f t="shared" si="0"/>
        <v>395</v>
      </c>
      <c r="B61" s="711" t="s">
        <v>120</v>
      </c>
      <c r="C61" s="377"/>
      <c r="D61" s="712"/>
      <c r="E61" s="712"/>
      <c r="F61" s="712"/>
      <c r="G61" s="713">
        <v>395</v>
      </c>
      <c r="H61" s="714"/>
      <c r="I61" s="715"/>
      <c r="J61" s="716"/>
      <c r="K61" s="717">
        <f>IFERROR(VLOOKUP(A61,'WP-BC'!A$18:AI$352,10,FALSE),0)</f>
        <v>0</v>
      </c>
      <c r="L61" s="716"/>
      <c r="M61" s="631" t="s">
        <v>1061</v>
      </c>
    </row>
    <row r="62" spans="1:13" s="631" customFormat="1" ht="13.2">
      <c r="A62" s="710" t="str">
        <f t="shared" si="0"/>
        <v>395</v>
      </c>
      <c r="B62" s="711" t="s">
        <v>123</v>
      </c>
      <c r="C62" s="377"/>
      <c r="D62" s="712"/>
      <c r="E62" s="712"/>
      <c r="F62" s="712"/>
      <c r="G62" s="713">
        <v>395</v>
      </c>
      <c r="H62" s="714"/>
      <c r="I62" s="715"/>
      <c r="J62" s="716"/>
      <c r="K62" s="717">
        <f>IFERROR(VLOOKUP(A62,'WP-BC'!A$18:AI$352,10,FALSE),0)</f>
        <v>0</v>
      </c>
      <c r="L62" s="716"/>
      <c r="M62" s="631" t="s">
        <v>1061</v>
      </c>
    </row>
    <row r="63" spans="1:13" s="631" customFormat="1" ht="13.2">
      <c r="A63" s="710" t="str">
        <f t="shared" si="0"/>
        <v>395</v>
      </c>
      <c r="B63" s="711" t="s">
        <v>126</v>
      </c>
      <c r="C63" s="377"/>
      <c r="D63" s="712"/>
      <c r="E63" s="712"/>
      <c r="F63" s="712"/>
      <c r="G63" s="713">
        <v>395</v>
      </c>
      <c r="H63" s="714"/>
      <c r="I63" s="715"/>
      <c r="J63" s="716"/>
      <c r="K63" s="717">
        <f>IFERROR(VLOOKUP(A63,'WP-BC'!A$18:AI$352,10,FALSE),0)</f>
        <v>0</v>
      </c>
      <c r="L63" s="716"/>
      <c r="M63" s="631" t="s">
        <v>1061</v>
      </c>
    </row>
    <row r="64" spans="1:13" s="631" customFormat="1" ht="13.2">
      <c r="A64" s="710" t="str">
        <f t="shared" si="0"/>
        <v>395</v>
      </c>
      <c r="B64" s="711" t="s">
        <v>127</v>
      </c>
      <c r="C64" s="377"/>
      <c r="D64" s="712"/>
      <c r="E64" s="712"/>
      <c r="F64" s="712"/>
      <c r="G64" s="713">
        <v>395</v>
      </c>
      <c r="H64" s="714"/>
      <c r="I64" s="715"/>
      <c r="J64" s="716"/>
      <c r="K64" s="717">
        <f>IFERROR(VLOOKUP(A64,'WP-BC'!A$18:AI$352,10,FALSE),0)</f>
        <v>0</v>
      </c>
      <c r="L64" s="716"/>
      <c r="M64" s="631" t="s">
        <v>1061</v>
      </c>
    </row>
    <row r="65" spans="1:13" s="631" customFormat="1" ht="13.2">
      <c r="A65" s="710" t="str">
        <f t="shared" si="0"/>
        <v>395</v>
      </c>
      <c r="B65" s="711" t="s">
        <v>1076</v>
      </c>
      <c r="C65" s="377"/>
      <c r="D65" s="712"/>
      <c r="E65" s="712"/>
      <c r="F65" s="712"/>
      <c r="G65" s="713">
        <v>395</v>
      </c>
      <c r="H65" s="714"/>
      <c r="I65" s="715"/>
      <c r="J65" s="716"/>
      <c r="K65" s="717">
        <f>IFERROR(VLOOKUP(A65,'WP-BC'!A$18:AI$352,10,FALSE),0)</f>
        <v>0</v>
      </c>
      <c r="L65" s="716"/>
      <c r="M65" s="631" t="s">
        <v>1061</v>
      </c>
    </row>
    <row r="66" spans="1:13" s="631" customFormat="1" ht="13.2">
      <c r="A66" s="710" t="str">
        <f t="shared" si="0"/>
        <v>395</v>
      </c>
      <c r="B66" s="730" t="s">
        <v>128</v>
      </c>
      <c r="C66" s="718"/>
      <c r="D66" s="718"/>
      <c r="E66" s="712"/>
      <c r="F66" s="712"/>
      <c r="G66" s="713">
        <v>395</v>
      </c>
      <c r="H66" s="714"/>
      <c r="I66" s="718"/>
      <c r="J66" s="716"/>
      <c r="K66" s="717">
        <f>IFERROR(VLOOKUP(A66,'WP-BC'!A$18:AI$352,10,FALSE),0)</f>
        <v>0</v>
      </c>
      <c r="L66" s="716"/>
    </row>
    <row r="67" spans="1:13" s="631" customFormat="1" ht="15">
      <c r="A67" s="710" t="str">
        <f t="shared" si="0"/>
        <v>395</v>
      </c>
      <c r="B67" s="730" t="s">
        <v>128</v>
      </c>
      <c r="C67" s="718"/>
      <c r="D67" s="718"/>
      <c r="E67" s="712"/>
      <c r="F67" s="712"/>
      <c r="G67" s="713">
        <v>395</v>
      </c>
      <c r="H67" s="714"/>
      <c r="I67" s="718"/>
      <c r="J67" s="716"/>
      <c r="K67" s="720">
        <f>IFERROR(VLOOKUP(A67,'WP-BC'!A$18:AI$359,10,FALSE),0)</f>
        <v>0</v>
      </c>
      <c r="L67" s="716"/>
    </row>
    <row r="68" spans="1:13" s="631" customFormat="1" ht="13.2">
      <c r="A68" s="710" t="str">
        <f t="shared" si="0"/>
        <v>395</v>
      </c>
      <c r="B68" s="711">
        <v>12</v>
      </c>
      <c r="D68" s="721"/>
      <c r="E68" s="722"/>
      <c r="F68" s="723"/>
      <c r="G68" s="713">
        <v>395</v>
      </c>
      <c r="H68" s="724" t="s">
        <v>1077</v>
      </c>
      <c r="I68" s="716"/>
      <c r="J68" s="716"/>
      <c r="K68" s="728">
        <f>SUM(K61:K67)</f>
        <v>0</v>
      </c>
      <c r="L68" s="716"/>
    </row>
    <row r="69" spans="1:13" s="631" customFormat="1" ht="13.2">
      <c r="A69" s="710" t="str">
        <f t="shared" si="0"/>
        <v/>
      </c>
      <c r="B69" s="711"/>
      <c r="D69" s="721"/>
      <c r="E69" s="722"/>
      <c r="F69" s="723"/>
      <c r="G69" s="713"/>
      <c r="H69" s="716"/>
      <c r="I69" s="716"/>
      <c r="J69" s="716"/>
      <c r="K69" s="717"/>
      <c r="L69" s="716"/>
    </row>
    <row r="70" spans="1:13" s="631" customFormat="1" ht="13.2">
      <c r="A70" s="710" t="str">
        <f t="shared" si="0"/>
        <v>396</v>
      </c>
      <c r="B70" s="711" t="s">
        <v>1078</v>
      </c>
      <c r="C70" s="377"/>
      <c r="D70" s="712"/>
      <c r="E70" s="712"/>
      <c r="F70" s="712"/>
      <c r="G70" s="713">
        <v>396</v>
      </c>
      <c r="H70" s="714"/>
      <c r="I70" s="715"/>
      <c r="J70" s="716"/>
      <c r="K70" s="717">
        <f>IFERROR(VLOOKUP(A70,'WP-BC'!A$18:AI$352,10,FALSE),0)</f>
        <v>0</v>
      </c>
      <c r="L70" s="716"/>
      <c r="M70" s="631" t="s">
        <v>1061</v>
      </c>
    </row>
    <row r="71" spans="1:13" s="631" customFormat="1" ht="13.2">
      <c r="A71" s="710" t="str">
        <f t="shared" si="0"/>
        <v>396</v>
      </c>
      <c r="B71" s="711" t="s">
        <v>1079</v>
      </c>
      <c r="C71" s="377"/>
      <c r="D71" s="712"/>
      <c r="E71" s="712"/>
      <c r="F71" s="712"/>
      <c r="G71" s="713">
        <v>396</v>
      </c>
      <c r="H71" s="714"/>
      <c r="I71" s="715"/>
      <c r="J71" s="716"/>
      <c r="K71" s="717">
        <f>IFERROR(VLOOKUP(A71,'WP-BC'!A$18:AI$352,10,FALSE),0)</f>
        <v>0</v>
      </c>
      <c r="L71" s="716"/>
      <c r="M71" s="631" t="s">
        <v>1061</v>
      </c>
    </row>
    <row r="72" spans="1:13" s="631" customFormat="1" ht="13.2">
      <c r="A72" s="710" t="str">
        <f t="shared" si="0"/>
        <v>396</v>
      </c>
      <c r="B72" s="711" t="s">
        <v>1080</v>
      </c>
      <c r="C72" s="377"/>
      <c r="D72" s="712"/>
      <c r="E72" s="712"/>
      <c r="F72" s="712"/>
      <c r="G72" s="713">
        <v>396</v>
      </c>
      <c r="H72" s="714"/>
      <c r="I72" s="715"/>
      <c r="J72" s="716"/>
      <c r="K72" s="717">
        <f>IFERROR(VLOOKUP(A72,'WP-BC'!A$18:AI$352,10,FALSE),0)</f>
        <v>0</v>
      </c>
      <c r="L72" s="716"/>
      <c r="M72" s="631" t="s">
        <v>1061</v>
      </c>
    </row>
    <row r="73" spans="1:13" s="631" customFormat="1" ht="13.2">
      <c r="A73" s="710" t="str">
        <f t="shared" si="0"/>
        <v>396</v>
      </c>
      <c r="B73" s="711" t="s">
        <v>1081</v>
      </c>
      <c r="C73" s="377"/>
      <c r="D73" s="712"/>
      <c r="E73" s="712"/>
      <c r="F73" s="712"/>
      <c r="G73" s="713">
        <v>396</v>
      </c>
      <c r="H73" s="714"/>
      <c r="I73" s="715"/>
      <c r="J73" s="716"/>
      <c r="K73" s="717">
        <f>IFERROR(VLOOKUP(A73,'WP-BC'!A$18:AI$352,10,FALSE),0)</f>
        <v>0</v>
      </c>
      <c r="L73" s="716"/>
      <c r="M73" s="631" t="s">
        <v>1061</v>
      </c>
    </row>
    <row r="74" spans="1:13" s="631" customFormat="1" ht="13.2">
      <c r="A74" s="710" t="str">
        <f t="shared" si="0"/>
        <v>396</v>
      </c>
      <c r="B74" s="711" t="s">
        <v>1082</v>
      </c>
      <c r="C74" s="377"/>
      <c r="D74" s="712"/>
      <c r="E74" s="712"/>
      <c r="F74" s="712"/>
      <c r="G74" s="713">
        <v>396</v>
      </c>
      <c r="H74" s="714"/>
      <c r="I74" s="715"/>
      <c r="J74" s="716"/>
      <c r="K74" s="717">
        <f>IFERROR(VLOOKUP(A74,'WP-BC'!A$18:AI$352,10,FALSE),0)</f>
        <v>0</v>
      </c>
      <c r="L74" s="716"/>
      <c r="M74" s="631" t="s">
        <v>1061</v>
      </c>
    </row>
    <row r="75" spans="1:13" s="631" customFormat="1" ht="13.2">
      <c r="A75" s="710" t="str">
        <f t="shared" si="0"/>
        <v>396</v>
      </c>
      <c r="B75" s="730" t="s">
        <v>128</v>
      </c>
      <c r="C75" s="718"/>
      <c r="D75" s="718"/>
      <c r="E75" s="712"/>
      <c r="F75" s="712"/>
      <c r="G75" s="713">
        <v>396</v>
      </c>
      <c r="H75" s="714"/>
      <c r="I75" s="718"/>
      <c r="J75" s="716"/>
      <c r="K75" s="717">
        <f>IFERROR(VLOOKUP(A75,'WP-BC'!A$18:AI$352,10,FALSE),0)</f>
        <v>0</v>
      </c>
      <c r="L75" s="716"/>
    </row>
    <row r="76" spans="1:13" s="631" customFormat="1" ht="15">
      <c r="A76" s="710" t="str">
        <f t="shared" si="0"/>
        <v>396</v>
      </c>
      <c r="B76" s="730" t="s">
        <v>128</v>
      </c>
      <c r="C76" s="718"/>
      <c r="D76" s="718"/>
      <c r="E76" s="712"/>
      <c r="F76" s="712"/>
      <c r="G76" s="713">
        <v>396</v>
      </c>
      <c r="H76" s="714"/>
      <c r="I76" s="718"/>
      <c r="J76" s="716"/>
      <c r="K76" s="720">
        <f>IFERROR(VLOOKUP(A76,'WP-BC'!A$18:AI$359,10,FALSE),0)</f>
        <v>0</v>
      </c>
      <c r="L76" s="716"/>
    </row>
    <row r="77" spans="1:13" s="631" customFormat="1" ht="13.2">
      <c r="A77" s="710" t="str">
        <f t="shared" si="0"/>
        <v>396</v>
      </c>
      <c r="B77" s="711">
        <v>14</v>
      </c>
      <c r="D77" s="721"/>
      <c r="E77" s="722"/>
      <c r="F77" s="723"/>
      <c r="G77" s="713">
        <v>396</v>
      </c>
      <c r="H77" s="724" t="s">
        <v>1083</v>
      </c>
      <c r="I77" s="716"/>
      <c r="J77" s="716"/>
      <c r="K77" s="728">
        <f>SUM(K70:K76)</f>
        <v>0</v>
      </c>
      <c r="L77" s="716"/>
    </row>
    <row r="78" spans="1:13" s="631" customFormat="1" ht="13.2">
      <c r="A78" s="710" t="str">
        <f t="shared" si="0"/>
        <v/>
      </c>
      <c r="B78" s="711"/>
      <c r="D78" s="721"/>
      <c r="E78" s="722"/>
      <c r="F78" s="723"/>
      <c r="G78" s="713"/>
      <c r="H78" s="716"/>
      <c r="I78" s="716"/>
      <c r="J78" s="716"/>
      <c r="K78" s="717"/>
      <c r="L78" s="716"/>
    </row>
    <row r="79" spans="1:13" s="631" customFormat="1" ht="13.2">
      <c r="A79" s="710" t="str">
        <f t="shared" si="0"/>
        <v>397</v>
      </c>
      <c r="B79" s="711" t="s">
        <v>1084</v>
      </c>
      <c r="C79" s="377"/>
      <c r="D79" s="712"/>
      <c r="E79" s="712"/>
      <c r="F79" s="712"/>
      <c r="G79" s="713">
        <v>397</v>
      </c>
      <c r="H79" s="714"/>
      <c r="I79" s="715"/>
      <c r="J79" s="716"/>
      <c r="K79" s="717">
        <f>IFERROR(VLOOKUP(A79,'WP-BC'!A$18:AI$352,10,FALSE),0)</f>
        <v>0</v>
      </c>
      <c r="L79" s="716"/>
      <c r="M79" s="631" t="s">
        <v>1061</v>
      </c>
    </row>
    <row r="80" spans="1:13" s="631" customFormat="1" ht="13.2">
      <c r="A80" s="710" t="str">
        <f t="shared" ref="A80:A145" si="1">CONCATENATE(D80,G80,I80)</f>
        <v>397</v>
      </c>
      <c r="B80" s="711" t="s">
        <v>1085</v>
      </c>
      <c r="C80" s="377"/>
      <c r="D80" s="712"/>
      <c r="E80" s="712"/>
      <c r="F80" s="712"/>
      <c r="G80" s="713">
        <v>397</v>
      </c>
      <c r="H80" s="714"/>
      <c r="I80" s="715"/>
      <c r="J80" s="716"/>
      <c r="K80" s="717">
        <f>IFERROR(VLOOKUP(A80,'WP-BC'!A$18:AI$352,10,FALSE),0)</f>
        <v>0</v>
      </c>
      <c r="L80" s="716"/>
      <c r="M80" s="631" t="s">
        <v>1061</v>
      </c>
    </row>
    <row r="81" spans="1:13" s="631" customFormat="1" ht="13.2">
      <c r="A81" s="710" t="str">
        <f t="shared" si="1"/>
        <v>397</v>
      </c>
      <c r="B81" s="711" t="s">
        <v>1086</v>
      </c>
      <c r="C81" s="377"/>
      <c r="D81" s="712"/>
      <c r="E81" s="712"/>
      <c r="F81" s="712"/>
      <c r="G81" s="713">
        <v>397</v>
      </c>
      <c r="H81" s="714"/>
      <c r="I81" s="715"/>
      <c r="J81" s="716"/>
      <c r="K81" s="717">
        <f>IFERROR(VLOOKUP(A81,'WP-BC'!A$18:AI$352,10,FALSE),0)</f>
        <v>0</v>
      </c>
      <c r="L81" s="716"/>
      <c r="M81" s="631" t="s">
        <v>1061</v>
      </c>
    </row>
    <row r="82" spans="1:13" s="631" customFormat="1" ht="13.2">
      <c r="A82" s="710" t="str">
        <f t="shared" si="1"/>
        <v>397</v>
      </c>
      <c r="B82" s="711" t="s">
        <v>1087</v>
      </c>
      <c r="C82" s="377"/>
      <c r="D82" s="712"/>
      <c r="E82" s="712"/>
      <c r="F82" s="712"/>
      <c r="G82" s="713">
        <v>397</v>
      </c>
      <c r="H82" s="714"/>
      <c r="I82" s="715"/>
      <c r="J82" s="716"/>
      <c r="K82" s="717">
        <f>IFERROR(VLOOKUP(A82,'WP-BC'!A$18:AI$352,10,FALSE),0)</f>
        <v>0</v>
      </c>
      <c r="L82" s="716"/>
      <c r="M82" s="631" t="s">
        <v>1061</v>
      </c>
    </row>
    <row r="83" spans="1:13" s="631" customFormat="1" ht="13.2">
      <c r="A83" s="710" t="str">
        <f t="shared" si="1"/>
        <v>397</v>
      </c>
      <c r="B83" s="711" t="s">
        <v>1088</v>
      </c>
      <c r="C83" s="377"/>
      <c r="D83" s="712"/>
      <c r="E83" s="712"/>
      <c r="F83" s="712"/>
      <c r="G83" s="713">
        <v>397</v>
      </c>
      <c r="H83" s="714"/>
      <c r="I83" s="715"/>
      <c r="J83" s="716"/>
      <c r="K83" s="717">
        <f>IFERROR(VLOOKUP(A83,'WP-BC'!A$18:AI$352,10,FALSE),0)</f>
        <v>0</v>
      </c>
      <c r="L83" s="716"/>
      <c r="M83" s="631" t="s">
        <v>1061</v>
      </c>
    </row>
    <row r="84" spans="1:13" s="631" customFormat="1" ht="13.2">
      <c r="A84" s="710" t="str">
        <f t="shared" si="1"/>
        <v>397</v>
      </c>
      <c r="B84" s="711" t="s">
        <v>1089</v>
      </c>
      <c r="C84" s="377"/>
      <c r="D84" s="712"/>
      <c r="E84" s="712"/>
      <c r="F84" s="712"/>
      <c r="G84" s="713">
        <v>397</v>
      </c>
      <c r="H84" s="714"/>
      <c r="I84" s="715"/>
      <c r="J84" s="716"/>
      <c r="K84" s="717">
        <f>IFERROR(VLOOKUP(A84,'WP-BC'!A$18:AI$352,10,FALSE),0)</f>
        <v>0</v>
      </c>
      <c r="L84" s="716"/>
      <c r="M84" s="631" t="s">
        <v>1061</v>
      </c>
    </row>
    <row r="85" spans="1:13" s="631" customFormat="1" ht="13.2">
      <c r="A85" s="710" t="str">
        <f t="shared" si="1"/>
        <v>397</v>
      </c>
      <c r="B85" s="711" t="s">
        <v>1090</v>
      </c>
      <c r="C85" s="377"/>
      <c r="D85" s="712"/>
      <c r="E85" s="712"/>
      <c r="F85" s="712"/>
      <c r="G85" s="713">
        <v>397</v>
      </c>
      <c r="H85" s="714"/>
      <c r="I85" s="715"/>
      <c r="J85" s="716"/>
      <c r="K85" s="717">
        <f>IFERROR(VLOOKUP(A85,'WP-BC'!A$18:AI$352,10,FALSE),0)</f>
        <v>0</v>
      </c>
      <c r="L85" s="716"/>
      <c r="M85" s="631" t="s">
        <v>1061</v>
      </c>
    </row>
    <row r="86" spans="1:13" s="631" customFormat="1" ht="13.2">
      <c r="A86" s="710" t="str">
        <f t="shared" si="1"/>
        <v>397</v>
      </c>
      <c r="B86" s="730" t="s">
        <v>128</v>
      </c>
      <c r="C86" s="718"/>
      <c r="D86" s="718"/>
      <c r="E86" s="712"/>
      <c r="F86" s="712"/>
      <c r="G86" s="713">
        <v>397</v>
      </c>
      <c r="H86" s="714"/>
      <c r="I86" s="718"/>
      <c r="J86" s="716"/>
      <c r="K86" s="717">
        <f>IFERROR(VLOOKUP(A86,'WP-BC'!A$18:AI$352,10,FALSE),0)</f>
        <v>0</v>
      </c>
      <c r="L86" s="716"/>
    </row>
    <row r="87" spans="1:13" s="631" customFormat="1" ht="15">
      <c r="A87" s="710" t="str">
        <f t="shared" si="1"/>
        <v>397</v>
      </c>
      <c r="B87" s="730" t="s">
        <v>128</v>
      </c>
      <c r="C87" s="718"/>
      <c r="D87" s="718"/>
      <c r="E87" s="712"/>
      <c r="F87" s="712"/>
      <c r="G87" s="713">
        <v>397</v>
      </c>
      <c r="H87" s="714"/>
      <c r="I87" s="718"/>
      <c r="J87" s="716"/>
      <c r="K87" s="720">
        <f>IFERROR(VLOOKUP(A87,'WP-BC'!A$18:AI$359,10,FALSE),0)</f>
        <v>0</v>
      </c>
      <c r="L87" s="716"/>
    </row>
    <row r="88" spans="1:13" s="631" customFormat="1" ht="13.2">
      <c r="A88" s="710" t="str">
        <f t="shared" si="1"/>
        <v>397</v>
      </c>
      <c r="B88" s="711">
        <v>16</v>
      </c>
      <c r="D88" s="721"/>
      <c r="E88" s="722"/>
      <c r="F88" s="723"/>
      <c r="G88" s="713">
        <v>397</v>
      </c>
      <c r="H88" s="724" t="s">
        <v>1091</v>
      </c>
      <c r="I88" s="716"/>
      <c r="J88" s="716"/>
      <c r="K88" s="728">
        <f>SUM(K79:K87)</f>
        <v>0</v>
      </c>
      <c r="L88" s="716"/>
    </row>
    <row r="89" spans="1:13" s="631" customFormat="1" ht="13.2">
      <c r="A89" s="710" t="str">
        <f t="shared" si="1"/>
        <v/>
      </c>
      <c r="B89" s="711"/>
      <c r="D89" s="721"/>
      <c r="E89" s="722"/>
      <c r="F89" s="723"/>
      <c r="G89" s="713"/>
      <c r="H89" s="716"/>
      <c r="I89" s="716"/>
      <c r="J89" s="716"/>
      <c r="K89" s="717"/>
      <c r="L89" s="716"/>
    </row>
    <row r="90" spans="1:13" s="631" customFormat="1" ht="13.2">
      <c r="A90" s="710" t="str">
        <f t="shared" si="1"/>
        <v>398</v>
      </c>
      <c r="B90" s="711" t="s">
        <v>1092</v>
      </c>
      <c r="C90" s="377"/>
      <c r="D90" s="712"/>
      <c r="E90" s="712"/>
      <c r="F90" s="712"/>
      <c r="G90" s="713">
        <v>398</v>
      </c>
      <c r="H90" s="714"/>
      <c r="I90" s="715"/>
      <c r="J90" s="716"/>
      <c r="K90" s="717">
        <f>IFERROR(VLOOKUP(A90,'WP-BC'!A$18:AI$352,10,FALSE),0)</f>
        <v>0</v>
      </c>
      <c r="L90" s="716"/>
      <c r="M90" s="631" t="s">
        <v>1061</v>
      </c>
    </row>
    <row r="91" spans="1:13" s="631" customFormat="1" ht="13.2">
      <c r="A91" s="710" t="str">
        <f t="shared" si="1"/>
        <v>398</v>
      </c>
      <c r="B91" s="711" t="s">
        <v>1093</v>
      </c>
      <c r="C91" s="377"/>
      <c r="D91" s="712"/>
      <c r="E91" s="712"/>
      <c r="F91" s="712"/>
      <c r="G91" s="713">
        <v>398</v>
      </c>
      <c r="H91" s="714"/>
      <c r="I91" s="715"/>
      <c r="J91" s="716"/>
      <c r="K91" s="717">
        <f>IFERROR(VLOOKUP(A91,'WP-BC'!A$18:AI$352,10,FALSE),0)</f>
        <v>0</v>
      </c>
      <c r="L91" s="716"/>
      <c r="M91" s="631" t="s">
        <v>1061</v>
      </c>
    </row>
    <row r="92" spans="1:13" s="631" customFormat="1" ht="13.2">
      <c r="A92" s="710" t="str">
        <f t="shared" si="1"/>
        <v>398</v>
      </c>
      <c r="B92" s="711" t="s">
        <v>1094</v>
      </c>
      <c r="C92" s="377"/>
      <c r="D92" s="712"/>
      <c r="E92" s="712"/>
      <c r="F92" s="712"/>
      <c r="G92" s="713">
        <v>398</v>
      </c>
      <c r="H92" s="714"/>
      <c r="I92" s="715"/>
      <c r="J92" s="716"/>
      <c r="K92" s="717">
        <f>IFERROR(VLOOKUP(A92,'WP-BC'!A$18:AI$352,10,FALSE),0)</f>
        <v>0</v>
      </c>
      <c r="L92" s="716"/>
      <c r="M92" s="631" t="s">
        <v>1061</v>
      </c>
    </row>
    <row r="93" spans="1:13" s="631" customFormat="1" ht="13.2">
      <c r="A93" s="710" t="str">
        <f t="shared" si="1"/>
        <v>398</v>
      </c>
      <c r="B93" s="711" t="s">
        <v>1095</v>
      </c>
      <c r="C93" s="377"/>
      <c r="D93" s="712"/>
      <c r="E93" s="712"/>
      <c r="F93" s="712"/>
      <c r="G93" s="713">
        <v>398</v>
      </c>
      <c r="H93" s="714"/>
      <c r="I93" s="715"/>
      <c r="J93" s="716"/>
      <c r="K93" s="717">
        <f>IFERROR(VLOOKUP(A93,'WP-BC'!A$18:AI$352,10,FALSE),0)</f>
        <v>0</v>
      </c>
      <c r="L93" s="716"/>
      <c r="M93" s="631" t="s">
        <v>1061</v>
      </c>
    </row>
    <row r="94" spans="1:13" s="631" customFormat="1" ht="13.2">
      <c r="A94" s="710" t="str">
        <f t="shared" si="1"/>
        <v>398</v>
      </c>
      <c r="B94" s="711" t="s">
        <v>1096</v>
      </c>
      <c r="C94" s="377"/>
      <c r="D94" s="712"/>
      <c r="E94" s="712"/>
      <c r="F94" s="712"/>
      <c r="G94" s="713">
        <v>398</v>
      </c>
      <c r="H94" s="714"/>
      <c r="I94" s="715"/>
      <c r="J94" s="716"/>
      <c r="K94" s="717">
        <f>IFERROR(VLOOKUP(A94,'WP-BC'!A$18:AI$352,10,FALSE),0)</f>
        <v>0</v>
      </c>
      <c r="L94" s="716"/>
      <c r="M94" s="631" t="s">
        <v>1061</v>
      </c>
    </row>
    <row r="95" spans="1:13" s="631" customFormat="1" ht="13.2">
      <c r="A95" s="710" t="str">
        <f t="shared" si="1"/>
        <v>398</v>
      </c>
      <c r="B95" s="730" t="s">
        <v>128</v>
      </c>
      <c r="C95" s="718"/>
      <c r="D95" s="718"/>
      <c r="E95" s="712"/>
      <c r="F95" s="712"/>
      <c r="G95" s="713">
        <v>398</v>
      </c>
      <c r="H95" s="714"/>
      <c r="I95" s="718"/>
      <c r="J95" s="716"/>
      <c r="K95" s="717">
        <f>IFERROR(VLOOKUP(A95,'WP-BC'!A$18:AI$352,10,FALSE),0)</f>
        <v>0</v>
      </c>
      <c r="L95" s="716"/>
    </row>
    <row r="96" spans="1:13" s="631" customFormat="1" ht="15">
      <c r="A96" s="710" t="str">
        <f t="shared" si="1"/>
        <v>398</v>
      </c>
      <c r="B96" s="730" t="s">
        <v>128</v>
      </c>
      <c r="C96" s="718"/>
      <c r="D96" s="718"/>
      <c r="E96" s="712"/>
      <c r="F96" s="712"/>
      <c r="G96" s="713">
        <v>398</v>
      </c>
      <c r="H96" s="714"/>
      <c r="I96" s="718"/>
      <c r="J96" s="716"/>
      <c r="K96" s="720">
        <f>IFERROR(VLOOKUP(A96,'WP-BC'!A$18:AI$359,10,FALSE),0)</f>
        <v>0</v>
      </c>
      <c r="L96" s="716"/>
    </row>
    <row r="97" spans="1:13" s="631" customFormat="1" ht="13.2">
      <c r="A97" s="710" t="str">
        <f t="shared" si="1"/>
        <v>398</v>
      </c>
      <c r="B97" s="711">
        <v>18</v>
      </c>
      <c r="D97" s="721"/>
      <c r="E97" s="722"/>
      <c r="F97" s="723"/>
      <c r="G97" s="713">
        <v>398</v>
      </c>
      <c r="H97" s="724" t="s">
        <v>1097</v>
      </c>
      <c r="I97" s="716"/>
      <c r="J97" s="716"/>
      <c r="K97" s="728">
        <f>SUM(K90:K96)</f>
        <v>0</v>
      </c>
      <c r="L97" s="716"/>
    </row>
    <row r="98" spans="1:13" s="631" customFormat="1" ht="13.2">
      <c r="A98" s="710" t="str">
        <f t="shared" si="1"/>
        <v/>
      </c>
      <c r="B98" s="711"/>
      <c r="D98" s="721"/>
      <c r="E98" s="722"/>
      <c r="F98" s="723"/>
      <c r="G98" s="713"/>
      <c r="H98" s="716"/>
      <c r="I98" s="716"/>
      <c r="J98" s="716"/>
      <c r="K98" s="717"/>
      <c r="L98" s="716"/>
    </row>
    <row r="99" spans="1:13" s="631" customFormat="1" ht="13.2">
      <c r="A99" s="710" t="str">
        <f t="shared" si="1"/>
        <v>399</v>
      </c>
      <c r="B99" s="711" t="s">
        <v>1098</v>
      </c>
      <c r="C99" s="377"/>
      <c r="D99" s="729"/>
      <c r="E99" s="712"/>
      <c r="F99" s="723"/>
      <c r="G99" s="713">
        <v>399</v>
      </c>
      <c r="H99" s="715"/>
      <c r="I99" s="715"/>
      <c r="J99" s="716"/>
      <c r="K99" s="717">
        <f>'WP-BC'!$J$255</f>
        <v>0</v>
      </c>
      <c r="L99" s="716"/>
      <c r="M99" s="631" t="s">
        <v>1099</v>
      </c>
    </row>
    <row r="100" spans="1:13" s="631" customFormat="1" ht="13.2">
      <c r="A100" s="710" t="str">
        <f t="shared" si="1"/>
        <v>399</v>
      </c>
      <c r="B100" s="711" t="s">
        <v>1100</v>
      </c>
      <c r="C100" s="377"/>
      <c r="D100" s="729"/>
      <c r="E100" s="712"/>
      <c r="F100" s="723"/>
      <c r="G100" s="713">
        <v>399</v>
      </c>
      <c r="H100" s="715"/>
      <c r="I100" s="715"/>
      <c r="J100" s="716"/>
      <c r="K100" s="717">
        <f>IFERROR(VLOOKUP(A100,'WP-BC'!A$18:AI$352,10,FALSE),0)</f>
        <v>0</v>
      </c>
      <c r="L100" s="716"/>
      <c r="M100" s="631" t="s">
        <v>1061</v>
      </c>
    </row>
    <row r="101" spans="1:13" s="631" customFormat="1" ht="13.2">
      <c r="A101" s="710" t="str">
        <f t="shared" si="1"/>
        <v>399</v>
      </c>
      <c r="B101" s="711" t="s">
        <v>1101</v>
      </c>
      <c r="C101" s="377"/>
      <c r="D101" s="729"/>
      <c r="E101" s="712"/>
      <c r="F101" s="723"/>
      <c r="G101" s="713">
        <v>399</v>
      </c>
      <c r="H101" s="715"/>
      <c r="I101" s="715"/>
      <c r="J101" s="716"/>
      <c r="K101" s="717">
        <f>IFERROR(VLOOKUP(A101,'WP-BC'!A$18:AI$352,10,FALSE),0)</f>
        <v>0</v>
      </c>
      <c r="L101" s="716"/>
      <c r="M101" s="631" t="s">
        <v>1061</v>
      </c>
    </row>
    <row r="102" spans="1:13" s="631" customFormat="1" ht="13.2">
      <c r="A102" s="710" t="str">
        <f t="shared" si="1"/>
        <v>399</v>
      </c>
      <c r="B102" s="730" t="s">
        <v>128</v>
      </c>
      <c r="C102" s="718"/>
      <c r="D102" s="718"/>
      <c r="E102" s="712"/>
      <c r="F102" s="722"/>
      <c r="G102" s="713">
        <v>399</v>
      </c>
      <c r="H102" s="714"/>
      <c r="I102" s="718"/>
      <c r="J102" s="716"/>
      <c r="K102" s="717">
        <f>IFERROR(VLOOKUP(A102,'WP-BC'!A$18:AI$352,10,FALSE),0)</f>
        <v>0</v>
      </c>
      <c r="L102" s="716"/>
    </row>
    <row r="103" spans="1:13" s="631" customFormat="1" ht="15">
      <c r="A103" s="710" t="str">
        <f t="shared" si="1"/>
        <v>399</v>
      </c>
      <c r="B103" s="730" t="s">
        <v>128</v>
      </c>
      <c r="C103" s="718"/>
      <c r="D103" s="718"/>
      <c r="E103" s="712"/>
      <c r="F103" s="722"/>
      <c r="G103" s="713">
        <v>399</v>
      </c>
      <c r="H103" s="714"/>
      <c r="I103" s="718"/>
      <c r="J103" s="716"/>
      <c r="K103" s="720">
        <f>IFERROR(VLOOKUP(A103,'WP-BC'!A$18:AI$359,10,FALSE),0)</f>
        <v>0</v>
      </c>
      <c r="L103" s="716"/>
    </row>
    <row r="104" spans="1:13" s="631" customFormat="1" ht="13.2">
      <c r="A104" s="710" t="str">
        <f t="shared" si="1"/>
        <v>399</v>
      </c>
      <c r="B104" s="711">
        <v>20</v>
      </c>
      <c r="D104" s="721"/>
      <c r="E104" s="722"/>
      <c r="F104" s="723"/>
      <c r="G104" s="713">
        <v>399</v>
      </c>
      <c r="H104" s="724" t="s">
        <v>1102</v>
      </c>
      <c r="I104" s="716"/>
      <c r="J104" s="716"/>
      <c r="K104" s="728">
        <f>SUM(K99:K103)</f>
        <v>0</v>
      </c>
      <c r="L104" s="716"/>
    </row>
    <row r="105" spans="1:13" s="631" customFormat="1" ht="13.2">
      <c r="A105" s="710"/>
      <c r="B105" s="711"/>
      <c r="D105" s="721"/>
      <c r="E105" s="722"/>
      <c r="F105" s="723"/>
      <c r="G105" s="713"/>
      <c r="H105" s="724"/>
      <c r="I105" s="716"/>
      <c r="J105" s="716"/>
      <c r="K105" s="728"/>
      <c r="L105" s="716"/>
    </row>
    <row r="106" spans="1:13" s="631" customFormat="1" ht="13.2">
      <c r="A106" s="710" t="str">
        <f t="shared" si="1"/>
        <v/>
      </c>
      <c r="B106" s="730" t="s">
        <v>128</v>
      </c>
      <c r="C106" s="377"/>
      <c r="D106" s="729"/>
      <c r="E106" s="712"/>
      <c r="F106" s="731"/>
      <c r="G106" s="714"/>
      <c r="H106" s="732"/>
      <c r="I106" s="715"/>
      <c r="J106" s="716"/>
      <c r="K106" s="733"/>
      <c r="L106" s="716"/>
    </row>
    <row r="107" spans="1:13" s="631" customFormat="1" ht="13.2">
      <c r="A107" s="710"/>
      <c r="B107" s="711"/>
      <c r="D107" s="721"/>
      <c r="E107" s="722"/>
      <c r="F107" s="723"/>
      <c r="G107" s="713"/>
      <c r="H107" s="724"/>
      <c r="I107" s="716"/>
      <c r="J107" s="716"/>
      <c r="K107" s="728"/>
      <c r="L107" s="716"/>
    </row>
    <row r="108" spans="1:13" s="631" customFormat="1" ht="15.6">
      <c r="A108" s="710" t="str">
        <f t="shared" si="1"/>
        <v/>
      </c>
      <c r="B108" s="711">
        <v>21</v>
      </c>
      <c r="C108" s="612" t="s">
        <v>1103</v>
      </c>
      <c r="D108" s="721"/>
      <c r="E108" s="722"/>
      <c r="F108" s="723"/>
      <c r="G108" s="713"/>
      <c r="H108" s="716"/>
      <c r="I108" s="716"/>
      <c r="J108" s="716"/>
      <c r="K108" s="733">
        <f>K104+K97+K88+K77+K68+K59+K50+K42+K33+K24</f>
        <v>0</v>
      </c>
      <c r="L108" s="716"/>
    </row>
    <row r="109" spans="1:13" s="631" customFormat="1" ht="13.2">
      <c r="A109" s="710" t="str">
        <f t="shared" si="1"/>
        <v/>
      </c>
      <c r="B109" s="711"/>
      <c r="D109" s="721"/>
      <c r="E109" s="722"/>
      <c r="F109" s="716"/>
      <c r="G109" s="713"/>
      <c r="H109" s="716"/>
      <c r="I109" s="716"/>
      <c r="J109" s="716"/>
      <c r="K109" s="717"/>
      <c r="L109" s="716"/>
    </row>
    <row r="110" spans="1:13" s="631" customFormat="1" ht="15.6">
      <c r="A110" s="710" t="str">
        <f t="shared" si="1"/>
        <v/>
      </c>
      <c r="B110" s="711"/>
      <c r="C110" s="612" t="s">
        <v>1104</v>
      </c>
      <c r="D110" s="734"/>
      <c r="G110" s="708"/>
      <c r="K110" s="717"/>
    </row>
    <row r="111" spans="1:13" s="631" customFormat="1" ht="13.2">
      <c r="A111" s="710" t="str">
        <f t="shared" si="1"/>
        <v>352</v>
      </c>
      <c r="B111" s="711" t="s">
        <v>1105</v>
      </c>
      <c r="C111" s="377"/>
      <c r="D111" s="712"/>
      <c r="E111" s="722"/>
      <c r="F111" s="722"/>
      <c r="G111" s="713">
        <v>352</v>
      </c>
      <c r="H111" s="713"/>
      <c r="I111" s="715"/>
      <c r="J111" s="716"/>
      <c r="K111" s="717">
        <f>IFERROR(VLOOKUP(A111,'WP-BC'!A$18:AI$352,10,FALSE),0)</f>
        <v>0</v>
      </c>
      <c r="L111" s="716"/>
      <c r="M111" s="631" t="s">
        <v>1061</v>
      </c>
    </row>
    <row r="112" spans="1:13" s="631" customFormat="1" ht="13.2">
      <c r="A112" s="710" t="str">
        <f t="shared" si="1"/>
        <v>352</v>
      </c>
      <c r="B112" s="711" t="s">
        <v>1106</v>
      </c>
      <c r="C112" s="377"/>
      <c r="D112" s="712"/>
      <c r="E112" s="722"/>
      <c r="F112" s="722"/>
      <c r="G112" s="713">
        <v>352</v>
      </c>
      <c r="H112" s="713"/>
      <c r="I112" s="715"/>
      <c r="J112" s="716"/>
      <c r="K112" s="717">
        <f>IFERROR(VLOOKUP(A112,'WP-BC'!A$18:AI$352,10,FALSE),0)</f>
        <v>0</v>
      </c>
      <c r="L112" s="716"/>
      <c r="M112" s="631" t="s">
        <v>1061</v>
      </c>
    </row>
    <row r="113" spans="1:13" s="631" customFormat="1" ht="13.2">
      <c r="A113" s="710" t="str">
        <f t="shared" si="1"/>
        <v>352</v>
      </c>
      <c r="B113" s="711" t="s">
        <v>1107</v>
      </c>
      <c r="C113" s="377"/>
      <c r="D113" s="712"/>
      <c r="E113" s="722"/>
      <c r="F113" s="722"/>
      <c r="G113" s="713">
        <v>352</v>
      </c>
      <c r="H113" s="713"/>
      <c r="I113" s="715"/>
      <c r="J113" s="716"/>
      <c r="K113" s="717">
        <f>IFERROR(VLOOKUP(A113,'WP-BC'!A$18:AI$352,10,FALSE),0)</f>
        <v>0</v>
      </c>
      <c r="L113" s="716"/>
      <c r="M113" s="631" t="s">
        <v>1061</v>
      </c>
    </row>
    <row r="114" spans="1:13" s="631" customFormat="1" ht="13.2">
      <c r="A114" s="710" t="str">
        <f t="shared" si="1"/>
        <v>352</v>
      </c>
      <c r="B114" s="711" t="s">
        <v>1108</v>
      </c>
      <c r="C114" s="377"/>
      <c r="D114" s="712"/>
      <c r="E114" s="722"/>
      <c r="F114" s="722"/>
      <c r="G114" s="713">
        <v>352</v>
      </c>
      <c r="H114" s="713"/>
      <c r="I114" s="715"/>
      <c r="J114" s="716"/>
      <c r="K114" s="717">
        <f>IFERROR(VLOOKUP(A114,'WP-BC'!A$18:AI$352,10,FALSE),0)</f>
        <v>0</v>
      </c>
      <c r="L114" s="716"/>
      <c r="M114" s="631" t="s">
        <v>1061</v>
      </c>
    </row>
    <row r="115" spans="1:13" s="631" customFormat="1" ht="13.2">
      <c r="A115" s="710" t="str">
        <f t="shared" si="1"/>
        <v>352</v>
      </c>
      <c r="B115" s="711" t="s">
        <v>1109</v>
      </c>
      <c r="C115" s="377"/>
      <c r="D115" s="712"/>
      <c r="E115" s="722"/>
      <c r="F115" s="722"/>
      <c r="G115" s="713">
        <v>352</v>
      </c>
      <c r="H115" s="713"/>
      <c r="I115" s="715"/>
      <c r="J115" s="716"/>
      <c r="K115" s="717">
        <f>IFERROR(VLOOKUP(A115,'WP-BC'!A$18:AI$352,10,FALSE),0)</f>
        <v>0</v>
      </c>
      <c r="L115" s="716"/>
      <c r="M115" s="631" t="s">
        <v>1061</v>
      </c>
    </row>
    <row r="116" spans="1:13" s="631" customFormat="1" ht="13.2">
      <c r="A116" s="710" t="str">
        <f t="shared" si="1"/>
        <v>352</v>
      </c>
      <c r="B116" s="711" t="s">
        <v>1110</v>
      </c>
      <c r="C116" s="377"/>
      <c r="D116" s="712"/>
      <c r="E116" s="722"/>
      <c r="F116" s="722"/>
      <c r="G116" s="713">
        <v>352</v>
      </c>
      <c r="H116" s="713"/>
      <c r="I116" s="715"/>
      <c r="J116" s="716"/>
      <c r="K116" s="717">
        <f>IFERROR(VLOOKUP(A116,'WP-BC'!A$18:AI$352,10,FALSE),0)</f>
        <v>0</v>
      </c>
      <c r="L116" s="716"/>
      <c r="M116" s="631" t="s">
        <v>1061</v>
      </c>
    </row>
    <row r="117" spans="1:13" s="631" customFormat="1" ht="13.2">
      <c r="A117" s="710" t="str">
        <f t="shared" si="1"/>
        <v>352</v>
      </c>
      <c r="B117" s="711" t="s">
        <v>1111</v>
      </c>
      <c r="C117" s="377"/>
      <c r="D117" s="712"/>
      <c r="E117" s="722"/>
      <c r="F117" s="722"/>
      <c r="G117" s="713">
        <v>352</v>
      </c>
      <c r="H117" s="713"/>
      <c r="I117" s="715"/>
      <c r="J117" s="716"/>
      <c r="K117" s="717">
        <f>IFERROR(VLOOKUP(A117,'WP-BC'!A$18:AI$352,10,FALSE),0)</f>
        <v>0</v>
      </c>
      <c r="L117" s="716"/>
      <c r="M117" s="631" t="s">
        <v>1061</v>
      </c>
    </row>
    <row r="118" spans="1:13" s="631" customFormat="1" ht="13.2">
      <c r="A118" s="710" t="str">
        <f t="shared" si="1"/>
        <v>352</v>
      </c>
      <c r="B118" s="730" t="s">
        <v>128</v>
      </c>
      <c r="C118" s="718"/>
      <c r="D118" s="718"/>
      <c r="E118" s="722"/>
      <c r="F118" s="722"/>
      <c r="G118" s="713">
        <v>352</v>
      </c>
      <c r="H118" s="713"/>
      <c r="I118" s="718"/>
      <c r="J118" s="716"/>
      <c r="K118" s="717">
        <f>IFERROR(VLOOKUP(A118,'WP-BC'!A$18:AI$352,10,FALSE),0)</f>
        <v>0</v>
      </c>
      <c r="L118" s="716"/>
    </row>
    <row r="119" spans="1:13" s="631" customFormat="1" ht="15">
      <c r="A119" s="710" t="str">
        <f t="shared" si="1"/>
        <v>352</v>
      </c>
      <c r="B119" s="730" t="s">
        <v>128</v>
      </c>
      <c r="C119" s="718"/>
      <c r="D119" s="718"/>
      <c r="E119" s="722"/>
      <c r="F119" s="722"/>
      <c r="G119" s="713">
        <v>352</v>
      </c>
      <c r="H119" s="713"/>
      <c r="I119" s="718"/>
      <c r="J119" s="716"/>
      <c r="K119" s="720">
        <f>IFERROR(VLOOKUP(A119,'WP-BC'!A$18:AI$359,10,FALSE),0)</f>
        <v>0</v>
      </c>
      <c r="L119" s="716"/>
    </row>
    <row r="120" spans="1:13" s="631" customFormat="1" ht="13.2">
      <c r="A120" s="710" t="str">
        <f t="shared" si="1"/>
        <v>352</v>
      </c>
      <c r="B120" s="711">
        <v>23</v>
      </c>
      <c r="D120" s="721"/>
      <c r="E120" s="722"/>
      <c r="F120" s="723"/>
      <c r="G120" s="713">
        <v>352</v>
      </c>
      <c r="H120" s="724" t="s">
        <v>1112</v>
      </c>
      <c r="I120" s="716"/>
      <c r="J120" s="716"/>
      <c r="K120" s="728">
        <f>SUM(K111:K119)</f>
        <v>0</v>
      </c>
      <c r="L120" s="716"/>
    </row>
    <row r="121" spans="1:13" s="631" customFormat="1" ht="13.2">
      <c r="A121" s="710" t="str">
        <f t="shared" si="1"/>
        <v/>
      </c>
      <c r="B121" s="711"/>
      <c r="D121" s="721"/>
      <c r="E121" s="722"/>
      <c r="F121" s="723"/>
      <c r="G121" s="713"/>
      <c r="H121" s="716"/>
      <c r="I121" s="716"/>
      <c r="J121" s="716"/>
      <c r="K121" s="717"/>
      <c r="L121" s="716"/>
    </row>
    <row r="122" spans="1:13" s="631" customFormat="1" ht="13.2">
      <c r="A122" s="710" t="str">
        <f t="shared" si="1"/>
        <v>353</v>
      </c>
      <c r="B122" s="711" t="s">
        <v>1113</v>
      </c>
      <c r="C122" s="377"/>
      <c r="D122" s="712"/>
      <c r="E122" s="722"/>
      <c r="F122" s="722"/>
      <c r="G122" s="713">
        <v>353</v>
      </c>
      <c r="H122" s="713"/>
      <c r="I122" s="715"/>
      <c r="J122" s="716"/>
      <c r="K122" s="717">
        <f>IFERROR(VLOOKUP(A122,'WP-BC'!A$18:AI$352,10,FALSE),0)</f>
        <v>0</v>
      </c>
      <c r="L122" s="716"/>
      <c r="M122" s="631" t="s">
        <v>1061</v>
      </c>
    </row>
    <row r="123" spans="1:13" s="631" customFormat="1" ht="13.2">
      <c r="A123" s="710" t="str">
        <f t="shared" si="1"/>
        <v>353</v>
      </c>
      <c r="B123" s="711" t="s">
        <v>1114</v>
      </c>
      <c r="C123" s="377"/>
      <c r="D123" s="712"/>
      <c r="E123" s="722"/>
      <c r="F123" s="722"/>
      <c r="G123" s="713">
        <v>353</v>
      </c>
      <c r="H123" s="713"/>
      <c r="I123" s="715"/>
      <c r="J123" s="716"/>
      <c r="K123" s="717">
        <f>IFERROR(VLOOKUP(A123,'WP-BC'!A$18:AI$352,10,FALSE),0)</f>
        <v>0</v>
      </c>
      <c r="L123" s="716"/>
      <c r="M123" s="631" t="s">
        <v>1061</v>
      </c>
    </row>
    <row r="124" spans="1:13" s="631" customFormat="1" ht="13.2">
      <c r="A124" s="710" t="str">
        <f t="shared" si="1"/>
        <v>353</v>
      </c>
      <c r="B124" s="711" t="s">
        <v>1115</v>
      </c>
      <c r="C124" s="377"/>
      <c r="D124" s="712"/>
      <c r="E124" s="722"/>
      <c r="F124" s="722"/>
      <c r="G124" s="713">
        <v>353</v>
      </c>
      <c r="H124" s="713"/>
      <c r="I124" s="715"/>
      <c r="J124" s="716"/>
      <c r="K124" s="717">
        <f>IFERROR(VLOOKUP(A124,'WP-BC'!A$18:AI$352,10,FALSE),0)</f>
        <v>0</v>
      </c>
      <c r="L124" s="716"/>
      <c r="M124" s="631" t="s">
        <v>1061</v>
      </c>
    </row>
    <row r="125" spans="1:13" s="631" customFormat="1" ht="13.2">
      <c r="A125" s="710" t="str">
        <f t="shared" si="1"/>
        <v>353</v>
      </c>
      <c r="B125" s="711" t="s">
        <v>1116</v>
      </c>
      <c r="C125" s="377"/>
      <c r="D125" s="712"/>
      <c r="E125" s="722"/>
      <c r="F125" s="722"/>
      <c r="G125" s="713">
        <v>353</v>
      </c>
      <c r="H125" s="713"/>
      <c r="I125" s="715"/>
      <c r="J125" s="716"/>
      <c r="K125" s="717">
        <f>IFERROR(VLOOKUP(A125,'WP-BC'!A$18:AI$352,10,FALSE),0)</f>
        <v>0</v>
      </c>
      <c r="L125" s="716"/>
      <c r="M125" s="631" t="s">
        <v>1061</v>
      </c>
    </row>
    <row r="126" spans="1:13" s="631" customFormat="1" ht="13.2">
      <c r="A126" s="710" t="str">
        <f t="shared" si="1"/>
        <v>353</v>
      </c>
      <c r="B126" s="711" t="s">
        <v>1117</v>
      </c>
      <c r="C126" s="377"/>
      <c r="D126" s="712"/>
      <c r="E126" s="722"/>
      <c r="F126" s="722"/>
      <c r="G126" s="713">
        <v>353</v>
      </c>
      <c r="H126" s="713"/>
      <c r="I126" s="715"/>
      <c r="J126" s="716"/>
      <c r="K126" s="717">
        <f>IFERROR(VLOOKUP(A126,'WP-BC'!A$18:AI$352,10,FALSE),0)</f>
        <v>0</v>
      </c>
      <c r="L126" s="716"/>
      <c r="M126" s="631" t="s">
        <v>1061</v>
      </c>
    </row>
    <row r="127" spans="1:13" s="631" customFormat="1" ht="13.2">
      <c r="A127" s="710" t="str">
        <f t="shared" si="1"/>
        <v>353</v>
      </c>
      <c r="B127" s="711" t="s">
        <v>1118</v>
      </c>
      <c r="C127" s="377"/>
      <c r="D127" s="712"/>
      <c r="E127" s="722"/>
      <c r="F127" s="722"/>
      <c r="G127" s="713">
        <v>353</v>
      </c>
      <c r="H127" s="713"/>
      <c r="I127" s="715"/>
      <c r="J127" s="716"/>
      <c r="K127" s="717">
        <f>IFERROR(VLOOKUP(A127,'WP-BC'!A$18:AI$352,10,FALSE),0)</f>
        <v>0</v>
      </c>
      <c r="L127" s="716"/>
      <c r="M127" s="631" t="s">
        <v>1061</v>
      </c>
    </row>
    <row r="128" spans="1:13" s="631" customFormat="1" ht="13.2">
      <c r="A128" s="710" t="str">
        <f t="shared" si="1"/>
        <v>353</v>
      </c>
      <c r="B128" s="711" t="s">
        <v>1119</v>
      </c>
      <c r="C128" s="377"/>
      <c r="D128" s="712"/>
      <c r="E128" s="722"/>
      <c r="F128" s="722"/>
      <c r="G128" s="713">
        <v>353</v>
      </c>
      <c r="H128" s="713"/>
      <c r="I128" s="715"/>
      <c r="J128" s="716"/>
      <c r="K128" s="717">
        <f>IFERROR(VLOOKUP(A128,'WP-BC'!A$18:AI$352,10,FALSE),0)</f>
        <v>0</v>
      </c>
      <c r="L128" s="716"/>
      <c r="M128" s="631" t="s">
        <v>1061</v>
      </c>
    </row>
    <row r="129" spans="1:13" s="631" customFormat="1" ht="13.2">
      <c r="A129" s="710" t="str">
        <f t="shared" si="1"/>
        <v>353</v>
      </c>
      <c r="B129" s="711" t="s">
        <v>1120</v>
      </c>
      <c r="C129" s="377"/>
      <c r="D129" s="712"/>
      <c r="E129" s="722"/>
      <c r="F129" s="722"/>
      <c r="G129" s="713">
        <v>353</v>
      </c>
      <c r="H129" s="713"/>
      <c r="I129" s="715"/>
      <c r="J129" s="716"/>
      <c r="K129" s="717">
        <f>IFERROR(VLOOKUP(A129,'WP-BC'!A$18:AI$352,10,FALSE),0)</f>
        <v>0</v>
      </c>
      <c r="L129" s="716"/>
      <c r="M129" s="631" t="s">
        <v>1061</v>
      </c>
    </row>
    <row r="130" spans="1:13" s="631" customFormat="1" ht="13.2">
      <c r="A130" s="710" t="str">
        <f t="shared" si="1"/>
        <v>353</v>
      </c>
      <c r="B130" s="730" t="s">
        <v>128</v>
      </c>
      <c r="C130" s="718"/>
      <c r="D130" s="718"/>
      <c r="E130" s="722"/>
      <c r="F130" s="722"/>
      <c r="G130" s="713">
        <v>353</v>
      </c>
      <c r="H130" s="713"/>
      <c r="I130" s="718"/>
      <c r="J130" s="716"/>
      <c r="K130" s="717">
        <f>IFERROR(VLOOKUP(A130,'WP-BC'!A$18:AI$352,10,FALSE),0)</f>
        <v>0</v>
      </c>
      <c r="L130" s="716"/>
    </row>
    <row r="131" spans="1:13" s="631" customFormat="1" ht="15">
      <c r="A131" s="710" t="str">
        <f t="shared" si="1"/>
        <v>353</v>
      </c>
      <c r="B131" s="730" t="s">
        <v>128</v>
      </c>
      <c r="C131" s="718"/>
      <c r="D131" s="718"/>
      <c r="E131" s="722"/>
      <c r="F131" s="722"/>
      <c r="G131" s="713">
        <v>353</v>
      </c>
      <c r="H131" s="713"/>
      <c r="I131" s="718"/>
      <c r="J131" s="716"/>
      <c r="K131" s="720">
        <f>IFERROR(VLOOKUP(A131,'WP-BC'!A$18:AI$359,10,FALSE),0)</f>
        <v>0</v>
      </c>
      <c r="L131" s="716"/>
    </row>
    <row r="132" spans="1:13" s="631" customFormat="1" ht="13.2">
      <c r="A132" s="710" t="str">
        <f t="shared" si="1"/>
        <v>353</v>
      </c>
      <c r="B132" s="711">
        <v>25</v>
      </c>
      <c r="D132" s="721"/>
      <c r="E132" s="722"/>
      <c r="F132" s="723"/>
      <c r="G132" s="713">
        <v>353</v>
      </c>
      <c r="H132" s="724" t="s">
        <v>1121</v>
      </c>
      <c r="I132" s="716"/>
      <c r="J132" s="716"/>
      <c r="K132" s="728">
        <f>SUM(K122:K131)</f>
        <v>0</v>
      </c>
      <c r="L132" s="716"/>
    </row>
    <row r="133" spans="1:13" s="631" customFormat="1" ht="13.2">
      <c r="A133" s="710" t="str">
        <f t="shared" si="1"/>
        <v/>
      </c>
      <c r="B133" s="711"/>
      <c r="D133" s="721"/>
      <c r="E133" s="722"/>
      <c r="F133" s="723"/>
      <c r="G133" s="713"/>
      <c r="H133" s="716"/>
      <c r="I133" s="716"/>
      <c r="J133" s="716"/>
      <c r="K133" s="717"/>
      <c r="L133" s="716"/>
    </row>
    <row r="134" spans="1:13" s="631" customFormat="1" ht="13.2">
      <c r="A134" s="710" t="str">
        <f t="shared" si="1"/>
        <v>354</v>
      </c>
      <c r="B134" s="711" t="s">
        <v>1122</v>
      </c>
      <c r="C134" s="377"/>
      <c r="D134" s="712"/>
      <c r="E134" s="722"/>
      <c r="F134" s="722"/>
      <c r="G134" s="713">
        <v>354</v>
      </c>
      <c r="H134" s="713"/>
      <c r="I134" s="715"/>
      <c r="J134" s="716"/>
      <c r="K134" s="717">
        <f>IFERROR(VLOOKUP(A134,'WP-BC'!A$18:AI$352,10,FALSE),0)</f>
        <v>0</v>
      </c>
      <c r="L134" s="716"/>
      <c r="M134" s="631" t="s">
        <v>1061</v>
      </c>
    </row>
    <row r="135" spans="1:13" s="631" customFormat="1" ht="13.2">
      <c r="A135" s="710" t="str">
        <f t="shared" si="1"/>
        <v>354</v>
      </c>
      <c r="B135" s="711" t="s">
        <v>1123</v>
      </c>
      <c r="C135" s="377"/>
      <c r="D135" s="712"/>
      <c r="E135" s="722"/>
      <c r="F135" s="722"/>
      <c r="G135" s="713">
        <v>354</v>
      </c>
      <c r="H135" s="713"/>
      <c r="I135" s="715"/>
      <c r="J135" s="716"/>
      <c r="K135" s="717">
        <f>IFERROR(VLOOKUP(A135,'WP-BC'!A$18:AI$352,10,FALSE),0)</f>
        <v>0</v>
      </c>
      <c r="L135" s="716"/>
      <c r="M135" s="631" t="s">
        <v>1061</v>
      </c>
    </row>
    <row r="136" spans="1:13" s="631" customFormat="1" ht="13.2">
      <c r="A136" s="710" t="str">
        <f t="shared" si="1"/>
        <v>354</v>
      </c>
      <c r="B136" s="711" t="s">
        <v>1124</v>
      </c>
      <c r="C136" s="377"/>
      <c r="D136" s="712"/>
      <c r="E136" s="722"/>
      <c r="F136" s="722"/>
      <c r="G136" s="713">
        <v>354</v>
      </c>
      <c r="H136" s="713"/>
      <c r="I136" s="715"/>
      <c r="J136" s="716"/>
      <c r="K136" s="717">
        <f>IFERROR(VLOOKUP(A136,'WP-BC'!A$18:AI$352,10,FALSE),0)</f>
        <v>0</v>
      </c>
      <c r="L136" s="716"/>
      <c r="M136" s="631" t="s">
        <v>1061</v>
      </c>
    </row>
    <row r="137" spans="1:13" s="631" customFormat="1" ht="13.2">
      <c r="A137" s="710" t="str">
        <f t="shared" si="1"/>
        <v>354</v>
      </c>
      <c r="B137" s="711" t="s">
        <v>1125</v>
      </c>
      <c r="C137" s="377"/>
      <c r="D137" s="712"/>
      <c r="E137" s="722"/>
      <c r="F137" s="722"/>
      <c r="G137" s="713">
        <v>354</v>
      </c>
      <c r="H137" s="713"/>
      <c r="I137" s="715"/>
      <c r="J137" s="716"/>
      <c r="K137" s="717">
        <f>IFERROR(VLOOKUP(A137,'WP-BC'!A$18:AI$352,10,FALSE),0)</f>
        <v>0</v>
      </c>
      <c r="L137" s="716"/>
      <c r="M137" s="631" t="s">
        <v>1061</v>
      </c>
    </row>
    <row r="138" spans="1:13" s="631" customFormat="1" ht="13.2">
      <c r="A138" s="710" t="str">
        <f t="shared" si="1"/>
        <v>354</v>
      </c>
      <c r="B138" s="711" t="s">
        <v>1126</v>
      </c>
      <c r="C138" s="377"/>
      <c r="D138" s="712"/>
      <c r="E138" s="722"/>
      <c r="F138" s="722"/>
      <c r="G138" s="713">
        <v>354</v>
      </c>
      <c r="H138" s="713"/>
      <c r="I138" s="715"/>
      <c r="J138" s="716"/>
      <c r="K138" s="717">
        <f>IFERROR(VLOOKUP(A138,'WP-BC'!A$18:AI$352,10,FALSE),0)</f>
        <v>0</v>
      </c>
      <c r="L138" s="716"/>
      <c r="M138" s="631" t="s">
        <v>1061</v>
      </c>
    </row>
    <row r="139" spans="1:13" s="631" customFormat="1" ht="13.2">
      <c r="A139" s="710" t="str">
        <f t="shared" si="1"/>
        <v>354</v>
      </c>
      <c r="B139" s="711" t="s">
        <v>1127</v>
      </c>
      <c r="C139" s="377"/>
      <c r="D139" s="712"/>
      <c r="E139" s="722"/>
      <c r="F139" s="722"/>
      <c r="G139" s="713">
        <v>354</v>
      </c>
      <c r="H139" s="713"/>
      <c r="I139" s="715"/>
      <c r="J139" s="716"/>
      <c r="K139" s="717">
        <f>IFERROR(VLOOKUP(A139,'WP-BC'!A$18:AI$352,10,FALSE),0)</f>
        <v>0</v>
      </c>
      <c r="L139" s="716"/>
      <c r="M139" s="631" t="s">
        <v>1061</v>
      </c>
    </row>
    <row r="140" spans="1:13" s="631" customFormat="1" ht="13.2">
      <c r="A140" s="710" t="str">
        <f t="shared" si="1"/>
        <v>354</v>
      </c>
      <c r="B140" s="730" t="s">
        <v>128</v>
      </c>
      <c r="C140" s="718"/>
      <c r="D140" s="718"/>
      <c r="E140" s="722"/>
      <c r="F140" s="722"/>
      <c r="G140" s="713">
        <v>354</v>
      </c>
      <c r="H140" s="713"/>
      <c r="I140" s="718"/>
      <c r="J140" s="716"/>
      <c r="K140" s="717">
        <f>IFERROR(VLOOKUP(A140,'WP-BC'!A$18:AI$352,10,FALSE),0)</f>
        <v>0</v>
      </c>
      <c r="L140" s="716"/>
    </row>
    <row r="141" spans="1:13" s="631" customFormat="1" ht="15">
      <c r="A141" s="710" t="str">
        <f t="shared" si="1"/>
        <v>354</v>
      </c>
      <c r="B141" s="730" t="s">
        <v>128</v>
      </c>
      <c r="C141" s="718"/>
      <c r="D141" s="718"/>
      <c r="E141" s="722"/>
      <c r="F141" s="722"/>
      <c r="G141" s="713">
        <v>354</v>
      </c>
      <c r="H141" s="713"/>
      <c r="I141" s="718"/>
      <c r="J141" s="716"/>
      <c r="K141" s="720">
        <f>IFERROR(VLOOKUP(A141,'WP-BC'!A$18:AI$359,10,FALSE),0)</f>
        <v>0</v>
      </c>
      <c r="L141" s="716"/>
    </row>
    <row r="142" spans="1:13" s="631" customFormat="1" ht="13.2">
      <c r="A142" s="710" t="str">
        <f t="shared" si="1"/>
        <v>354</v>
      </c>
      <c r="B142" s="711">
        <v>27</v>
      </c>
      <c r="D142" s="721"/>
      <c r="E142" s="722"/>
      <c r="F142" s="723"/>
      <c r="G142" s="713">
        <v>354</v>
      </c>
      <c r="H142" s="724" t="s">
        <v>1128</v>
      </c>
      <c r="I142" s="716"/>
      <c r="J142" s="716"/>
      <c r="K142" s="728">
        <f>SUM(K134:K141)</f>
        <v>0</v>
      </c>
      <c r="L142" s="716"/>
    </row>
    <row r="143" spans="1:13" s="631" customFormat="1" ht="13.2">
      <c r="A143" s="710" t="str">
        <f t="shared" si="1"/>
        <v/>
      </c>
      <c r="B143" s="711"/>
      <c r="D143" s="721"/>
      <c r="E143" s="722"/>
      <c r="F143" s="723"/>
      <c r="G143" s="713"/>
      <c r="H143" s="716"/>
      <c r="I143" s="716"/>
      <c r="J143" s="716"/>
      <c r="K143" s="717"/>
      <c r="L143" s="716"/>
    </row>
    <row r="144" spans="1:13" s="631" customFormat="1" ht="13.2">
      <c r="A144" s="710" t="str">
        <f t="shared" si="1"/>
        <v>355</v>
      </c>
      <c r="B144" s="711" t="s">
        <v>1129</v>
      </c>
      <c r="C144" s="377"/>
      <c r="D144" s="729"/>
      <c r="E144" s="722"/>
      <c r="F144" s="723"/>
      <c r="G144" s="713">
        <v>355</v>
      </c>
      <c r="H144" s="716"/>
      <c r="I144" s="715"/>
      <c r="J144" s="716"/>
      <c r="K144" s="717">
        <f>IFERROR(VLOOKUP(A144,'WP-BC'!A$18:AI$352,10,FALSE),0)</f>
        <v>0</v>
      </c>
      <c r="L144" s="716"/>
      <c r="M144" s="631" t="s">
        <v>1061</v>
      </c>
    </row>
    <row r="145" spans="1:13" s="631" customFormat="1" ht="13.2">
      <c r="A145" s="710" t="str">
        <f t="shared" si="1"/>
        <v>355</v>
      </c>
      <c r="B145" s="711" t="s">
        <v>1130</v>
      </c>
      <c r="C145" s="377"/>
      <c r="D145" s="729"/>
      <c r="E145" s="722"/>
      <c r="F145" s="723"/>
      <c r="G145" s="713">
        <v>355</v>
      </c>
      <c r="H145" s="716"/>
      <c r="I145" s="715"/>
      <c r="J145" s="716"/>
      <c r="K145" s="717">
        <f>IFERROR(VLOOKUP(A145,'WP-BC'!A$18:AI$352,10,FALSE),0)</f>
        <v>0</v>
      </c>
      <c r="L145" s="716"/>
      <c r="M145" s="631" t="s">
        <v>1061</v>
      </c>
    </row>
    <row r="146" spans="1:13" s="631" customFormat="1" ht="13.2">
      <c r="A146" s="710" t="str">
        <f t="shared" ref="A146:A189" si="2">CONCATENATE(D146,G146,I146)</f>
        <v>355</v>
      </c>
      <c r="B146" s="711" t="s">
        <v>1131</v>
      </c>
      <c r="C146" s="377"/>
      <c r="D146" s="729"/>
      <c r="E146" s="722"/>
      <c r="F146" s="723"/>
      <c r="G146" s="713">
        <v>355</v>
      </c>
      <c r="H146" s="716"/>
      <c r="I146" s="715"/>
      <c r="J146" s="716"/>
      <c r="K146" s="717">
        <f>IFERROR(VLOOKUP(A146,'WP-BC'!A$18:AI$352,10,FALSE),0)</f>
        <v>0</v>
      </c>
      <c r="L146" s="716"/>
      <c r="M146" s="631" t="s">
        <v>1061</v>
      </c>
    </row>
    <row r="147" spans="1:13" s="631" customFormat="1" ht="13.2">
      <c r="A147" s="710" t="str">
        <f t="shared" si="2"/>
        <v>355</v>
      </c>
      <c r="B147" s="711" t="s">
        <v>1132</v>
      </c>
      <c r="C147" s="377"/>
      <c r="D147" s="729"/>
      <c r="E147" s="722"/>
      <c r="F147" s="723"/>
      <c r="G147" s="713">
        <v>355</v>
      </c>
      <c r="H147" s="716"/>
      <c r="I147" s="715"/>
      <c r="J147" s="716"/>
      <c r="K147" s="717">
        <f>IFERROR(VLOOKUP(A147,'WP-BC'!A$18:AI$352,10,FALSE),0)</f>
        <v>0</v>
      </c>
      <c r="L147" s="716"/>
      <c r="M147" s="631" t="s">
        <v>1061</v>
      </c>
    </row>
    <row r="148" spans="1:13" s="631" customFormat="1" ht="13.2">
      <c r="A148" s="710" t="str">
        <f t="shared" si="2"/>
        <v>355</v>
      </c>
      <c r="B148" s="711" t="s">
        <v>1133</v>
      </c>
      <c r="C148" s="377"/>
      <c r="D148" s="729"/>
      <c r="E148" s="722"/>
      <c r="F148" s="723"/>
      <c r="G148" s="713">
        <v>355</v>
      </c>
      <c r="H148" s="716"/>
      <c r="I148" s="715"/>
      <c r="J148" s="716"/>
      <c r="K148" s="717">
        <f>IFERROR(VLOOKUP(A148,'WP-BC'!A$18:AI$352,10,FALSE),0)</f>
        <v>0</v>
      </c>
      <c r="L148" s="716"/>
      <c r="M148" s="631" t="s">
        <v>1061</v>
      </c>
    </row>
    <row r="149" spans="1:13" s="631" customFormat="1" ht="13.2">
      <c r="A149" s="710" t="str">
        <f t="shared" si="2"/>
        <v>355</v>
      </c>
      <c r="B149" s="730" t="s">
        <v>128</v>
      </c>
      <c r="C149" s="718"/>
      <c r="D149" s="718"/>
      <c r="E149" s="722"/>
      <c r="F149" s="722"/>
      <c r="G149" s="713">
        <v>355</v>
      </c>
      <c r="H149" s="713"/>
      <c r="I149" s="718"/>
      <c r="J149" s="716"/>
      <c r="K149" s="717">
        <f>IFERROR(VLOOKUP(A149,'WP-BC'!A$18:AI$352,10,FALSE),0)</f>
        <v>0</v>
      </c>
      <c r="L149" s="716"/>
    </row>
    <row r="150" spans="1:13" s="631" customFormat="1" ht="15">
      <c r="A150" s="710" t="str">
        <f t="shared" si="2"/>
        <v>355</v>
      </c>
      <c r="B150" s="730" t="s">
        <v>128</v>
      </c>
      <c r="C150" s="718"/>
      <c r="D150" s="718"/>
      <c r="E150" s="722"/>
      <c r="F150" s="722"/>
      <c r="G150" s="713">
        <v>355</v>
      </c>
      <c r="H150" s="713"/>
      <c r="I150" s="718"/>
      <c r="J150" s="716"/>
      <c r="K150" s="720">
        <f>IFERROR(VLOOKUP(A150,'WP-BC'!A$18:AI$359,10,FALSE),0)</f>
        <v>0</v>
      </c>
      <c r="L150" s="716"/>
    </row>
    <row r="151" spans="1:13" s="631" customFormat="1" ht="13.2">
      <c r="A151" s="710" t="str">
        <f t="shared" si="2"/>
        <v>355</v>
      </c>
      <c r="B151" s="711">
        <v>29</v>
      </c>
      <c r="D151" s="721"/>
      <c r="E151" s="722"/>
      <c r="F151" s="723"/>
      <c r="G151" s="713">
        <v>355</v>
      </c>
      <c r="H151" s="724" t="s">
        <v>1134</v>
      </c>
      <c r="I151" s="716"/>
      <c r="J151" s="716"/>
      <c r="K151" s="728">
        <f>SUM(K144:K150)</f>
        <v>0</v>
      </c>
      <c r="L151" s="716"/>
    </row>
    <row r="152" spans="1:13" s="631" customFormat="1" ht="13.2">
      <c r="A152" s="710" t="str">
        <f t="shared" si="2"/>
        <v/>
      </c>
      <c r="B152" s="711"/>
      <c r="D152" s="721"/>
      <c r="E152" s="722"/>
      <c r="F152" s="723"/>
      <c r="G152" s="713"/>
      <c r="H152" s="716"/>
      <c r="I152" s="716"/>
      <c r="J152" s="716"/>
      <c r="K152" s="717"/>
      <c r="L152" s="716"/>
    </row>
    <row r="153" spans="1:13" s="631" customFormat="1" ht="13.2">
      <c r="A153" s="710" t="str">
        <f t="shared" si="2"/>
        <v>356</v>
      </c>
      <c r="B153" s="711" t="s">
        <v>1135</v>
      </c>
      <c r="C153" s="377"/>
      <c r="D153" s="729"/>
      <c r="E153" s="722"/>
      <c r="F153" s="723"/>
      <c r="G153" s="713">
        <v>356</v>
      </c>
      <c r="H153" s="716"/>
      <c r="I153" s="715"/>
      <c r="J153" s="716"/>
      <c r="K153" s="717">
        <f>IFERROR(VLOOKUP(A153,'WP-BC'!A$18:AI$352,10,FALSE),0)</f>
        <v>0</v>
      </c>
      <c r="L153" s="716"/>
      <c r="M153" s="631" t="s">
        <v>1061</v>
      </c>
    </row>
    <row r="154" spans="1:13" s="631" customFormat="1" ht="13.2">
      <c r="A154" s="710" t="str">
        <f t="shared" si="2"/>
        <v>356</v>
      </c>
      <c r="B154" s="711" t="s">
        <v>1136</v>
      </c>
      <c r="C154" s="377"/>
      <c r="D154" s="729"/>
      <c r="E154" s="722"/>
      <c r="F154" s="723"/>
      <c r="G154" s="713">
        <v>356</v>
      </c>
      <c r="H154" s="716"/>
      <c r="I154" s="715"/>
      <c r="J154" s="716"/>
      <c r="K154" s="717">
        <f>IFERROR(VLOOKUP(A154,'WP-BC'!A$18:AI$352,10,FALSE),0)</f>
        <v>0</v>
      </c>
      <c r="L154" s="716"/>
      <c r="M154" s="631" t="s">
        <v>1061</v>
      </c>
    </row>
    <row r="155" spans="1:13" s="631" customFormat="1" ht="13.2">
      <c r="A155" s="710" t="str">
        <f t="shared" si="2"/>
        <v>356</v>
      </c>
      <c r="B155" s="711" t="s">
        <v>1137</v>
      </c>
      <c r="C155" s="377"/>
      <c r="D155" s="729"/>
      <c r="E155" s="722"/>
      <c r="F155" s="723"/>
      <c r="G155" s="713">
        <v>356</v>
      </c>
      <c r="H155" s="716"/>
      <c r="I155" s="715"/>
      <c r="J155" s="716"/>
      <c r="K155" s="717">
        <f>IFERROR(VLOOKUP(A155,'WP-BC'!A$18:AI$352,10,FALSE),0)</f>
        <v>0</v>
      </c>
      <c r="L155" s="716"/>
      <c r="M155" s="631" t="s">
        <v>1061</v>
      </c>
    </row>
    <row r="156" spans="1:13" s="631" customFormat="1" ht="13.2">
      <c r="A156" s="710" t="str">
        <f t="shared" si="2"/>
        <v>356</v>
      </c>
      <c r="B156" s="711" t="s">
        <v>1138</v>
      </c>
      <c r="C156" s="377"/>
      <c r="D156" s="729"/>
      <c r="E156" s="722"/>
      <c r="F156" s="723"/>
      <c r="G156" s="713">
        <v>356</v>
      </c>
      <c r="H156" s="716"/>
      <c r="I156" s="715"/>
      <c r="J156" s="716"/>
      <c r="K156" s="717">
        <f>IFERROR(VLOOKUP(A156,'WP-BC'!A$18:AI$352,10,FALSE),0)</f>
        <v>0</v>
      </c>
      <c r="L156" s="716"/>
      <c r="M156" s="631" t="s">
        <v>1061</v>
      </c>
    </row>
    <row r="157" spans="1:13" s="631" customFormat="1" ht="13.2">
      <c r="A157" s="710" t="str">
        <f t="shared" si="2"/>
        <v>356</v>
      </c>
      <c r="B157" s="711" t="s">
        <v>1139</v>
      </c>
      <c r="C157" s="377"/>
      <c r="D157" s="729"/>
      <c r="E157" s="722"/>
      <c r="F157" s="723"/>
      <c r="G157" s="713">
        <v>356</v>
      </c>
      <c r="H157" s="716"/>
      <c r="I157" s="715"/>
      <c r="J157" s="716"/>
      <c r="K157" s="717">
        <f>IFERROR(VLOOKUP(A157,'WP-BC'!A$18:AI$352,10,FALSE),0)</f>
        <v>0</v>
      </c>
      <c r="L157" s="716"/>
      <c r="M157" s="631" t="s">
        <v>1061</v>
      </c>
    </row>
    <row r="158" spans="1:13" s="631" customFormat="1" ht="13.2">
      <c r="A158" s="710" t="str">
        <f t="shared" si="2"/>
        <v>356</v>
      </c>
      <c r="B158" s="711" t="s">
        <v>1140</v>
      </c>
      <c r="C158" s="377"/>
      <c r="D158" s="729"/>
      <c r="E158" s="722"/>
      <c r="F158" s="723"/>
      <c r="G158" s="713">
        <v>356</v>
      </c>
      <c r="H158" s="716"/>
      <c r="I158" s="715"/>
      <c r="J158" s="716"/>
      <c r="K158" s="717">
        <f>IFERROR(VLOOKUP(A158,'WP-BC'!A$18:AI$352,10,FALSE),0)</f>
        <v>0</v>
      </c>
      <c r="L158" s="716"/>
      <c r="M158" s="631" t="s">
        <v>1061</v>
      </c>
    </row>
    <row r="159" spans="1:13" s="631" customFormat="1" ht="13.2">
      <c r="A159" s="710" t="str">
        <f t="shared" ref="A159:A160" si="3">CONCATENATE(D159,G159,I159)</f>
        <v>356</v>
      </c>
      <c r="B159" s="730" t="s">
        <v>128</v>
      </c>
      <c r="C159" s="718"/>
      <c r="D159" s="718"/>
      <c r="E159" s="722"/>
      <c r="F159" s="722"/>
      <c r="G159" s="713">
        <v>356</v>
      </c>
      <c r="H159" s="713"/>
      <c r="I159" s="718"/>
      <c r="J159" s="716"/>
      <c r="K159" s="717">
        <f>IFERROR(VLOOKUP(A159,'WP-BC'!A$18:AI$352,10,FALSE),0)</f>
        <v>0</v>
      </c>
      <c r="L159" s="716"/>
    </row>
    <row r="160" spans="1:13" s="631" customFormat="1" ht="15">
      <c r="A160" s="710" t="str">
        <f t="shared" si="3"/>
        <v>356</v>
      </c>
      <c r="B160" s="730" t="s">
        <v>128</v>
      </c>
      <c r="C160" s="718"/>
      <c r="D160" s="718"/>
      <c r="E160" s="722"/>
      <c r="F160" s="722"/>
      <c r="G160" s="713">
        <v>356</v>
      </c>
      <c r="H160" s="713"/>
      <c r="I160" s="718"/>
      <c r="J160" s="716"/>
      <c r="K160" s="720">
        <f>IFERROR(VLOOKUP(A160,'WP-BC'!A$18:AI$359,10,FALSE),0)</f>
        <v>0</v>
      </c>
      <c r="L160" s="716"/>
    </row>
    <row r="161" spans="1:13" s="631" customFormat="1" ht="13.2">
      <c r="A161" s="710" t="str">
        <f t="shared" si="2"/>
        <v>356</v>
      </c>
      <c r="B161" s="711">
        <v>31</v>
      </c>
      <c r="D161" s="721"/>
      <c r="E161" s="722"/>
      <c r="F161" s="723"/>
      <c r="G161" s="713">
        <v>356</v>
      </c>
      <c r="H161" s="724" t="s">
        <v>1141</v>
      </c>
      <c r="I161" s="716"/>
      <c r="J161" s="716"/>
      <c r="K161" s="728">
        <f>SUM(K153:K160)</f>
        <v>0</v>
      </c>
      <c r="L161" s="716"/>
    </row>
    <row r="162" spans="1:13" s="631" customFormat="1" ht="13.2">
      <c r="A162" s="710" t="str">
        <f t="shared" si="2"/>
        <v/>
      </c>
      <c r="B162" s="711"/>
      <c r="D162" s="721"/>
      <c r="E162" s="722"/>
      <c r="F162" s="723"/>
      <c r="G162" s="713"/>
      <c r="H162" s="716"/>
      <c r="I162" s="716"/>
      <c r="J162" s="716"/>
      <c r="K162" s="717"/>
      <c r="L162" s="716"/>
    </row>
    <row r="163" spans="1:13" s="631" customFormat="1" ht="13.2">
      <c r="A163" s="710" t="str">
        <f t="shared" si="2"/>
        <v>357</v>
      </c>
      <c r="B163" s="711" t="s">
        <v>1142</v>
      </c>
      <c r="C163" s="377"/>
      <c r="D163" s="729"/>
      <c r="E163" s="722"/>
      <c r="F163" s="723"/>
      <c r="G163" s="713">
        <v>357</v>
      </c>
      <c r="H163" s="716"/>
      <c r="I163" s="715"/>
      <c r="J163" s="716"/>
      <c r="K163" s="717">
        <f>IFERROR(VLOOKUP(A163,'WP-BC'!A$18:AI$352,10,FALSE),0)</f>
        <v>0</v>
      </c>
      <c r="L163" s="716"/>
      <c r="M163" s="631" t="s">
        <v>1061</v>
      </c>
    </row>
    <row r="164" spans="1:13" s="631" customFormat="1" ht="13.2">
      <c r="A164" s="710" t="str">
        <f t="shared" si="2"/>
        <v>357</v>
      </c>
      <c r="B164" s="711" t="s">
        <v>1143</v>
      </c>
      <c r="C164" s="377"/>
      <c r="D164" s="729"/>
      <c r="E164" s="722"/>
      <c r="F164" s="723"/>
      <c r="G164" s="713">
        <v>357</v>
      </c>
      <c r="H164" s="716"/>
      <c r="I164" s="715"/>
      <c r="J164" s="716"/>
      <c r="K164" s="717">
        <f>IFERROR(VLOOKUP(A164,'WP-BC'!A$18:AI$352,10,FALSE),0)</f>
        <v>0</v>
      </c>
      <c r="L164" s="716"/>
      <c r="M164" s="631" t="s">
        <v>1061</v>
      </c>
    </row>
    <row r="165" spans="1:13" s="631" customFormat="1" ht="13.2">
      <c r="A165" s="710" t="str">
        <f t="shared" si="2"/>
        <v>357</v>
      </c>
      <c r="B165" s="711" t="s">
        <v>1144</v>
      </c>
      <c r="C165" s="377"/>
      <c r="D165" s="729"/>
      <c r="E165" s="722"/>
      <c r="F165" s="723"/>
      <c r="G165" s="713">
        <v>357</v>
      </c>
      <c r="H165" s="716"/>
      <c r="I165" s="715"/>
      <c r="J165" s="716"/>
      <c r="K165" s="717">
        <f>IFERROR(VLOOKUP(A165,'WP-BC'!A$18:AI$352,10,FALSE),0)</f>
        <v>0</v>
      </c>
      <c r="L165" s="716"/>
      <c r="M165" s="631" t="s">
        <v>1061</v>
      </c>
    </row>
    <row r="166" spans="1:13" s="631" customFormat="1" ht="13.2">
      <c r="A166" s="710" t="str">
        <f t="shared" si="2"/>
        <v>357</v>
      </c>
      <c r="B166" s="730" t="s">
        <v>128</v>
      </c>
      <c r="C166" s="718"/>
      <c r="D166" s="718"/>
      <c r="E166" s="722"/>
      <c r="F166" s="722"/>
      <c r="G166" s="713">
        <v>357</v>
      </c>
      <c r="H166" s="713"/>
      <c r="I166" s="718"/>
      <c r="J166" s="716"/>
      <c r="K166" s="717">
        <f>IFERROR(VLOOKUP(A166,'WP-BC'!A$18:AI$352,10,FALSE),0)</f>
        <v>0</v>
      </c>
      <c r="L166" s="716"/>
    </row>
    <row r="167" spans="1:13" s="631" customFormat="1" ht="15">
      <c r="A167" s="710" t="str">
        <f t="shared" si="2"/>
        <v>357</v>
      </c>
      <c r="B167" s="730" t="s">
        <v>128</v>
      </c>
      <c r="C167" s="718"/>
      <c r="D167" s="718"/>
      <c r="E167" s="722"/>
      <c r="F167" s="722"/>
      <c r="G167" s="713">
        <v>357</v>
      </c>
      <c r="H167" s="713"/>
      <c r="I167" s="718"/>
      <c r="J167" s="716"/>
      <c r="K167" s="720">
        <f>IFERROR(VLOOKUP(A167,'WP-BC'!A$18:AI$359,10,FALSE),0)</f>
        <v>0</v>
      </c>
      <c r="L167" s="716"/>
    </row>
    <row r="168" spans="1:13" s="631" customFormat="1" ht="13.2">
      <c r="A168" s="710" t="str">
        <f t="shared" si="2"/>
        <v>357</v>
      </c>
      <c r="B168" s="711">
        <v>33</v>
      </c>
      <c r="D168" s="721"/>
      <c r="E168" s="722"/>
      <c r="F168" s="723"/>
      <c r="G168" s="713">
        <v>357</v>
      </c>
      <c r="H168" s="724" t="s">
        <v>1145</v>
      </c>
      <c r="I168" s="716"/>
      <c r="J168" s="716"/>
      <c r="K168" s="728">
        <f>SUM(K163:K167)</f>
        <v>0</v>
      </c>
      <c r="L168" s="716"/>
    </row>
    <row r="169" spans="1:13" s="631" customFormat="1" ht="13.2">
      <c r="A169" s="710" t="str">
        <f t="shared" si="2"/>
        <v/>
      </c>
      <c r="B169" s="711"/>
      <c r="D169" s="721"/>
      <c r="E169" s="722"/>
      <c r="F169" s="723"/>
      <c r="G169" s="713"/>
      <c r="H169" s="716"/>
      <c r="I169" s="716"/>
      <c r="J169" s="716"/>
      <c r="K169" s="717"/>
      <c r="L169" s="716"/>
    </row>
    <row r="170" spans="1:13" s="631" customFormat="1" ht="13.2">
      <c r="A170" s="710" t="str">
        <f t="shared" si="2"/>
        <v>358</v>
      </c>
      <c r="B170" s="711" t="s">
        <v>1146</v>
      </c>
      <c r="C170" s="377"/>
      <c r="D170" s="729"/>
      <c r="E170" s="722"/>
      <c r="F170" s="723"/>
      <c r="G170" s="713">
        <v>358</v>
      </c>
      <c r="H170" s="716"/>
      <c r="I170" s="715"/>
      <c r="J170" s="716"/>
      <c r="K170" s="717">
        <f>IFERROR(VLOOKUP(A170,'WP-BC'!A$18:AI$352,10,FALSE),0)</f>
        <v>0</v>
      </c>
      <c r="L170" s="716"/>
      <c r="M170" s="631" t="s">
        <v>1061</v>
      </c>
    </row>
    <row r="171" spans="1:13" s="631" customFormat="1" ht="13.2">
      <c r="A171" s="710" t="str">
        <f t="shared" si="2"/>
        <v>358</v>
      </c>
      <c r="B171" s="711" t="s">
        <v>1147</v>
      </c>
      <c r="C171" s="377"/>
      <c r="D171" s="729"/>
      <c r="E171" s="722"/>
      <c r="F171" s="723"/>
      <c r="G171" s="713">
        <v>358</v>
      </c>
      <c r="H171" s="716"/>
      <c r="I171" s="715"/>
      <c r="J171" s="716"/>
      <c r="K171" s="717">
        <f>IFERROR(VLOOKUP(A171,'WP-BC'!A$18:AI$352,10,FALSE),0)</f>
        <v>0</v>
      </c>
      <c r="L171" s="716"/>
      <c r="M171" s="631" t="s">
        <v>1061</v>
      </c>
    </row>
    <row r="172" spans="1:13" s="631" customFormat="1" ht="13.2">
      <c r="A172" s="710" t="str">
        <f t="shared" si="2"/>
        <v>358</v>
      </c>
      <c r="B172" s="711" t="s">
        <v>1148</v>
      </c>
      <c r="C172" s="377"/>
      <c r="D172" s="729"/>
      <c r="E172" s="722"/>
      <c r="F172" s="723"/>
      <c r="G172" s="713">
        <v>358</v>
      </c>
      <c r="H172" s="716"/>
      <c r="I172" s="715"/>
      <c r="J172" s="716"/>
      <c r="K172" s="717">
        <f>IFERROR(VLOOKUP(A172,'WP-BC'!A$18:AI$352,10,FALSE),0)</f>
        <v>0</v>
      </c>
      <c r="L172" s="716"/>
      <c r="M172" s="631" t="s">
        <v>1061</v>
      </c>
    </row>
    <row r="173" spans="1:13" s="631" customFormat="1" ht="13.2">
      <c r="A173" s="710" t="str">
        <f t="shared" ref="A173:A174" si="4">CONCATENATE(D173,G173,I173)</f>
        <v>358</v>
      </c>
      <c r="B173" s="730" t="s">
        <v>128</v>
      </c>
      <c r="C173" s="718"/>
      <c r="D173" s="718"/>
      <c r="E173" s="722"/>
      <c r="F173" s="722"/>
      <c r="G173" s="713">
        <v>358</v>
      </c>
      <c r="H173" s="713"/>
      <c r="I173" s="718"/>
      <c r="J173" s="716"/>
      <c r="K173" s="717">
        <f>IFERROR(VLOOKUP(A173,'WP-BC'!A$18:AI$352,10,FALSE),0)</f>
        <v>0</v>
      </c>
      <c r="L173" s="716"/>
    </row>
    <row r="174" spans="1:13" s="631" customFormat="1" ht="15">
      <c r="A174" s="710" t="str">
        <f t="shared" si="4"/>
        <v>358</v>
      </c>
      <c r="B174" s="730" t="s">
        <v>128</v>
      </c>
      <c r="C174" s="718"/>
      <c r="D174" s="718"/>
      <c r="E174" s="722"/>
      <c r="F174" s="722"/>
      <c r="G174" s="713">
        <v>358</v>
      </c>
      <c r="H174" s="713"/>
      <c r="I174" s="718"/>
      <c r="J174" s="716"/>
      <c r="K174" s="720">
        <f>IFERROR(VLOOKUP(A174,'WP-BC'!A$18:AI$359,10,FALSE),0)</f>
        <v>0</v>
      </c>
      <c r="L174" s="716"/>
    </row>
    <row r="175" spans="1:13" s="631" customFormat="1" ht="13.2">
      <c r="A175" s="710" t="str">
        <f t="shared" si="2"/>
        <v>358</v>
      </c>
      <c r="B175" s="711">
        <v>35</v>
      </c>
      <c r="D175" s="721"/>
      <c r="E175" s="722"/>
      <c r="F175" s="723"/>
      <c r="G175" s="713">
        <v>358</v>
      </c>
      <c r="H175" s="724" t="s">
        <v>1149</v>
      </c>
      <c r="I175" s="724"/>
      <c r="J175" s="716"/>
      <c r="K175" s="728">
        <f>SUM(K170:K174)</f>
        <v>0</v>
      </c>
      <c r="L175" s="716"/>
    </row>
    <row r="176" spans="1:13" s="631" customFormat="1" ht="13.2">
      <c r="A176" s="710" t="str">
        <f t="shared" si="2"/>
        <v/>
      </c>
      <c r="B176" s="711"/>
      <c r="D176" s="721"/>
      <c r="E176" s="722"/>
      <c r="F176" s="723"/>
      <c r="G176" s="713"/>
      <c r="H176" s="716"/>
      <c r="I176" s="716"/>
      <c r="J176" s="716"/>
      <c r="K176" s="717"/>
      <c r="L176" s="716"/>
    </row>
    <row r="177" spans="1:13" s="631" customFormat="1" ht="13.2">
      <c r="A177" s="710" t="str">
        <f t="shared" si="2"/>
        <v>359</v>
      </c>
      <c r="B177" s="711" t="s">
        <v>1150</v>
      </c>
      <c r="C177" s="377"/>
      <c r="D177" s="729"/>
      <c r="E177" s="722"/>
      <c r="F177" s="723"/>
      <c r="G177" s="713">
        <v>359</v>
      </c>
      <c r="H177" s="716"/>
      <c r="I177" s="715"/>
      <c r="J177" s="716"/>
      <c r="K177" s="717">
        <f>IFERROR(VLOOKUP(A177,'WP-BC'!A$18:AI$352,10,FALSE),0)</f>
        <v>0</v>
      </c>
      <c r="L177" s="716"/>
      <c r="M177" s="631" t="s">
        <v>1061</v>
      </c>
    </row>
    <row r="178" spans="1:13" s="631" customFormat="1" ht="13.2">
      <c r="A178" s="710" t="str">
        <f t="shared" si="2"/>
        <v>359</v>
      </c>
      <c r="B178" s="711" t="s">
        <v>1151</v>
      </c>
      <c r="C178" s="377"/>
      <c r="D178" s="729"/>
      <c r="E178" s="722"/>
      <c r="F178" s="723"/>
      <c r="G178" s="713">
        <v>359</v>
      </c>
      <c r="H178" s="716"/>
      <c r="I178" s="715"/>
      <c r="J178" s="716"/>
      <c r="K178" s="717">
        <f>IFERROR(VLOOKUP(A178,'WP-BC'!A$18:AI$352,10,FALSE),0)</f>
        <v>0</v>
      </c>
      <c r="L178" s="716"/>
      <c r="M178" s="631" t="s">
        <v>1061</v>
      </c>
    </row>
    <row r="179" spans="1:13" s="631" customFormat="1" ht="13.2">
      <c r="A179" s="710" t="str">
        <f t="shared" si="2"/>
        <v>359</v>
      </c>
      <c r="B179" s="711" t="s">
        <v>1152</v>
      </c>
      <c r="C179" s="377"/>
      <c r="D179" s="729"/>
      <c r="E179" s="722"/>
      <c r="F179" s="723"/>
      <c r="G179" s="713">
        <v>359</v>
      </c>
      <c r="H179" s="716"/>
      <c r="I179" s="715"/>
      <c r="J179" s="716"/>
      <c r="K179" s="717">
        <f>IFERROR(VLOOKUP(A179,'WP-BC'!A$18:AI$352,10,FALSE),0)</f>
        <v>0</v>
      </c>
      <c r="L179" s="716"/>
      <c r="M179" s="631" t="s">
        <v>1061</v>
      </c>
    </row>
    <row r="180" spans="1:13" s="631" customFormat="1" ht="13.2">
      <c r="A180" s="710" t="str">
        <f t="shared" si="2"/>
        <v>359</v>
      </c>
      <c r="B180" s="711" t="s">
        <v>1153</v>
      </c>
      <c r="C180" s="377"/>
      <c r="D180" s="729"/>
      <c r="E180" s="722"/>
      <c r="F180" s="723"/>
      <c r="G180" s="713">
        <v>359</v>
      </c>
      <c r="H180" s="716"/>
      <c r="I180" s="715"/>
      <c r="J180" s="716"/>
      <c r="K180" s="717">
        <f>IFERROR(VLOOKUP(A180,'WP-BC'!A$18:AI$352,10,FALSE),0)</f>
        <v>0</v>
      </c>
      <c r="L180" s="716"/>
      <c r="M180" s="631" t="s">
        <v>1061</v>
      </c>
    </row>
    <row r="181" spans="1:13" s="631" customFormat="1" ht="13.2">
      <c r="A181" s="710" t="str">
        <f t="shared" si="2"/>
        <v>359</v>
      </c>
      <c r="B181" s="711" t="s">
        <v>1154</v>
      </c>
      <c r="C181" s="377"/>
      <c r="D181" s="729"/>
      <c r="E181" s="722"/>
      <c r="F181" s="723"/>
      <c r="G181" s="713">
        <v>359</v>
      </c>
      <c r="H181" s="716"/>
      <c r="I181" s="715"/>
      <c r="J181" s="716"/>
      <c r="K181" s="717">
        <f>IFERROR(VLOOKUP(A181,'WP-BC'!A$18:AI$352,10,FALSE),0)</f>
        <v>0</v>
      </c>
      <c r="L181" s="716"/>
      <c r="M181" s="631" t="s">
        <v>1061</v>
      </c>
    </row>
    <row r="182" spans="1:13" s="631" customFormat="1" ht="13.2">
      <c r="A182" s="710" t="str">
        <f t="shared" si="2"/>
        <v>359</v>
      </c>
      <c r="B182" s="711" t="s">
        <v>1155</v>
      </c>
      <c r="C182" s="377"/>
      <c r="D182" s="729"/>
      <c r="E182" s="722"/>
      <c r="F182" s="723"/>
      <c r="G182" s="713">
        <v>359</v>
      </c>
      <c r="H182" s="716"/>
      <c r="I182" s="715"/>
      <c r="J182" s="716"/>
      <c r="K182" s="717">
        <f>IFERROR(VLOOKUP(A182,'WP-BC'!A$18:AI$352,10,FALSE),0)</f>
        <v>0</v>
      </c>
      <c r="L182" s="716"/>
      <c r="M182" s="631" t="s">
        <v>1061</v>
      </c>
    </row>
    <row r="183" spans="1:13" s="631" customFormat="1" ht="13.2">
      <c r="A183" s="710" t="str">
        <f t="shared" si="2"/>
        <v>359</v>
      </c>
      <c r="B183" s="730" t="s">
        <v>128</v>
      </c>
      <c r="C183" s="718"/>
      <c r="D183" s="718"/>
      <c r="E183" s="722"/>
      <c r="F183" s="722"/>
      <c r="G183" s="713">
        <v>359</v>
      </c>
      <c r="H183" s="713"/>
      <c r="I183" s="718"/>
      <c r="J183" s="716"/>
      <c r="K183" s="717">
        <f>IFERROR(VLOOKUP(A183,'WP-BC'!A$18:AI$352,10,FALSE),0)</f>
        <v>0</v>
      </c>
      <c r="L183" s="716"/>
    </row>
    <row r="184" spans="1:13" s="631" customFormat="1" ht="15">
      <c r="A184" s="710" t="str">
        <f t="shared" si="2"/>
        <v>359</v>
      </c>
      <c r="B184" s="730" t="s">
        <v>128</v>
      </c>
      <c r="C184" s="718"/>
      <c r="D184" s="718"/>
      <c r="E184" s="722"/>
      <c r="F184" s="722"/>
      <c r="G184" s="713">
        <v>359</v>
      </c>
      <c r="H184" s="713"/>
      <c r="I184" s="718"/>
      <c r="J184" s="716"/>
      <c r="K184" s="720">
        <f>IFERROR(VLOOKUP(A184,'WP-BC'!A$18:AI$359,10,FALSE),0)</f>
        <v>0</v>
      </c>
      <c r="L184" s="716"/>
    </row>
    <row r="185" spans="1:13" s="631" customFormat="1" ht="13.2">
      <c r="A185" s="710" t="str">
        <f t="shared" si="2"/>
        <v>359</v>
      </c>
      <c r="B185" s="711">
        <v>37</v>
      </c>
      <c r="D185" s="734"/>
      <c r="G185" s="713">
        <v>359</v>
      </c>
      <c r="H185" s="724" t="s">
        <v>1156</v>
      </c>
      <c r="I185" s="724"/>
      <c r="K185" s="728">
        <f>SUM(K177:K184)</f>
        <v>0</v>
      </c>
    </row>
    <row r="186" spans="1:13" s="631" customFormat="1" ht="13.2">
      <c r="A186" s="710"/>
      <c r="B186" s="711"/>
      <c r="D186" s="734"/>
      <c r="G186" s="713"/>
      <c r="H186" s="724"/>
      <c r="I186" s="724"/>
      <c r="K186" s="728"/>
    </row>
    <row r="187" spans="1:13" s="631" customFormat="1" ht="13.2">
      <c r="A187" s="710" t="str">
        <f t="shared" si="2"/>
        <v/>
      </c>
      <c r="B187" s="377" t="s">
        <v>128</v>
      </c>
      <c r="C187" s="377"/>
      <c r="D187" s="735"/>
      <c r="E187" s="377"/>
      <c r="F187" s="377"/>
      <c r="G187" s="714"/>
      <c r="H187" s="715"/>
      <c r="I187" s="715"/>
      <c r="J187" s="377"/>
      <c r="K187" s="733"/>
    </row>
    <row r="188" spans="1:13" s="631" customFormat="1" ht="13.2">
      <c r="A188" s="736"/>
      <c r="D188" s="734"/>
      <c r="G188" s="713"/>
      <c r="H188" s="716"/>
      <c r="I188" s="716"/>
      <c r="K188" s="728"/>
    </row>
    <row r="189" spans="1:13" s="631" customFormat="1" ht="15.6">
      <c r="A189" s="710" t="str">
        <f t="shared" si="2"/>
        <v/>
      </c>
      <c r="B189" s="711">
        <v>38</v>
      </c>
      <c r="C189" s="612" t="s">
        <v>1157</v>
      </c>
      <c r="D189" s="734"/>
      <c r="G189" s="708"/>
      <c r="K189" s="733">
        <f>K185+K175+K168+K161+K151+K142+K132+K120</f>
        <v>0</v>
      </c>
    </row>
    <row r="190" spans="1:13" s="631" customFormat="1" ht="15.6">
      <c r="A190" s="707"/>
      <c r="C190" s="612"/>
      <c r="D190" s="734"/>
      <c r="G190" s="708"/>
      <c r="K190" s="728"/>
    </row>
    <row r="191" spans="1:13" s="621" customFormat="1" ht="15.6">
      <c r="A191" s="692"/>
      <c r="C191" s="694"/>
      <c r="D191" s="704"/>
      <c r="G191" s="705"/>
      <c r="K191" s="737"/>
    </row>
    <row r="192" spans="1:13" s="621" customFormat="1" ht="15.6">
      <c r="A192" s="692"/>
      <c r="C192" s="694"/>
      <c r="D192" s="704"/>
      <c r="G192" s="705"/>
      <c r="K192" s="737"/>
    </row>
    <row r="193" spans="1:14" s="621" customFormat="1" ht="15.6">
      <c r="A193" s="692"/>
      <c r="C193" s="694"/>
      <c r="D193" s="704"/>
      <c r="G193" s="705"/>
      <c r="K193" s="737"/>
    </row>
    <row r="194" spans="1:14" s="621" customFormat="1" ht="15.6">
      <c r="A194" s="692"/>
      <c r="C194" s="694"/>
      <c r="D194" s="704"/>
      <c r="G194" s="705"/>
      <c r="K194" s="737"/>
    </row>
    <row r="195" spans="1:14" s="621" customFormat="1" ht="13.8">
      <c r="A195" s="692"/>
      <c r="D195" s="704"/>
      <c r="G195" s="705"/>
      <c r="K195" s="706"/>
    </row>
    <row r="196" spans="1:14" s="621" customFormat="1" ht="13.8">
      <c r="A196" s="692"/>
      <c r="D196" s="704"/>
      <c r="G196" s="705"/>
      <c r="K196" s="706"/>
    </row>
    <row r="197" spans="1:14" s="621" customFormat="1" ht="13.8">
      <c r="A197" s="692"/>
      <c r="D197" s="704"/>
      <c r="G197" s="705"/>
      <c r="K197" s="706"/>
    </row>
    <row r="198" spans="1:14" s="235" customFormat="1" ht="18">
      <c r="A198" s="738"/>
      <c r="D198" s="739"/>
      <c r="E198" s="740"/>
      <c r="F198" s="740"/>
      <c r="G198" s="741"/>
      <c r="H198" s="740"/>
      <c r="I198" s="740"/>
      <c r="J198" s="740"/>
      <c r="K198" s="742"/>
      <c r="L198" s="740"/>
      <c r="M198" s="740"/>
      <c r="N198" s="740"/>
    </row>
    <row r="199" spans="1:14" s="235" customFormat="1" ht="18">
      <c r="A199" s="738"/>
      <c r="D199" s="739"/>
      <c r="E199" s="740"/>
      <c r="F199" s="740"/>
      <c r="G199" s="741"/>
      <c r="H199" s="740"/>
      <c r="I199" s="740"/>
      <c r="J199" s="740"/>
      <c r="K199" s="742"/>
      <c r="M199" s="740"/>
      <c r="N199" s="740"/>
    </row>
    <row r="200" spans="1:14" s="235" customFormat="1" ht="18">
      <c r="A200" s="738"/>
      <c r="D200" s="739"/>
      <c r="E200" s="740"/>
      <c r="F200" s="740"/>
      <c r="G200" s="741"/>
      <c r="H200" s="740"/>
      <c r="I200" s="740"/>
      <c r="J200" s="740"/>
      <c r="K200" s="742"/>
      <c r="M200" s="740"/>
      <c r="N200" s="740"/>
    </row>
    <row r="201" spans="1:14" s="235" customFormat="1" ht="18">
      <c r="A201" s="738"/>
      <c r="D201" s="739"/>
      <c r="E201" s="740"/>
      <c r="F201" s="740"/>
      <c r="G201" s="740"/>
      <c r="H201" s="740"/>
      <c r="I201" s="740"/>
      <c r="J201" s="740"/>
      <c r="K201" s="742"/>
      <c r="M201" s="741"/>
      <c r="N201" s="740"/>
    </row>
    <row r="202" spans="1:14" s="235" customFormat="1" ht="18">
      <c r="A202" s="738"/>
      <c r="D202" s="739"/>
      <c r="E202" s="740"/>
      <c r="F202" s="740"/>
      <c r="G202" s="740"/>
      <c r="H202" s="740"/>
      <c r="I202" s="740"/>
      <c r="J202" s="740"/>
      <c r="K202" s="742"/>
      <c r="L202" s="741"/>
      <c r="M202" s="741"/>
      <c r="N202" s="740"/>
    </row>
    <row r="203" spans="1:14" s="235" customFormat="1" ht="18">
      <c r="A203" s="738"/>
      <c r="D203" s="739"/>
      <c r="E203" s="740"/>
      <c r="F203" s="743"/>
      <c r="G203" s="740"/>
      <c r="H203" s="740"/>
      <c r="I203" s="740"/>
      <c r="J203" s="743"/>
      <c r="K203" s="742"/>
      <c r="L203" s="743"/>
      <c r="M203" s="743"/>
      <c r="N203" s="740"/>
    </row>
    <row r="204" spans="1:14" s="235" customFormat="1" ht="18">
      <c r="A204" s="738"/>
      <c r="D204" s="739"/>
      <c r="E204" s="740"/>
      <c r="F204" s="740"/>
      <c r="G204" s="740"/>
      <c r="H204" s="740"/>
      <c r="I204" s="740"/>
      <c r="J204" s="741"/>
      <c r="K204" s="742"/>
      <c r="L204" s="741"/>
      <c r="M204" s="741"/>
      <c r="N204" s="740"/>
    </row>
    <row r="205" spans="1:14" s="235" customFormat="1" ht="18">
      <c r="A205" s="738"/>
      <c r="D205" s="739"/>
      <c r="E205" s="740"/>
      <c r="F205" s="740"/>
      <c r="G205" s="740"/>
      <c r="H205" s="740"/>
      <c r="I205" s="740"/>
      <c r="J205" s="741"/>
      <c r="K205" s="742"/>
      <c r="L205" s="741"/>
      <c r="M205" s="741"/>
      <c r="N205" s="740"/>
    </row>
    <row r="206" spans="1:14" s="235" customFormat="1" ht="18">
      <c r="A206" s="738"/>
      <c r="D206" s="744"/>
      <c r="E206" s="745"/>
      <c r="F206" s="745"/>
      <c r="G206" s="740"/>
      <c r="H206" s="740"/>
      <c r="I206" s="740"/>
      <c r="J206" s="746"/>
      <c r="K206" s="742"/>
      <c r="L206" s="740"/>
      <c r="M206" s="740"/>
      <c r="N206" s="740"/>
    </row>
    <row r="207" spans="1:14" s="235" customFormat="1" ht="18">
      <c r="A207" s="738"/>
      <c r="D207" s="744"/>
      <c r="E207" s="745"/>
      <c r="F207" s="745"/>
      <c r="G207" s="740"/>
      <c r="H207" s="740"/>
      <c r="I207" s="740"/>
      <c r="J207" s="746"/>
      <c r="K207" s="742"/>
      <c r="L207" s="740"/>
      <c r="M207" s="740"/>
      <c r="N207" s="740"/>
    </row>
    <row r="208" spans="1:14" s="235" customFormat="1" ht="18">
      <c r="A208" s="738"/>
      <c r="D208" s="744"/>
      <c r="E208" s="745"/>
      <c r="F208" s="745"/>
      <c r="G208" s="740"/>
      <c r="H208" s="740"/>
      <c r="I208" s="740"/>
      <c r="J208" s="746"/>
      <c r="K208" s="742"/>
      <c r="L208" s="740"/>
      <c r="M208" s="740"/>
      <c r="N208" s="740"/>
    </row>
    <row r="209" spans="1:14" s="235" customFormat="1" ht="18">
      <c r="A209" s="738"/>
      <c r="D209" s="744"/>
      <c r="E209" s="745"/>
      <c r="F209" s="745"/>
      <c r="G209" s="740"/>
      <c r="H209" s="740"/>
      <c r="I209" s="740"/>
      <c r="J209" s="746"/>
      <c r="K209" s="742"/>
      <c r="L209" s="740"/>
      <c r="M209" s="740"/>
      <c r="N209" s="740"/>
    </row>
    <row r="210" spans="1:14" s="235" customFormat="1" ht="18">
      <c r="A210" s="738"/>
      <c r="D210" s="744"/>
      <c r="E210" s="745"/>
      <c r="F210" s="745"/>
      <c r="G210" s="740"/>
      <c r="H210" s="740"/>
      <c r="I210" s="740"/>
      <c r="J210" s="746"/>
      <c r="K210" s="742"/>
      <c r="L210" s="740"/>
      <c r="M210" s="740"/>
      <c r="N210" s="740"/>
    </row>
    <row r="211" spans="1:14" s="235" customFormat="1" ht="18">
      <c r="A211" s="738"/>
      <c r="D211" s="744"/>
      <c r="E211" s="745"/>
      <c r="F211" s="745"/>
      <c r="G211" s="740"/>
      <c r="H211" s="740"/>
      <c r="I211" s="747"/>
      <c r="J211" s="748"/>
      <c r="K211" s="742"/>
      <c r="L211" s="740"/>
      <c r="M211" s="740"/>
      <c r="N211" s="740"/>
    </row>
    <row r="212" spans="1:14" s="235" customFormat="1" ht="18">
      <c r="A212" s="738"/>
      <c r="D212" s="744"/>
      <c r="E212" s="745"/>
      <c r="F212" s="745"/>
      <c r="G212" s="740"/>
      <c r="H212" s="740"/>
      <c r="I212" s="740"/>
      <c r="J212" s="746"/>
      <c r="K212" s="742"/>
      <c r="L212" s="740"/>
      <c r="M212" s="740"/>
      <c r="N212" s="740"/>
    </row>
    <row r="213" spans="1:14" s="235" customFormat="1" ht="18">
      <c r="A213" s="738"/>
      <c r="D213" s="744"/>
      <c r="E213" s="745"/>
      <c r="F213" s="745"/>
      <c r="G213" s="740"/>
      <c r="H213" s="740"/>
      <c r="I213" s="740"/>
      <c r="J213" s="746"/>
      <c r="K213" s="742"/>
      <c r="L213" s="740"/>
      <c r="M213" s="740"/>
      <c r="N213" s="740"/>
    </row>
    <row r="214" spans="1:14" s="235" customFormat="1" ht="18">
      <c r="A214" s="738"/>
      <c r="D214" s="744"/>
      <c r="E214" s="745"/>
      <c r="F214" s="745"/>
      <c r="G214" s="740"/>
      <c r="H214" s="740"/>
      <c r="I214" s="740"/>
      <c r="J214" s="746"/>
      <c r="K214" s="742"/>
      <c r="L214" s="740"/>
      <c r="M214" s="740"/>
      <c r="N214" s="740"/>
    </row>
    <row r="215" spans="1:14" ht="17.399999999999999">
      <c r="D215" s="749"/>
      <c r="E215" s="260"/>
      <c r="F215" s="750"/>
      <c r="G215" s="231"/>
      <c r="H215" s="231"/>
      <c r="I215" s="751"/>
      <c r="J215" s="751"/>
      <c r="K215" s="752"/>
      <c r="L215" s="231"/>
      <c r="M215" s="231"/>
      <c r="N215" s="231"/>
    </row>
    <row r="216" spans="1:14" ht="17.399999999999999">
      <c r="D216" s="749"/>
      <c r="E216" s="260"/>
      <c r="F216" s="231"/>
      <c r="G216" s="231"/>
      <c r="H216" s="231"/>
      <c r="I216" s="231"/>
      <c r="J216" s="751"/>
      <c r="K216" s="752"/>
      <c r="L216" s="231"/>
      <c r="M216" s="231"/>
      <c r="N216" s="231"/>
    </row>
    <row r="217" spans="1:14" ht="17.399999999999999">
      <c r="D217" s="689"/>
      <c r="E217" s="231"/>
      <c r="F217" s="231"/>
      <c r="G217" s="231"/>
      <c r="H217" s="231"/>
      <c r="I217" s="231"/>
      <c r="J217" s="231"/>
      <c r="K217" s="752"/>
      <c r="L217" s="231"/>
      <c r="M217" s="231"/>
      <c r="N217" s="231"/>
    </row>
    <row r="218" spans="1:14" ht="17.399999999999999">
      <c r="D218" s="689"/>
      <c r="E218" s="231"/>
      <c r="F218" s="231"/>
      <c r="G218" s="231"/>
      <c r="H218" s="231"/>
      <c r="I218" s="231"/>
      <c r="J218" s="753"/>
      <c r="K218" s="688"/>
      <c r="L218" s="231"/>
      <c r="M218" s="231"/>
      <c r="N218" s="231"/>
    </row>
    <row r="219" spans="1:14" ht="17.399999999999999">
      <c r="D219" s="689"/>
      <c r="E219" s="231"/>
      <c r="F219" s="231"/>
      <c r="G219" s="231"/>
      <c r="H219" s="231"/>
      <c r="I219" s="231"/>
      <c r="J219" s="754"/>
      <c r="K219" s="688"/>
      <c r="L219" s="231"/>
      <c r="M219" s="231"/>
      <c r="N219" s="231"/>
    </row>
    <row r="220" spans="1:14" ht="17.399999999999999">
      <c r="D220" s="689"/>
      <c r="E220" s="231"/>
      <c r="F220" s="231"/>
      <c r="G220" s="231"/>
      <c r="H220" s="231"/>
      <c r="I220" s="231"/>
      <c r="J220" s="231"/>
      <c r="K220" s="688"/>
      <c r="L220" s="231"/>
      <c r="M220" s="231"/>
      <c r="N220" s="231"/>
    </row>
    <row r="221" spans="1:14" ht="17.399999999999999">
      <c r="D221" s="689"/>
      <c r="E221" s="231"/>
      <c r="F221" s="1269"/>
      <c r="G221" s="231"/>
      <c r="H221" s="231"/>
      <c r="I221" s="231"/>
      <c r="J221" s="751"/>
      <c r="K221" s="688"/>
      <c r="L221" s="755"/>
      <c r="M221" s="751"/>
      <c r="N221" s="234"/>
    </row>
    <row r="222" spans="1:14" ht="17.399999999999999">
      <c r="D222" s="689"/>
      <c r="E222" s="231"/>
      <c r="F222" s="231"/>
      <c r="G222" s="231"/>
      <c r="H222" s="231"/>
      <c r="I222" s="231"/>
      <c r="J222" s="231"/>
      <c r="K222" s="688"/>
      <c r="L222" s="231"/>
      <c r="M222" s="231"/>
      <c r="N222" s="231"/>
    </row>
    <row r="223" spans="1:14" ht="17.399999999999999">
      <c r="D223" s="689"/>
      <c r="E223" s="231"/>
      <c r="F223" s="231"/>
      <c r="G223" s="231"/>
      <c r="H223" s="231"/>
      <c r="I223" s="231"/>
      <c r="J223" s="231"/>
      <c r="K223" s="688"/>
      <c r="L223" s="231"/>
      <c r="M223" s="231"/>
      <c r="N223" s="231"/>
    </row>
    <row r="224" spans="1:14" ht="17.399999999999999">
      <c r="D224" s="689"/>
      <c r="E224" s="231"/>
      <c r="F224" s="231"/>
      <c r="G224" s="231"/>
      <c r="H224" s="231"/>
      <c r="I224" s="231"/>
      <c r="J224" s="231"/>
      <c r="K224" s="688"/>
      <c r="L224" s="231"/>
      <c r="M224" s="231"/>
      <c r="N224" s="231"/>
    </row>
    <row r="225" spans="4:14" ht="17.399999999999999">
      <c r="D225" s="756"/>
      <c r="E225" s="234"/>
      <c r="F225" s="234"/>
      <c r="G225" s="234"/>
      <c r="H225" s="234"/>
      <c r="I225" s="231"/>
      <c r="J225" s="231"/>
      <c r="K225" s="688"/>
      <c r="L225" s="231"/>
      <c r="M225" s="231"/>
      <c r="N225" s="231"/>
    </row>
    <row r="226" spans="4:14" ht="17.399999999999999">
      <c r="D226" s="756"/>
      <c r="E226" s="234"/>
      <c r="F226" s="234"/>
      <c r="G226" s="234"/>
      <c r="H226" s="234"/>
      <c r="I226" s="231"/>
      <c r="J226" s="753"/>
      <c r="K226" s="688"/>
      <c r="L226" s="231"/>
      <c r="M226" s="231"/>
      <c r="N226" s="231"/>
    </row>
    <row r="227" spans="4:14" ht="17.399999999999999">
      <c r="D227" s="689"/>
      <c r="E227" s="231"/>
      <c r="F227" s="231"/>
      <c r="G227" s="231"/>
      <c r="H227" s="231"/>
      <c r="I227" s="231"/>
      <c r="J227" s="231"/>
      <c r="K227" s="688"/>
      <c r="L227" s="231"/>
      <c r="M227" s="231"/>
      <c r="N227" s="231"/>
    </row>
    <row r="228" spans="4:14" ht="17.399999999999999">
      <c r="D228" s="689"/>
      <c r="E228" s="231"/>
      <c r="F228" s="231"/>
      <c r="G228" s="231"/>
      <c r="H228" s="231"/>
      <c r="I228" s="231"/>
      <c r="J228" s="231"/>
      <c r="K228" s="688"/>
      <c r="L228" s="231"/>
      <c r="M228" s="231"/>
      <c r="N228" s="231"/>
    </row>
    <row r="229" spans="4:14" ht="17.399999999999999">
      <c r="D229" s="689"/>
      <c r="E229" s="231"/>
      <c r="F229" s="231"/>
      <c r="G229" s="231"/>
      <c r="H229" s="231"/>
      <c r="I229" s="231"/>
      <c r="J229" s="231"/>
      <c r="K229" s="688"/>
      <c r="L229" s="231"/>
      <c r="M229" s="231"/>
      <c r="N229" s="231"/>
    </row>
    <row r="230" spans="4:14" ht="17.399999999999999">
      <c r="D230" s="689"/>
      <c r="E230" s="231"/>
      <c r="F230" s="231"/>
      <c r="G230" s="231"/>
      <c r="H230" s="231"/>
      <c r="I230" s="231"/>
      <c r="J230" s="231"/>
      <c r="K230" s="688"/>
      <c r="L230" s="231"/>
      <c r="M230" s="231"/>
      <c r="N230" s="231"/>
    </row>
  </sheetData>
  <customSheetViews>
    <customSheetView guid="{343BF296-013A-41F5-BDAB-AD6220EA7F78}" scale="85" colorId="22" showPageBreaks="1" showGridLines="0" printArea="1" hiddenColumns="1" view="pageBreakPreview" topLeftCell="B1">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1"/>
      <headerFooter alignWithMargins="0"/>
    </customSheetView>
    <customSheetView guid="{B321D76C-CDE5-48BB-9CDE-80FF97D58FCF}" scale="85" colorId="22" showPageBreaks="1" showGridLines="0" printArea="1" hiddenColumns="1" view="pageBreakPreview" topLeftCell="B163">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2"/>
      <headerFooter alignWithMargins="0"/>
    </customSheetView>
  </customSheetViews>
  <mergeCells count="6">
    <mergeCell ref="B7:N7"/>
    <mergeCell ref="B10:N10"/>
    <mergeCell ref="B3:N3"/>
    <mergeCell ref="B4:N4"/>
    <mergeCell ref="B8:N8"/>
    <mergeCell ref="B5:N5"/>
  </mergeCells>
  <printOptions horizontalCentered="1"/>
  <pageMargins left="0.5" right="0.5" top="0.25" bottom="0.25" header="0" footer="0"/>
  <pageSetup scale="48" fitToHeight="2" orientation="portrait" r:id="rId3"/>
  <headerFooter alignWithMargins="0"/>
  <rowBreaks count="1" manualBreakCount="1">
    <brk id="109" min="1" max="13" man="1"/>
  </rowBreaks>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0070C0"/>
  </sheetPr>
  <dimension ref="A1:Y144"/>
  <sheetViews>
    <sheetView view="pageBreakPreview" topLeftCell="E78" zoomScale="70" zoomScaleNormal="100" zoomScaleSheetLayoutView="70" workbookViewId="0">
      <selection activeCell="K24" sqref="K24"/>
    </sheetView>
  </sheetViews>
  <sheetFormatPr defaultColWidth="19.33203125" defaultRowHeight="15.6"/>
  <cols>
    <col min="1" max="1" width="6.21875" style="617" hidden="1" customWidth="1"/>
    <col min="2" max="2" width="2.44140625" style="617" hidden="1" customWidth="1"/>
    <col min="3" max="3" width="34" style="618" hidden="1" customWidth="1"/>
    <col min="4" max="4" width="36.44140625" style="618" hidden="1" customWidth="1"/>
    <col min="5" max="5" width="10.21875" style="619" customWidth="1"/>
    <col min="6" max="6" width="22.109375" style="619" customWidth="1"/>
    <col min="7" max="7" width="5.77734375" style="619" customWidth="1"/>
    <col min="8" max="8" width="33.44140625" style="680" bestFit="1" customWidth="1"/>
    <col min="9" max="9" width="43.33203125" style="617" customWidth="1"/>
    <col min="10" max="10" width="2.21875" style="617" customWidth="1"/>
    <col min="11" max="11" width="29.109375" style="617" customWidth="1"/>
    <col min="12" max="12" width="21" style="617" bestFit="1" customWidth="1"/>
    <col min="13" max="13" width="20.21875" style="617" bestFit="1" customWidth="1"/>
    <col min="14" max="14" width="17.44140625" style="617" customWidth="1"/>
    <col min="15" max="15" width="16.33203125" style="617" bestFit="1" customWidth="1"/>
    <col min="16" max="16" width="20.77734375" style="617" customWidth="1"/>
    <col min="17" max="17" width="20.21875" style="617" bestFit="1" customWidth="1"/>
    <col min="18" max="18" width="17.44140625" style="447" customWidth="1"/>
    <col min="19" max="19" width="19.33203125" style="617" hidden="1" customWidth="1"/>
    <col min="20" max="20" width="2.21875" style="617" hidden="1" customWidth="1"/>
    <col min="21" max="21" width="19.33203125" style="617" hidden="1" customWidth="1"/>
    <col min="22" max="22" width="2.21875" style="617" hidden="1" customWidth="1"/>
    <col min="23" max="24" width="19.33203125" style="617" hidden="1" customWidth="1"/>
    <col min="25" max="248" width="19.33203125" style="617"/>
    <col min="249" max="249" width="6.44140625" style="617" customWidth="1"/>
    <col min="250" max="250" width="10.44140625" style="617" customWidth="1"/>
    <col min="251" max="251" width="6.21875" style="617" customWidth="1"/>
    <col min="252" max="252" width="35.44140625" style="617" customWidth="1"/>
    <col min="253" max="253" width="4.77734375" style="617" customWidth="1"/>
    <col min="254" max="254" width="39" style="617" customWidth="1"/>
    <col min="255" max="255" width="5" style="617" customWidth="1"/>
    <col min="256" max="256" width="19.33203125" style="617" customWidth="1"/>
    <col min="257" max="257" width="2.33203125" style="617" customWidth="1"/>
    <col min="258" max="258" width="19.33203125" style="617" customWidth="1"/>
    <col min="259" max="259" width="2.33203125" style="617" customWidth="1"/>
    <col min="260" max="260" width="19.33203125" style="617" customWidth="1"/>
    <col min="261" max="261" width="19.33203125" style="617"/>
    <col min="262" max="262" width="6.44140625" style="617" customWidth="1"/>
    <col min="263" max="263" width="19.33203125" style="617" customWidth="1"/>
    <col min="264" max="264" width="2.33203125" style="617" customWidth="1"/>
    <col min="265" max="265" width="19.33203125" style="617" customWidth="1"/>
    <col min="266" max="266" width="2.33203125" style="617" customWidth="1"/>
    <col min="267" max="267" width="19.33203125" style="617"/>
    <col min="268" max="268" width="6.44140625" style="617" customWidth="1"/>
    <col min="269" max="269" width="19.33203125" style="617" customWidth="1"/>
    <col min="270" max="270" width="2.33203125" style="617" customWidth="1"/>
    <col min="271" max="271" width="19.33203125" style="617" customWidth="1"/>
    <col min="272" max="272" width="2.33203125" style="617" customWidth="1"/>
    <col min="273" max="273" width="19.33203125" style="617" customWidth="1"/>
    <col min="274" max="274" width="6.33203125" style="617" customWidth="1"/>
    <col min="275" max="275" width="19.33203125" style="617" customWidth="1"/>
    <col min="276" max="276" width="2.21875" style="617" customWidth="1"/>
    <col min="277" max="277" width="19.33203125" style="617"/>
    <col min="278" max="278" width="2.21875" style="617" customWidth="1"/>
    <col min="279" max="504" width="19.33203125" style="617"/>
    <col min="505" max="505" width="6.44140625" style="617" customWidth="1"/>
    <col min="506" max="506" width="10.44140625" style="617" customWidth="1"/>
    <col min="507" max="507" width="6.21875" style="617" customWidth="1"/>
    <col min="508" max="508" width="35.44140625" style="617" customWidth="1"/>
    <col min="509" max="509" width="4.77734375" style="617" customWidth="1"/>
    <col min="510" max="510" width="39" style="617" customWidth="1"/>
    <col min="511" max="511" width="5" style="617" customWidth="1"/>
    <col min="512" max="512" width="19.33203125" style="617" customWidth="1"/>
    <col min="513" max="513" width="2.33203125" style="617" customWidth="1"/>
    <col min="514" max="514" width="19.33203125" style="617" customWidth="1"/>
    <col min="515" max="515" width="2.33203125" style="617" customWidth="1"/>
    <col min="516" max="516" width="19.33203125" style="617" customWidth="1"/>
    <col min="517" max="517" width="19.33203125" style="617"/>
    <col min="518" max="518" width="6.44140625" style="617" customWidth="1"/>
    <col min="519" max="519" width="19.33203125" style="617" customWidth="1"/>
    <col min="520" max="520" width="2.33203125" style="617" customWidth="1"/>
    <col min="521" max="521" width="19.33203125" style="617" customWidth="1"/>
    <col min="522" max="522" width="2.33203125" style="617" customWidth="1"/>
    <col min="523" max="523" width="19.33203125" style="617"/>
    <col min="524" max="524" width="6.44140625" style="617" customWidth="1"/>
    <col min="525" max="525" width="19.33203125" style="617" customWidth="1"/>
    <col min="526" max="526" width="2.33203125" style="617" customWidth="1"/>
    <col min="527" max="527" width="19.33203125" style="617" customWidth="1"/>
    <col min="528" max="528" width="2.33203125" style="617" customWidth="1"/>
    <col min="529" max="529" width="19.33203125" style="617" customWidth="1"/>
    <col min="530" max="530" width="6.33203125" style="617" customWidth="1"/>
    <col min="531" max="531" width="19.33203125" style="617" customWidth="1"/>
    <col min="532" max="532" width="2.21875" style="617" customWidth="1"/>
    <col min="533" max="533" width="19.33203125" style="617"/>
    <col min="534" max="534" width="2.21875" style="617" customWidth="1"/>
    <col min="535" max="760" width="19.33203125" style="617"/>
    <col min="761" max="761" width="6.44140625" style="617" customWidth="1"/>
    <col min="762" max="762" width="10.44140625" style="617" customWidth="1"/>
    <col min="763" max="763" width="6.21875" style="617" customWidth="1"/>
    <col min="764" max="764" width="35.44140625" style="617" customWidth="1"/>
    <col min="765" max="765" width="4.77734375" style="617" customWidth="1"/>
    <col min="766" max="766" width="39" style="617" customWidth="1"/>
    <col min="767" max="767" width="5" style="617" customWidth="1"/>
    <col min="768" max="768" width="19.33203125" style="617" customWidth="1"/>
    <col min="769" max="769" width="2.33203125" style="617" customWidth="1"/>
    <col min="770" max="770" width="19.33203125" style="617" customWidth="1"/>
    <col min="771" max="771" width="2.33203125" style="617" customWidth="1"/>
    <col min="772" max="772" width="19.33203125" style="617" customWidth="1"/>
    <col min="773" max="773" width="19.33203125" style="617"/>
    <col min="774" max="774" width="6.44140625" style="617" customWidth="1"/>
    <col min="775" max="775" width="19.33203125" style="617" customWidth="1"/>
    <col min="776" max="776" width="2.33203125" style="617" customWidth="1"/>
    <col min="777" max="777" width="19.33203125" style="617" customWidth="1"/>
    <col min="778" max="778" width="2.33203125" style="617" customWidth="1"/>
    <col min="779" max="779" width="19.33203125" style="617"/>
    <col min="780" max="780" width="6.44140625" style="617" customWidth="1"/>
    <col min="781" max="781" width="19.33203125" style="617" customWidth="1"/>
    <col min="782" max="782" width="2.33203125" style="617" customWidth="1"/>
    <col min="783" max="783" width="19.33203125" style="617" customWidth="1"/>
    <col min="784" max="784" width="2.33203125" style="617" customWidth="1"/>
    <col min="785" max="785" width="19.33203125" style="617" customWidth="1"/>
    <col min="786" max="786" width="6.33203125" style="617" customWidth="1"/>
    <col min="787" max="787" width="19.33203125" style="617" customWidth="1"/>
    <col min="788" max="788" width="2.21875" style="617" customWidth="1"/>
    <col min="789" max="789" width="19.33203125" style="617"/>
    <col min="790" max="790" width="2.21875" style="617" customWidth="1"/>
    <col min="791" max="1016" width="19.33203125" style="617"/>
    <col min="1017" max="1017" width="6.44140625" style="617" customWidth="1"/>
    <col min="1018" max="1018" width="10.44140625" style="617" customWidth="1"/>
    <col min="1019" max="1019" width="6.21875" style="617" customWidth="1"/>
    <col min="1020" max="1020" width="35.44140625" style="617" customWidth="1"/>
    <col min="1021" max="1021" width="4.77734375" style="617" customWidth="1"/>
    <col min="1022" max="1022" width="39" style="617" customWidth="1"/>
    <col min="1023" max="1023" width="5" style="617" customWidth="1"/>
    <col min="1024" max="1024" width="19.33203125" style="617" customWidth="1"/>
    <col min="1025" max="1025" width="2.33203125" style="617" customWidth="1"/>
    <col min="1026" max="1026" width="19.33203125" style="617" customWidth="1"/>
    <col min="1027" max="1027" width="2.33203125" style="617" customWidth="1"/>
    <col min="1028" max="1028" width="19.33203125" style="617" customWidth="1"/>
    <col min="1029" max="1029" width="19.33203125" style="617"/>
    <col min="1030" max="1030" width="6.44140625" style="617" customWidth="1"/>
    <col min="1031" max="1031" width="19.33203125" style="617" customWidth="1"/>
    <col min="1032" max="1032" width="2.33203125" style="617" customWidth="1"/>
    <col min="1033" max="1033" width="19.33203125" style="617" customWidth="1"/>
    <col min="1034" max="1034" width="2.33203125" style="617" customWidth="1"/>
    <col min="1035" max="1035" width="19.33203125" style="617"/>
    <col min="1036" max="1036" width="6.44140625" style="617" customWidth="1"/>
    <col min="1037" max="1037" width="19.33203125" style="617" customWidth="1"/>
    <col min="1038" max="1038" width="2.33203125" style="617" customWidth="1"/>
    <col min="1039" max="1039" width="19.33203125" style="617" customWidth="1"/>
    <col min="1040" max="1040" width="2.33203125" style="617" customWidth="1"/>
    <col min="1041" max="1041" width="19.33203125" style="617" customWidth="1"/>
    <col min="1042" max="1042" width="6.33203125" style="617" customWidth="1"/>
    <col min="1043" max="1043" width="19.33203125" style="617" customWidth="1"/>
    <col min="1044" max="1044" width="2.21875" style="617" customWidth="1"/>
    <col min="1045" max="1045" width="19.33203125" style="617"/>
    <col min="1046" max="1046" width="2.21875" style="617" customWidth="1"/>
    <col min="1047" max="1272" width="19.33203125" style="617"/>
    <col min="1273" max="1273" width="6.44140625" style="617" customWidth="1"/>
    <col min="1274" max="1274" width="10.44140625" style="617" customWidth="1"/>
    <col min="1275" max="1275" width="6.21875" style="617" customWidth="1"/>
    <col min="1276" max="1276" width="35.44140625" style="617" customWidth="1"/>
    <col min="1277" max="1277" width="4.77734375" style="617" customWidth="1"/>
    <col min="1278" max="1278" width="39" style="617" customWidth="1"/>
    <col min="1279" max="1279" width="5" style="617" customWidth="1"/>
    <col min="1280" max="1280" width="19.33203125" style="617" customWidth="1"/>
    <col min="1281" max="1281" width="2.33203125" style="617" customWidth="1"/>
    <col min="1282" max="1282" width="19.33203125" style="617" customWidth="1"/>
    <col min="1283" max="1283" width="2.33203125" style="617" customWidth="1"/>
    <col min="1284" max="1284" width="19.33203125" style="617" customWidth="1"/>
    <col min="1285" max="1285" width="19.33203125" style="617"/>
    <col min="1286" max="1286" width="6.44140625" style="617" customWidth="1"/>
    <col min="1287" max="1287" width="19.33203125" style="617" customWidth="1"/>
    <col min="1288" max="1288" width="2.33203125" style="617" customWidth="1"/>
    <col min="1289" max="1289" width="19.33203125" style="617" customWidth="1"/>
    <col min="1290" max="1290" width="2.33203125" style="617" customWidth="1"/>
    <col min="1291" max="1291" width="19.33203125" style="617"/>
    <col min="1292" max="1292" width="6.44140625" style="617" customWidth="1"/>
    <col min="1293" max="1293" width="19.33203125" style="617" customWidth="1"/>
    <col min="1294" max="1294" width="2.33203125" style="617" customWidth="1"/>
    <col min="1295" max="1295" width="19.33203125" style="617" customWidth="1"/>
    <col min="1296" max="1296" width="2.33203125" style="617" customWidth="1"/>
    <col min="1297" max="1297" width="19.33203125" style="617" customWidth="1"/>
    <col min="1298" max="1298" width="6.33203125" style="617" customWidth="1"/>
    <col min="1299" max="1299" width="19.33203125" style="617" customWidth="1"/>
    <col min="1300" max="1300" width="2.21875" style="617" customWidth="1"/>
    <col min="1301" max="1301" width="19.33203125" style="617"/>
    <col min="1302" max="1302" width="2.21875" style="617" customWidth="1"/>
    <col min="1303" max="1528" width="19.33203125" style="617"/>
    <col min="1529" max="1529" width="6.44140625" style="617" customWidth="1"/>
    <col min="1530" max="1530" width="10.44140625" style="617" customWidth="1"/>
    <col min="1531" max="1531" width="6.21875" style="617" customWidth="1"/>
    <col min="1532" max="1532" width="35.44140625" style="617" customWidth="1"/>
    <col min="1533" max="1533" width="4.77734375" style="617" customWidth="1"/>
    <col min="1534" max="1534" width="39" style="617" customWidth="1"/>
    <col min="1535" max="1535" width="5" style="617" customWidth="1"/>
    <col min="1536" max="1536" width="19.33203125" style="617" customWidth="1"/>
    <col min="1537" max="1537" width="2.33203125" style="617" customWidth="1"/>
    <col min="1538" max="1538" width="19.33203125" style="617" customWidth="1"/>
    <col min="1539" max="1539" width="2.33203125" style="617" customWidth="1"/>
    <col min="1540" max="1540" width="19.33203125" style="617" customWidth="1"/>
    <col min="1541" max="1541" width="19.33203125" style="617"/>
    <col min="1542" max="1542" width="6.44140625" style="617" customWidth="1"/>
    <col min="1543" max="1543" width="19.33203125" style="617" customWidth="1"/>
    <col min="1544" max="1544" width="2.33203125" style="617" customWidth="1"/>
    <col min="1545" max="1545" width="19.33203125" style="617" customWidth="1"/>
    <col min="1546" max="1546" width="2.33203125" style="617" customWidth="1"/>
    <col min="1547" max="1547" width="19.33203125" style="617"/>
    <col min="1548" max="1548" width="6.44140625" style="617" customWidth="1"/>
    <col min="1549" max="1549" width="19.33203125" style="617" customWidth="1"/>
    <col min="1550" max="1550" width="2.33203125" style="617" customWidth="1"/>
    <col min="1551" max="1551" width="19.33203125" style="617" customWidth="1"/>
    <col min="1552" max="1552" width="2.33203125" style="617" customWidth="1"/>
    <col min="1553" max="1553" width="19.33203125" style="617" customWidth="1"/>
    <col min="1554" max="1554" width="6.33203125" style="617" customWidth="1"/>
    <col min="1555" max="1555" width="19.33203125" style="617" customWidth="1"/>
    <col min="1556" max="1556" width="2.21875" style="617" customWidth="1"/>
    <col min="1557" max="1557" width="19.33203125" style="617"/>
    <col min="1558" max="1558" width="2.21875" style="617" customWidth="1"/>
    <col min="1559" max="1784" width="19.33203125" style="617"/>
    <col min="1785" max="1785" width="6.44140625" style="617" customWidth="1"/>
    <col min="1786" max="1786" width="10.44140625" style="617" customWidth="1"/>
    <col min="1787" max="1787" width="6.21875" style="617" customWidth="1"/>
    <col min="1788" max="1788" width="35.44140625" style="617" customWidth="1"/>
    <col min="1789" max="1789" width="4.77734375" style="617" customWidth="1"/>
    <col min="1790" max="1790" width="39" style="617" customWidth="1"/>
    <col min="1791" max="1791" width="5" style="617" customWidth="1"/>
    <col min="1792" max="1792" width="19.33203125" style="617" customWidth="1"/>
    <col min="1793" max="1793" width="2.33203125" style="617" customWidth="1"/>
    <col min="1794" max="1794" width="19.33203125" style="617" customWidth="1"/>
    <col min="1795" max="1795" width="2.33203125" style="617" customWidth="1"/>
    <col min="1796" max="1796" width="19.33203125" style="617" customWidth="1"/>
    <col min="1797" max="1797" width="19.33203125" style="617"/>
    <col min="1798" max="1798" width="6.44140625" style="617" customWidth="1"/>
    <col min="1799" max="1799" width="19.33203125" style="617" customWidth="1"/>
    <col min="1800" max="1800" width="2.33203125" style="617" customWidth="1"/>
    <col min="1801" max="1801" width="19.33203125" style="617" customWidth="1"/>
    <col min="1802" max="1802" width="2.33203125" style="617" customWidth="1"/>
    <col min="1803" max="1803" width="19.33203125" style="617"/>
    <col min="1804" max="1804" width="6.44140625" style="617" customWidth="1"/>
    <col min="1805" max="1805" width="19.33203125" style="617" customWidth="1"/>
    <col min="1806" max="1806" width="2.33203125" style="617" customWidth="1"/>
    <col min="1807" max="1807" width="19.33203125" style="617" customWidth="1"/>
    <col min="1808" max="1808" width="2.33203125" style="617" customWidth="1"/>
    <col min="1809" max="1809" width="19.33203125" style="617" customWidth="1"/>
    <col min="1810" max="1810" width="6.33203125" style="617" customWidth="1"/>
    <col min="1811" max="1811" width="19.33203125" style="617" customWidth="1"/>
    <col min="1812" max="1812" width="2.21875" style="617" customWidth="1"/>
    <col min="1813" max="1813" width="19.33203125" style="617"/>
    <col min="1814" max="1814" width="2.21875" style="617" customWidth="1"/>
    <col min="1815" max="2040" width="19.33203125" style="617"/>
    <col min="2041" max="2041" width="6.44140625" style="617" customWidth="1"/>
    <col min="2042" max="2042" width="10.44140625" style="617" customWidth="1"/>
    <col min="2043" max="2043" width="6.21875" style="617" customWidth="1"/>
    <col min="2044" max="2044" width="35.44140625" style="617" customWidth="1"/>
    <col min="2045" max="2045" width="4.77734375" style="617" customWidth="1"/>
    <col min="2046" max="2046" width="39" style="617" customWidth="1"/>
    <col min="2047" max="2047" width="5" style="617" customWidth="1"/>
    <col min="2048" max="2048" width="19.33203125" style="617" customWidth="1"/>
    <col min="2049" max="2049" width="2.33203125" style="617" customWidth="1"/>
    <col min="2050" max="2050" width="19.33203125" style="617" customWidth="1"/>
    <col min="2051" max="2051" width="2.33203125" style="617" customWidth="1"/>
    <col min="2052" max="2052" width="19.33203125" style="617" customWidth="1"/>
    <col min="2053" max="2053" width="19.33203125" style="617"/>
    <col min="2054" max="2054" width="6.44140625" style="617" customWidth="1"/>
    <col min="2055" max="2055" width="19.33203125" style="617" customWidth="1"/>
    <col min="2056" max="2056" width="2.33203125" style="617" customWidth="1"/>
    <col min="2057" max="2057" width="19.33203125" style="617" customWidth="1"/>
    <col min="2058" max="2058" width="2.33203125" style="617" customWidth="1"/>
    <col min="2059" max="2059" width="19.33203125" style="617"/>
    <col min="2060" max="2060" width="6.44140625" style="617" customWidth="1"/>
    <col min="2061" max="2061" width="19.33203125" style="617" customWidth="1"/>
    <col min="2062" max="2062" width="2.33203125" style="617" customWidth="1"/>
    <col min="2063" max="2063" width="19.33203125" style="617" customWidth="1"/>
    <col min="2064" max="2064" width="2.33203125" style="617" customWidth="1"/>
    <col min="2065" max="2065" width="19.33203125" style="617" customWidth="1"/>
    <col min="2066" max="2066" width="6.33203125" style="617" customWidth="1"/>
    <col min="2067" max="2067" width="19.33203125" style="617" customWidth="1"/>
    <col min="2068" max="2068" width="2.21875" style="617" customWidth="1"/>
    <col min="2069" max="2069" width="19.33203125" style="617"/>
    <col min="2070" max="2070" width="2.21875" style="617" customWidth="1"/>
    <col min="2071" max="2296" width="19.33203125" style="617"/>
    <col min="2297" max="2297" width="6.44140625" style="617" customWidth="1"/>
    <col min="2298" max="2298" width="10.44140625" style="617" customWidth="1"/>
    <col min="2299" max="2299" width="6.21875" style="617" customWidth="1"/>
    <col min="2300" max="2300" width="35.44140625" style="617" customWidth="1"/>
    <col min="2301" max="2301" width="4.77734375" style="617" customWidth="1"/>
    <col min="2302" max="2302" width="39" style="617" customWidth="1"/>
    <col min="2303" max="2303" width="5" style="617" customWidth="1"/>
    <col min="2304" max="2304" width="19.33203125" style="617" customWidth="1"/>
    <col min="2305" max="2305" width="2.33203125" style="617" customWidth="1"/>
    <col min="2306" max="2306" width="19.33203125" style="617" customWidth="1"/>
    <col min="2307" max="2307" width="2.33203125" style="617" customWidth="1"/>
    <col min="2308" max="2308" width="19.33203125" style="617" customWidth="1"/>
    <col min="2309" max="2309" width="19.33203125" style="617"/>
    <col min="2310" max="2310" width="6.44140625" style="617" customWidth="1"/>
    <col min="2311" max="2311" width="19.33203125" style="617" customWidth="1"/>
    <col min="2312" max="2312" width="2.33203125" style="617" customWidth="1"/>
    <col min="2313" max="2313" width="19.33203125" style="617" customWidth="1"/>
    <col min="2314" max="2314" width="2.33203125" style="617" customWidth="1"/>
    <col min="2315" max="2315" width="19.33203125" style="617"/>
    <col min="2316" max="2316" width="6.44140625" style="617" customWidth="1"/>
    <col min="2317" max="2317" width="19.33203125" style="617" customWidth="1"/>
    <col min="2318" max="2318" width="2.33203125" style="617" customWidth="1"/>
    <col min="2319" max="2319" width="19.33203125" style="617" customWidth="1"/>
    <col min="2320" max="2320" width="2.33203125" style="617" customWidth="1"/>
    <col min="2321" max="2321" width="19.33203125" style="617" customWidth="1"/>
    <col min="2322" max="2322" width="6.33203125" style="617" customWidth="1"/>
    <col min="2323" max="2323" width="19.33203125" style="617" customWidth="1"/>
    <col min="2324" max="2324" width="2.21875" style="617" customWidth="1"/>
    <col min="2325" max="2325" width="19.33203125" style="617"/>
    <col min="2326" max="2326" width="2.21875" style="617" customWidth="1"/>
    <col min="2327" max="2552" width="19.33203125" style="617"/>
    <col min="2553" max="2553" width="6.44140625" style="617" customWidth="1"/>
    <col min="2554" max="2554" width="10.44140625" style="617" customWidth="1"/>
    <col min="2555" max="2555" width="6.21875" style="617" customWidth="1"/>
    <col min="2556" max="2556" width="35.44140625" style="617" customWidth="1"/>
    <col min="2557" max="2557" width="4.77734375" style="617" customWidth="1"/>
    <col min="2558" max="2558" width="39" style="617" customWidth="1"/>
    <col min="2559" max="2559" width="5" style="617" customWidth="1"/>
    <col min="2560" max="2560" width="19.33203125" style="617" customWidth="1"/>
    <col min="2561" max="2561" width="2.33203125" style="617" customWidth="1"/>
    <col min="2562" max="2562" width="19.33203125" style="617" customWidth="1"/>
    <col min="2563" max="2563" width="2.33203125" style="617" customWidth="1"/>
    <col min="2564" max="2564" width="19.33203125" style="617" customWidth="1"/>
    <col min="2565" max="2565" width="19.33203125" style="617"/>
    <col min="2566" max="2566" width="6.44140625" style="617" customWidth="1"/>
    <col min="2567" max="2567" width="19.33203125" style="617" customWidth="1"/>
    <col min="2568" max="2568" width="2.33203125" style="617" customWidth="1"/>
    <col min="2569" max="2569" width="19.33203125" style="617" customWidth="1"/>
    <col min="2570" max="2570" width="2.33203125" style="617" customWidth="1"/>
    <col min="2571" max="2571" width="19.33203125" style="617"/>
    <col min="2572" max="2572" width="6.44140625" style="617" customWidth="1"/>
    <col min="2573" max="2573" width="19.33203125" style="617" customWidth="1"/>
    <col min="2574" max="2574" width="2.33203125" style="617" customWidth="1"/>
    <col min="2575" max="2575" width="19.33203125" style="617" customWidth="1"/>
    <col min="2576" max="2576" width="2.33203125" style="617" customWidth="1"/>
    <col min="2577" max="2577" width="19.33203125" style="617" customWidth="1"/>
    <col min="2578" max="2578" width="6.33203125" style="617" customWidth="1"/>
    <col min="2579" max="2579" width="19.33203125" style="617" customWidth="1"/>
    <col min="2580" max="2580" width="2.21875" style="617" customWidth="1"/>
    <col min="2581" max="2581" width="19.33203125" style="617"/>
    <col min="2582" max="2582" width="2.21875" style="617" customWidth="1"/>
    <col min="2583" max="2808" width="19.33203125" style="617"/>
    <col min="2809" max="2809" width="6.44140625" style="617" customWidth="1"/>
    <col min="2810" max="2810" width="10.44140625" style="617" customWidth="1"/>
    <col min="2811" max="2811" width="6.21875" style="617" customWidth="1"/>
    <col min="2812" max="2812" width="35.44140625" style="617" customWidth="1"/>
    <col min="2813" max="2813" width="4.77734375" style="617" customWidth="1"/>
    <col min="2814" max="2814" width="39" style="617" customWidth="1"/>
    <col min="2815" max="2815" width="5" style="617" customWidth="1"/>
    <col min="2816" max="2816" width="19.33203125" style="617" customWidth="1"/>
    <col min="2817" max="2817" width="2.33203125" style="617" customWidth="1"/>
    <col min="2818" max="2818" width="19.33203125" style="617" customWidth="1"/>
    <col min="2819" max="2819" width="2.33203125" style="617" customWidth="1"/>
    <col min="2820" max="2820" width="19.33203125" style="617" customWidth="1"/>
    <col min="2821" max="2821" width="19.33203125" style="617"/>
    <col min="2822" max="2822" width="6.44140625" style="617" customWidth="1"/>
    <col min="2823" max="2823" width="19.33203125" style="617" customWidth="1"/>
    <col min="2824" max="2824" width="2.33203125" style="617" customWidth="1"/>
    <col min="2825" max="2825" width="19.33203125" style="617" customWidth="1"/>
    <col min="2826" max="2826" width="2.33203125" style="617" customWidth="1"/>
    <col min="2827" max="2827" width="19.33203125" style="617"/>
    <col min="2828" max="2828" width="6.44140625" style="617" customWidth="1"/>
    <col min="2829" max="2829" width="19.33203125" style="617" customWidth="1"/>
    <col min="2830" max="2830" width="2.33203125" style="617" customWidth="1"/>
    <col min="2831" max="2831" width="19.33203125" style="617" customWidth="1"/>
    <col min="2832" max="2832" width="2.33203125" style="617" customWidth="1"/>
    <col min="2833" max="2833" width="19.33203125" style="617" customWidth="1"/>
    <col min="2834" max="2834" width="6.33203125" style="617" customWidth="1"/>
    <col min="2835" max="2835" width="19.33203125" style="617" customWidth="1"/>
    <col min="2836" max="2836" width="2.21875" style="617" customWidth="1"/>
    <col min="2837" max="2837" width="19.33203125" style="617"/>
    <col min="2838" max="2838" width="2.21875" style="617" customWidth="1"/>
    <col min="2839" max="3064" width="19.33203125" style="617"/>
    <col min="3065" max="3065" width="6.44140625" style="617" customWidth="1"/>
    <col min="3066" max="3066" width="10.44140625" style="617" customWidth="1"/>
    <col min="3067" max="3067" width="6.21875" style="617" customWidth="1"/>
    <col min="3068" max="3068" width="35.44140625" style="617" customWidth="1"/>
    <col min="3069" max="3069" width="4.77734375" style="617" customWidth="1"/>
    <col min="3070" max="3070" width="39" style="617" customWidth="1"/>
    <col min="3071" max="3071" width="5" style="617" customWidth="1"/>
    <col min="3072" max="3072" width="19.33203125" style="617" customWidth="1"/>
    <col min="3073" max="3073" width="2.33203125" style="617" customWidth="1"/>
    <col min="3074" max="3074" width="19.33203125" style="617" customWidth="1"/>
    <col min="3075" max="3075" width="2.33203125" style="617" customWidth="1"/>
    <col min="3076" max="3076" width="19.33203125" style="617" customWidth="1"/>
    <col min="3077" max="3077" width="19.33203125" style="617"/>
    <col min="3078" max="3078" width="6.44140625" style="617" customWidth="1"/>
    <col min="3079" max="3079" width="19.33203125" style="617" customWidth="1"/>
    <col min="3080" max="3080" width="2.33203125" style="617" customWidth="1"/>
    <col min="3081" max="3081" width="19.33203125" style="617" customWidth="1"/>
    <col min="3082" max="3082" width="2.33203125" style="617" customWidth="1"/>
    <col min="3083" max="3083" width="19.33203125" style="617"/>
    <col min="3084" max="3084" width="6.44140625" style="617" customWidth="1"/>
    <col min="3085" max="3085" width="19.33203125" style="617" customWidth="1"/>
    <col min="3086" max="3086" width="2.33203125" style="617" customWidth="1"/>
    <col min="3087" max="3087" width="19.33203125" style="617" customWidth="1"/>
    <col min="3088" max="3088" width="2.33203125" style="617" customWidth="1"/>
    <col min="3089" max="3089" width="19.33203125" style="617" customWidth="1"/>
    <col min="3090" max="3090" width="6.33203125" style="617" customWidth="1"/>
    <col min="3091" max="3091" width="19.33203125" style="617" customWidth="1"/>
    <col min="3092" max="3092" width="2.21875" style="617" customWidth="1"/>
    <col min="3093" max="3093" width="19.33203125" style="617"/>
    <col min="3094" max="3094" width="2.21875" style="617" customWidth="1"/>
    <col min="3095" max="3320" width="19.33203125" style="617"/>
    <col min="3321" max="3321" width="6.44140625" style="617" customWidth="1"/>
    <col min="3322" max="3322" width="10.44140625" style="617" customWidth="1"/>
    <col min="3323" max="3323" width="6.21875" style="617" customWidth="1"/>
    <col min="3324" max="3324" width="35.44140625" style="617" customWidth="1"/>
    <col min="3325" max="3325" width="4.77734375" style="617" customWidth="1"/>
    <col min="3326" max="3326" width="39" style="617" customWidth="1"/>
    <col min="3327" max="3327" width="5" style="617" customWidth="1"/>
    <col min="3328" max="3328" width="19.33203125" style="617" customWidth="1"/>
    <col min="3329" max="3329" width="2.33203125" style="617" customWidth="1"/>
    <col min="3330" max="3330" width="19.33203125" style="617" customWidth="1"/>
    <col min="3331" max="3331" width="2.33203125" style="617" customWidth="1"/>
    <col min="3332" max="3332" width="19.33203125" style="617" customWidth="1"/>
    <col min="3333" max="3333" width="19.33203125" style="617"/>
    <col min="3334" max="3334" width="6.44140625" style="617" customWidth="1"/>
    <col min="3335" max="3335" width="19.33203125" style="617" customWidth="1"/>
    <col min="3336" max="3336" width="2.33203125" style="617" customWidth="1"/>
    <col min="3337" max="3337" width="19.33203125" style="617" customWidth="1"/>
    <col min="3338" max="3338" width="2.33203125" style="617" customWidth="1"/>
    <col min="3339" max="3339" width="19.33203125" style="617"/>
    <col min="3340" max="3340" width="6.44140625" style="617" customWidth="1"/>
    <col min="3341" max="3341" width="19.33203125" style="617" customWidth="1"/>
    <col min="3342" max="3342" width="2.33203125" style="617" customWidth="1"/>
    <col min="3343" max="3343" width="19.33203125" style="617" customWidth="1"/>
    <col min="3344" max="3344" width="2.33203125" style="617" customWidth="1"/>
    <col min="3345" max="3345" width="19.33203125" style="617" customWidth="1"/>
    <col min="3346" max="3346" width="6.33203125" style="617" customWidth="1"/>
    <col min="3347" max="3347" width="19.33203125" style="617" customWidth="1"/>
    <col min="3348" max="3348" width="2.21875" style="617" customWidth="1"/>
    <col min="3349" max="3349" width="19.33203125" style="617"/>
    <col min="3350" max="3350" width="2.21875" style="617" customWidth="1"/>
    <col min="3351" max="3576" width="19.33203125" style="617"/>
    <col min="3577" max="3577" width="6.44140625" style="617" customWidth="1"/>
    <col min="3578" max="3578" width="10.44140625" style="617" customWidth="1"/>
    <col min="3579" max="3579" width="6.21875" style="617" customWidth="1"/>
    <col min="3580" max="3580" width="35.44140625" style="617" customWidth="1"/>
    <col min="3581" max="3581" width="4.77734375" style="617" customWidth="1"/>
    <col min="3582" max="3582" width="39" style="617" customWidth="1"/>
    <col min="3583" max="3583" width="5" style="617" customWidth="1"/>
    <col min="3584" max="3584" width="19.33203125" style="617" customWidth="1"/>
    <col min="3585" max="3585" width="2.33203125" style="617" customWidth="1"/>
    <col min="3586" max="3586" width="19.33203125" style="617" customWidth="1"/>
    <col min="3587" max="3587" width="2.33203125" style="617" customWidth="1"/>
    <col min="3588" max="3588" width="19.33203125" style="617" customWidth="1"/>
    <col min="3589" max="3589" width="19.33203125" style="617"/>
    <col min="3590" max="3590" width="6.44140625" style="617" customWidth="1"/>
    <col min="3591" max="3591" width="19.33203125" style="617" customWidth="1"/>
    <col min="3592" max="3592" width="2.33203125" style="617" customWidth="1"/>
    <col min="3593" max="3593" width="19.33203125" style="617" customWidth="1"/>
    <col min="3594" max="3594" width="2.33203125" style="617" customWidth="1"/>
    <col min="3595" max="3595" width="19.33203125" style="617"/>
    <col min="3596" max="3596" width="6.44140625" style="617" customWidth="1"/>
    <col min="3597" max="3597" width="19.33203125" style="617" customWidth="1"/>
    <col min="3598" max="3598" width="2.33203125" style="617" customWidth="1"/>
    <col min="3599" max="3599" width="19.33203125" style="617" customWidth="1"/>
    <col min="3600" max="3600" width="2.33203125" style="617" customWidth="1"/>
    <col min="3601" max="3601" width="19.33203125" style="617" customWidth="1"/>
    <col min="3602" max="3602" width="6.33203125" style="617" customWidth="1"/>
    <col min="3603" max="3603" width="19.33203125" style="617" customWidth="1"/>
    <col min="3604" max="3604" width="2.21875" style="617" customWidth="1"/>
    <col min="3605" max="3605" width="19.33203125" style="617"/>
    <col min="3606" max="3606" width="2.21875" style="617" customWidth="1"/>
    <col min="3607" max="3832" width="19.33203125" style="617"/>
    <col min="3833" max="3833" width="6.44140625" style="617" customWidth="1"/>
    <col min="3834" max="3834" width="10.44140625" style="617" customWidth="1"/>
    <col min="3835" max="3835" width="6.21875" style="617" customWidth="1"/>
    <col min="3836" max="3836" width="35.44140625" style="617" customWidth="1"/>
    <col min="3837" max="3837" width="4.77734375" style="617" customWidth="1"/>
    <col min="3838" max="3838" width="39" style="617" customWidth="1"/>
    <col min="3839" max="3839" width="5" style="617" customWidth="1"/>
    <col min="3840" max="3840" width="19.33203125" style="617" customWidth="1"/>
    <col min="3841" max="3841" width="2.33203125" style="617" customWidth="1"/>
    <col min="3842" max="3842" width="19.33203125" style="617" customWidth="1"/>
    <col min="3843" max="3843" width="2.33203125" style="617" customWidth="1"/>
    <col min="3844" max="3844" width="19.33203125" style="617" customWidth="1"/>
    <col min="3845" max="3845" width="19.33203125" style="617"/>
    <col min="3846" max="3846" width="6.44140625" style="617" customWidth="1"/>
    <col min="3847" max="3847" width="19.33203125" style="617" customWidth="1"/>
    <col min="3848" max="3848" width="2.33203125" style="617" customWidth="1"/>
    <col min="3849" max="3849" width="19.33203125" style="617" customWidth="1"/>
    <col min="3850" max="3850" width="2.33203125" style="617" customWidth="1"/>
    <col min="3851" max="3851" width="19.33203125" style="617"/>
    <col min="3852" max="3852" width="6.44140625" style="617" customWidth="1"/>
    <col min="3853" max="3853" width="19.33203125" style="617" customWidth="1"/>
    <col min="3854" max="3854" width="2.33203125" style="617" customWidth="1"/>
    <col min="3855" max="3855" width="19.33203125" style="617" customWidth="1"/>
    <col min="3856" max="3856" width="2.33203125" style="617" customWidth="1"/>
    <col min="3857" max="3857" width="19.33203125" style="617" customWidth="1"/>
    <col min="3858" max="3858" width="6.33203125" style="617" customWidth="1"/>
    <col min="3859" max="3859" width="19.33203125" style="617" customWidth="1"/>
    <col min="3860" max="3860" width="2.21875" style="617" customWidth="1"/>
    <col min="3861" max="3861" width="19.33203125" style="617"/>
    <col min="3862" max="3862" width="2.21875" style="617" customWidth="1"/>
    <col min="3863" max="4088" width="19.33203125" style="617"/>
    <col min="4089" max="4089" width="6.44140625" style="617" customWidth="1"/>
    <col min="4090" max="4090" width="10.44140625" style="617" customWidth="1"/>
    <col min="4091" max="4091" width="6.21875" style="617" customWidth="1"/>
    <col min="4092" max="4092" width="35.44140625" style="617" customWidth="1"/>
    <col min="4093" max="4093" width="4.77734375" style="617" customWidth="1"/>
    <col min="4094" max="4094" width="39" style="617" customWidth="1"/>
    <col min="4095" max="4095" width="5" style="617" customWidth="1"/>
    <col min="4096" max="4096" width="19.33203125" style="617" customWidth="1"/>
    <col min="4097" max="4097" width="2.33203125" style="617" customWidth="1"/>
    <col min="4098" max="4098" width="19.33203125" style="617" customWidth="1"/>
    <col min="4099" max="4099" width="2.33203125" style="617" customWidth="1"/>
    <col min="4100" max="4100" width="19.33203125" style="617" customWidth="1"/>
    <col min="4101" max="4101" width="19.33203125" style="617"/>
    <col min="4102" max="4102" width="6.44140625" style="617" customWidth="1"/>
    <col min="4103" max="4103" width="19.33203125" style="617" customWidth="1"/>
    <col min="4104" max="4104" width="2.33203125" style="617" customWidth="1"/>
    <col min="4105" max="4105" width="19.33203125" style="617" customWidth="1"/>
    <col min="4106" max="4106" width="2.33203125" style="617" customWidth="1"/>
    <col min="4107" max="4107" width="19.33203125" style="617"/>
    <col min="4108" max="4108" width="6.44140625" style="617" customWidth="1"/>
    <col min="4109" max="4109" width="19.33203125" style="617" customWidth="1"/>
    <col min="4110" max="4110" width="2.33203125" style="617" customWidth="1"/>
    <col min="4111" max="4111" width="19.33203125" style="617" customWidth="1"/>
    <col min="4112" max="4112" width="2.33203125" style="617" customWidth="1"/>
    <col min="4113" max="4113" width="19.33203125" style="617" customWidth="1"/>
    <col min="4114" max="4114" width="6.33203125" style="617" customWidth="1"/>
    <col min="4115" max="4115" width="19.33203125" style="617" customWidth="1"/>
    <col min="4116" max="4116" width="2.21875" style="617" customWidth="1"/>
    <col min="4117" max="4117" width="19.33203125" style="617"/>
    <col min="4118" max="4118" width="2.21875" style="617" customWidth="1"/>
    <col min="4119" max="4344" width="19.33203125" style="617"/>
    <col min="4345" max="4345" width="6.44140625" style="617" customWidth="1"/>
    <col min="4346" max="4346" width="10.44140625" style="617" customWidth="1"/>
    <col min="4347" max="4347" width="6.21875" style="617" customWidth="1"/>
    <col min="4348" max="4348" width="35.44140625" style="617" customWidth="1"/>
    <col min="4349" max="4349" width="4.77734375" style="617" customWidth="1"/>
    <col min="4350" max="4350" width="39" style="617" customWidth="1"/>
    <col min="4351" max="4351" width="5" style="617" customWidth="1"/>
    <col min="4352" max="4352" width="19.33203125" style="617" customWidth="1"/>
    <col min="4353" max="4353" width="2.33203125" style="617" customWidth="1"/>
    <col min="4354" max="4354" width="19.33203125" style="617" customWidth="1"/>
    <col min="4355" max="4355" width="2.33203125" style="617" customWidth="1"/>
    <col min="4356" max="4356" width="19.33203125" style="617" customWidth="1"/>
    <col min="4357" max="4357" width="19.33203125" style="617"/>
    <col min="4358" max="4358" width="6.44140625" style="617" customWidth="1"/>
    <col min="4359" max="4359" width="19.33203125" style="617" customWidth="1"/>
    <col min="4360" max="4360" width="2.33203125" style="617" customWidth="1"/>
    <col min="4361" max="4361" width="19.33203125" style="617" customWidth="1"/>
    <col min="4362" max="4362" width="2.33203125" style="617" customWidth="1"/>
    <col min="4363" max="4363" width="19.33203125" style="617"/>
    <col min="4364" max="4364" width="6.44140625" style="617" customWidth="1"/>
    <col min="4365" max="4365" width="19.33203125" style="617" customWidth="1"/>
    <col min="4366" max="4366" width="2.33203125" style="617" customWidth="1"/>
    <col min="4367" max="4367" width="19.33203125" style="617" customWidth="1"/>
    <col min="4368" max="4368" width="2.33203125" style="617" customWidth="1"/>
    <col min="4369" max="4369" width="19.33203125" style="617" customWidth="1"/>
    <col min="4370" max="4370" width="6.33203125" style="617" customWidth="1"/>
    <col min="4371" max="4371" width="19.33203125" style="617" customWidth="1"/>
    <col min="4372" max="4372" width="2.21875" style="617" customWidth="1"/>
    <col min="4373" max="4373" width="19.33203125" style="617"/>
    <col min="4374" max="4374" width="2.21875" style="617" customWidth="1"/>
    <col min="4375" max="4600" width="19.33203125" style="617"/>
    <col min="4601" max="4601" width="6.44140625" style="617" customWidth="1"/>
    <col min="4602" max="4602" width="10.44140625" style="617" customWidth="1"/>
    <col min="4603" max="4603" width="6.21875" style="617" customWidth="1"/>
    <col min="4604" max="4604" width="35.44140625" style="617" customWidth="1"/>
    <col min="4605" max="4605" width="4.77734375" style="617" customWidth="1"/>
    <col min="4606" max="4606" width="39" style="617" customWidth="1"/>
    <col min="4607" max="4607" width="5" style="617" customWidth="1"/>
    <col min="4608" max="4608" width="19.33203125" style="617" customWidth="1"/>
    <col min="4609" max="4609" width="2.33203125" style="617" customWidth="1"/>
    <col min="4610" max="4610" width="19.33203125" style="617" customWidth="1"/>
    <col min="4611" max="4611" width="2.33203125" style="617" customWidth="1"/>
    <col min="4612" max="4612" width="19.33203125" style="617" customWidth="1"/>
    <col min="4613" max="4613" width="19.33203125" style="617"/>
    <col min="4614" max="4614" width="6.44140625" style="617" customWidth="1"/>
    <col min="4615" max="4615" width="19.33203125" style="617" customWidth="1"/>
    <col min="4616" max="4616" width="2.33203125" style="617" customWidth="1"/>
    <col min="4617" max="4617" width="19.33203125" style="617" customWidth="1"/>
    <col min="4618" max="4618" width="2.33203125" style="617" customWidth="1"/>
    <col min="4619" max="4619" width="19.33203125" style="617"/>
    <col min="4620" max="4620" width="6.44140625" style="617" customWidth="1"/>
    <col min="4621" max="4621" width="19.33203125" style="617" customWidth="1"/>
    <col min="4622" max="4622" width="2.33203125" style="617" customWidth="1"/>
    <col min="4623" max="4623" width="19.33203125" style="617" customWidth="1"/>
    <col min="4624" max="4624" width="2.33203125" style="617" customWidth="1"/>
    <col min="4625" max="4625" width="19.33203125" style="617" customWidth="1"/>
    <col min="4626" max="4626" width="6.33203125" style="617" customWidth="1"/>
    <col min="4627" max="4627" width="19.33203125" style="617" customWidth="1"/>
    <col min="4628" max="4628" width="2.21875" style="617" customWidth="1"/>
    <col min="4629" max="4629" width="19.33203125" style="617"/>
    <col min="4630" max="4630" width="2.21875" style="617" customWidth="1"/>
    <col min="4631" max="4856" width="19.33203125" style="617"/>
    <col min="4857" max="4857" width="6.44140625" style="617" customWidth="1"/>
    <col min="4858" max="4858" width="10.44140625" style="617" customWidth="1"/>
    <col min="4859" max="4859" width="6.21875" style="617" customWidth="1"/>
    <col min="4860" max="4860" width="35.44140625" style="617" customWidth="1"/>
    <col min="4861" max="4861" width="4.77734375" style="617" customWidth="1"/>
    <col min="4862" max="4862" width="39" style="617" customWidth="1"/>
    <col min="4863" max="4863" width="5" style="617" customWidth="1"/>
    <col min="4864" max="4864" width="19.33203125" style="617" customWidth="1"/>
    <col min="4865" max="4865" width="2.33203125" style="617" customWidth="1"/>
    <col min="4866" max="4866" width="19.33203125" style="617" customWidth="1"/>
    <col min="4867" max="4867" width="2.33203125" style="617" customWidth="1"/>
    <col min="4868" max="4868" width="19.33203125" style="617" customWidth="1"/>
    <col min="4869" max="4869" width="19.33203125" style="617"/>
    <col min="4870" max="4870" width="6.44140625" style="617" customWidth="1"/>
    <col min="4871" max="4871" width="19.33203125" style="617" customWidth="1"/>
    <col min="4872" max="4872" width="2.33203125" style="617" customWidth="1"/>
    <col min="4873" max="4873" width="19.33203125" style="617" customWidth="1"/>
    <col min="4874" max="4874" width="2.33203125" style="617" customWidth="1"/>
    <col min="4875" max="4875" width="19.33203125" style="617"/>
    <col min="4876" max="4876" width="6.44140625" style="617" customWidth="1"/>
    <col min="4877" max="4877" width="19.33203125" style="617" customWidth="1"/>
    <col min="4878" max="4878" width="2.33203125" style="617" customWidth="1"/>
    <col min="4879" max="4879" width="19.33203125" style="617" customWidth="1"/>
    <col min="4880" max="4880" width="2.33203125" style="617" customWidth="1"/>
    <col min="4881" max="4881" width="19.33203125" style="617" customWidth="1"/>
    <col min="4882" max="4882" width="6.33203125" style="617" customWidth="1"/>
    <col min="4883" max="4883" width="19.33203125" style="617" customWidth="1"/>
    <col min="4884" max="4884" width="2.21875" style="617" customWidth="1"/>
    <col min="4885" max="4885" width="19.33203125" style="617"/>
    <col min="4886" max="4886" width="2.21875" style="617" customWidth="1"/>
    <col min="4887" max="5112" width="19.33203125" style="617"/>
    <col min="5113" max="5113" width="6.44140625" style="617" customWidth="1"/>
    <col min="5114" max="5114" width="10.44140625" style="617" customWidth="1"/>
    <col min="5115" max="5115" width="6.21875" style="617" customWidth="1"/>
    <col min="5116" max="5116" width="35.44140625" style="617" customWidth="1"/>
    <col min="5117" max="5117" width="4.77734375" style="617" customWidth="1"/>
    <col min="5118" max="5118" width="39" style="617" customWidth="1"/>
    <col min="5119" max="5119" width="5" style="617" customWidth="1"/>
    <col min="5120" max="5120" width="19.33203125" style="617" customWidth="1"/>
    <col min="5121" max="5121" width="2.33203125" style="617" customWidth="1"/>
    <col min="5122" max="5122" width="19.33203125" style="617" customWidth="1"/>
    <col min="5123" max="5123" width="2.33203125" style="617" customWidth="1"/>
    <col min="5124" max="5124" width="19.33203125" style="617" customWidth="1"/>
    <col min="5125" max="5125" width="19.33203125" style="617"/>
    <col min="5126" max="5126" width="6.44140625" style="617" customWidth="1"/>
    <col min="5127" max="5127" width="19.33203125" style="617" customWidth="1"/>
    <col min="5128" max="5128" width="2.33203125" style="617" customWidth="1"/>
    <col min="5129" max="5129" width="19.33203125" style="617" customWidth="1"/>
    <col min="5130" max="5130" width="2.33203125" style="617" customWidth="1"/>
    <col min="5131" max="5131" width="19.33203125" style="617"/>
    <col min="5132" max="5132" width="6.44140625" style="617" customWidth="1"/>
    <col min="5133" max="5133" width="19.33203125" style="617" customWidth="1"/>
    <col min="5134" max="5134" width="2.33203125" style="617" customWidth="1"/>
    <col min="5135" max="5135" width="19.33203125" style="617" customWidth="1"/>
    <col min="5136" max="5136" width="2.33203125" style="617" customWidth="1"/>
    <col min="5137" max="5137" width="19.33203125" style="617" customWidth="1"/>
    <col min="5138" max="5138" width="6.33203125" style="617" customWidth="1"/>
    <col min="5139" max="5139" width="19.33203125" style="617" customWidth="1"/>
    <col min="5140" max="5140" width="2.21875" style="617" customWidth="1"/>
    <col min="5141" max="5141" width="19.33203125" style="617"/>
    <col min="5142" max="5142" width="2.21875" style="617" customWidth="1"/>
    <col min="5143" max="5368" width="19.33203125" style="617"/>
    <col min="5369" max="5369" width="6.44140625" style="617" customWidth="1"/>
    <col min="5370" max="5370" width="10.44140625" style="617" customWidth="1"/>
    <col min="5371" max="5371" width="6.21875" style="617" customWidth="1"/>
    <col min="5372" max="5372" width="35.44140625" style="617" customWidth="1"/>
    <col min="5373" max="5373" width="4.77734375" style="617" customWidth="1"/>
    <col min="5374" max="5374" width="39" style="617" customWidth="1"/>
    <col min="5375" max="5375" width="5" style="617" customWidth="1"/>
    <col min="5376" max="5376" width="19.33203125" style="617" customWidth="1"/>
    <col min="5377" max="5377" width="2.33203125" style="617" customWidth="1"/>
    <col min="5378" max="5378" width="19.33203125" style="617" customWidth="1"/>
    <col min="5379" max="5379" width="2.33203125" style="617" customWidth="1"/>
    <col min="5380" max="5380" width="19.33203125" style="617" customWidth="1"/>
    <col min="5381" max="5381" width="19.33203125" style="617"/>
    <col min="5382" max="5382" width="6.44140625" style="617" customWidth="1"/>
    <col min="5383" max="5383" width="19.33203125" style="617" customWidth="1"/>
    <col min="5384" max="5384" width="2.33203125" style="617" customWidth="1"/>
    <col min="5385" max="5385" width="19.33203125" style="617" customWidth="1"/>
    <col min="5386" max="5386" width="2.33203125" style="617" customWidth="1"/>
    <col min="5387" max="5387" width="19.33203125" style="617"/>
    <col min="5388" max="5388" width="6.44140625" style="617" customWidth="1"/>
    <col min="5389" max="5389" width="19.33203125" style="617" customWidth="1"/>
    <col min="5390" max="5390" width="2.33203125" style="617" customWidth="1"/>
    <col min="5391" max="5391" width="19.33203125" style="617" customWidth="1"/>
    <col min="5392" max="5392" width="2.33203125" style="617" customWidth="1"/>
    <col min="5393" max="5393" width="19.33203125" style="617" customWidth="1"/>
    <col min="5394" max="5394" width="6.33203125" style="617" customWidth="1"/>
    <col min="5395" max="5395" width="19.33203125" style="617" customWidth="1"/>
    <col min="5396" max="5396" width="2.21875" style="617" customWidth="1"/>
    <col min="5397" max="5397" width="19.33203125" style="617"/>
    <col min="5398" max="5398" width="2.21875" style="617" customWidth="1"/>
    <col min="5399" max="5624" width="19.33203125" style="617"/>
    <col min="5625" max="5625" width="6.44140625" style="617" customWidth="1"/>
    <col min="5626" max="5626" width="10.44140625" style="617" customWidth="1"/>
    <col min="5627" max="5627" width="6.21875" style="617" customWidth="1"/>
    <col min="5628" max="5628" width="35.44140625" style="617" customWidth="1"/>
    <col min="5629" max="5629" width="4.77734375" style="617" customWidth="1"/>
    <col min="5630" max="5630" width="39" style="617" customWidth="1"/>
    <col min="5631" max="5631" width="5" style="617" customWidth="1"/>
    <col min="5632" max="5632" width="19.33203125" style="617" customWidth="1"/>
    <col min="5633" max="5633" width="2.33203125" style="617" customWidth="1"/>
    <col min="5634" max="5634" width="19.33203125" style="617" customWidth="1"/>
    <col min="5635" max="5635" width="2.33203125" style="617" customWidth="1"/>
    <col min="5636" max="5636" width="19.33203125" style="617" customWidth="1"/>
    <col min="5637" max="5637" width="19.33203125" style="617"/>
    <col min="5638" max="5638" width="6.44140625" style="617" customWidth="1"/>
    <col min="5639" max="5639" width="19.33203125" style="617" customWidth="1"/>
    <col min="5640" max="5640" width="2.33203125" style="617" customWidth="1"/>
    <col min="5641" max="5641" width="19.33203125" style="617" customWidth="1"/>
    <col min="5642" max="5642" width="2.33203125" style="617" customWidth="1"/>
    <col min="5643" max="5643" width="19.33203125" style="617"/>
    <col min="5644" max="5644" width="6.44140625" style="617" customWidth="1"/>
    <col min="5645" max="5645" width="19.33203125" style="617" customWidth="1"/>
    <col min="5646" max="5646" width="2.33203125" style="617" customWidth="1"/>
    <col min="5647" max="5647" width="19.33203125" style="617" customWidth="1"/>
    <col min="5648" max="5648" width="2.33203125" style="617" customWidth="1"/>
    <col min="5649" max="5649" width="19.33203125" style="617" customWidth="1"/>
    <col min="5650" max="5650" width="6.33203125" style="617" customWidth="1"/>
    <col min="5651" max="5651" width="19.33203125" style="617" customWidth="1"/>
    <col min="5652" max="5652" width="2.21875" style="617" customWidth="1"/>
    <col min="5653" max="5653" width="19.33203125" style="617"/>
    <col min="5654" max="5654" width="2.21875" style="617" customWidth="1"/>
    <col min="5655" max="5880" width="19.33203125" style="617"/>
    <col min="5881" max="5881" width="6.44140625" style="617" customWidth="1"/>
    <col min="5882" max="5882" width="10.44140625" style="617" customWidth="1"/>
    <col min="5883" max="5883" width="6.21875" style="617" customWidth="1"/>
    <col min="5884" max="5884" width="35.44140625" style="617" customWidth="1"/>
    <col min="5885" max="5885" width="4.77734375" style="617" customWidth="1"/>
    <col min="5886" max="5886" width="39" style="617" customWidth="1"/>
    <col min="5887" max="5887" width="5" style="617" customWidth="1"/>
    <col min="5888" max="5888" width="19.33203125" style="617" customWidth="1"/>
    <col min="5889" max="5889" width="2.33203125" style="617" customWidth="1"/>
    <col min="5890" max="5890" width="19.33203125" style="617" customWidth="1"/>
    <col min="5891" max="5891" width="2.33203125" style="617" customWidth="1"/>
    <col min="5892" max="5892" width="19.33203125" style="617" customWidth="1"/>
    <col min="5893" max="5893" width="19.33203125" style="617"/>
    <col min="5894" max="5894" width="6.44140625" style="617" customWidth="1"/>
    <col min="5895" max="5895" width="19.33203125" style="617" customWidth="1"/>
    <col min="5896" max="5896" width="2.33203125" style="617" customWidth="1"/>
    <col min="5897" max="5897" width="19.33203125" style="617" customWidth="1"/>
    <col min="5898" max="5898" width="2.33203125" style="617" customWidth="1"/>
    <col min="5899" max="5899" width="19.33203125" style="617"/>
    <col min="5900" max="5900" width="6.44140625" style="617" customWidth="1"/>
    <col min="5901" max="5901" width="19.33203125" style="617" customWidth="1"/>
    <col min="5902" max="5902" width="2.33203125" style="617" customWidth="1"/>
    <col min="5903" max="5903" width="19.33203125" style="617" customWidth="1"/>
    <col min="5904" max="5904" width="2.33203125" style="617" customWidth="1"/>
    <col min="5905" max="5905" width="19.33203125" style="617" customWidth="1"/>
    <col min="5906" max="5906" width="6.33203125" style="617" customWidth="1"/>
    <col min="5907" max="5907" width="19.33203125" style="617" customWidth="1"/>
    <col min="5908" max="5908" width="2.21875" style="617" customWidth="1"/>
    <col min="5909" max="5909" width="19.33203125" style="617"/>
    <col min="5910" max="5910" width="2.21875" style="617" customWidth="1"/>
    <col min="5911" max="6136" width="19.33203125" style="617"/>
    <col min="6137" max="6137" width="6.44140625" style="617" customWidth="1"/>
    <col min="6138" max="6138" width="10.44140625" style="617" customWidth="1"/>
    <col min="6139" max="6139" width="6.21875" style="617" customWidth="1"/>
    <col min="6140" max="6140" width="35.44140625" style="617" customWidth="1"/>
    <col min="6141" max="6141" width="4.77734375" style="617" customWidth="1"/>
    <col min="6142" max="6142" width="39" style="617" customWidth="1"/>
    <col min="6143" max="6143" width="5" style="617" customWidth="1"/>
    <col min="6144" max="6144" width="19.33203125" style="617" customWidth="1"/>
    <col min="6145" max="6145" width="2.33203125" style="617" customWidth="1"/>
    <col min="6146" max="6146" width="19.33203125" style="617" customWidth="1"/>
    <col min="6147" max="6147" width="2.33203125" style="617" customWidth="1"/>
    <col min="6148" max="6148" width="19.33203125" style="617" customWidth="1"/>
    <col min="6149" max="6149" width="19.33203125" style="617"/>
    <col min="6150" max="6150" width="6.44140625" style="617" customWidth="1"/>
    <col min="6151" max="6151" width="19.33203125" style="617" customWidth="1"/>
    <col min="6152" max="6152" width="2.33203125" style="617" customWidth="1"/>
    <col min="6153" max="6153" width="19.33203125" style="617" customWidth="1"/>
    <col min="6154" max="6154" width="2.33203125" style="617" customWidth="1"/>
    <col min="6155" max="6155" width="19.33203125" style="617"/>
    <col min="6156" max="6156" width="6.44140625" style="617" customWidth="1"/>
    <col min="6157" max="6157" width="19.33203125" style="617" customWidth="1"/>
    <col min="6158" max="6158" width="2.33203125" style="617" customWidth="1"/>
    <col min="6159" max="6159" width="19.33203125" style="617" customWidth="1"/>
    <col min="6160" max="6160" width="2.33203125" style="617" customWidth="1"/>
    <col min="6161" max="6161" width="19.33203125" style="617" customWidth="1"/>
    <col min="6162" max="6162" width="6.33203125" style="617" customWidth="1"/>
    <col min="6163" max="6163" width="19.33203125" style="617" customWidth="1"/>
    <col min="6164" max="6164" width="2.21875" style="617" customWidth="1"/>
    <col min="6165" max="6165" width="19.33203125" style="617"/>
    <col min="6166" max="6166" width="2.21875" style="617" customWidth="1"/>
    <col min="6167" max="6392" width="19.33203125" style="617"/>
    <col min="6393" max="6393" width="6.44140625" style="617" customWidth="1"/>
    <col min="6394" max="6394" width="10.44140625" style="617" customWidth="1"/>
    <col min="6395" max="6395" width="6.21875" style="617" customWidth="1"/>
    <col min="6396" max="6396" width="35.44140625" style="617" customWidth="1"/>
    <col min="6397" max="6397" width="4.77734375" style="617" customWidth="1"/>
    <col min="6398" max="6398" width="39" style="617" customWidth="1"/>
    <col min="6399" max="6399" width="5" style="617" customWidth="1"/>
    <col min="6400" max="6400" width="19.33203125" style="617" customWidth="1"/>
    <col min="6401" max="6401" width="2.33203125" style="617" customWidth="1"/>
    <col min="6402" max="6402" width="19.33203125" style="617" customWidth="1"/>
    <col min="6403" max="6403" width="2.33203125" style="617" customWidth="1"/>
    <col min="6404" max="6404" width="19.33203125" style="617" customWidth="1"/>
    <col min="6405" max="6405" width="19.33203125" style="617"/>
    <col min="6406" max="6406" width="6.44140625" style="617" customWidth="1"/>
    <col min="6407" max="6407" width="19.33203125" style="617" customWidth="1"/>
    <col min="6408" max="6408" width="2.33203125" style="617" customWidth="1"/>
    <col min="6409" max="6409" width="19.33203125" style="617" customWidth="1"/>
    <col min="6410" max="6410" width="2.33203125" style="617" customWidth="1"/>
    <col min="6411" max="6411" width="19.33203125" style="617"/>
    <col min="6412" max="6412" width="6.44140625" style="617" customWidth="1"/>
    <col min="6413" max="6413" width="19.33203125" style="617" customWidth="1"/>
    <col min="6414" max="6414" width="2.33203125" style="617" customWidth="1"/>
    <col min="6415" max="6415" width="19.33203125" style="617" customWidth="1"/>
    <col min="6416" max="6416" width="2.33203125" style="617" customWidth="1"/>
    <col min="6417" max="6417" width="19.33203125" style="617" customWidth="1"/>
    <col min="6418" max="6418" width="6.33203125" style="617" customWidth="1"/>
    <col min="6419" max="6419" width="19.33203125" style="617" customWidth="1"/>
    <col min="6420" max="6420" width="2.21875" style="617" customWidth="1"/>
    <col min="6421" max="6421" width="19.33203125" style="617"/>
    <col min="6422" max="6422" width="2.21875" style="617" customWidth="1"/>
    <col min="6423" max="6648" width="19.33203125" style="617"/>
    <col min="6649" max="6649" width="6.44140625" style="617" customWidth="1"/>
    <col min="6650" max="6650" width="10.44140625" style="617" customWidth="1"/>
    <col min="6651" max="6651" width="6.21875" style="617" customWidth="1"/>
    <col min="6652" max="6652" width="35.44140625" style="617" customWidth="1"/>
    <col min="6653" max="6653" width="4.77734375" style="617" customWidth="1"/>
    <col min="6654" max="6654" width="39" style="617" customWidth="1"/>
    <col min="6655" max="6655" width="5" style="617" customWidth="1"/>
    <col min="6656" max="6656" width="19.33203125" style="617" customWidth="1"/>
    <col min="6657" max="6657" width="2.33203125" style="617" customWidth="1"/>
    <col min="6658" max="6658" width="19.33203125" style="617" customWidth="1"/>
    <col min="6659" max="6659" width="2.33203125" style="617" customWidth="1"/>
    <col min="6660" max="6660" width="19.33203125" style="617" customWidth="1"/>
    <col min="6661" max="6661" width="19.33203125" style="617"/>
    <col min="6662" max="6662" width="6.44140625" style="617" customWidth="1"/>
    <col min="6663" max="6663" width="19.33203125" style="617" customWidth="1"/>
    <col min="6664" max="6664" width="2.33203125" style="617" customWidth="1"/>
    <col min="6665" max="6665" width="19.33203125" style="617" customWidth="1"/>
    <col min="6666" max="6666" width="2.33203125" style="617" customWidth="1"/>
    <col min="6667" max="6667" width="19.33203125" style="617"/>
    <col min="6668" max="6668" width="6.44140625" style="617" customWidth="1"/>
    <col min="6669" max="6669" width="19.33203125" style="617" customWidth="1"/>
    <col min="6670" max="6670" width="2.33203125" style="617" customWidth="1"/>
    <col min="6671" max="6671" width="19.33203125" style="617" customWidth="1"/>
    <col min="6672" max="6672" width="2.33203125" style="617" customWidth="1"/>
    <col min="6673" max="6673" width="19.33203125" style="617" customWidth="1"/>
    <col min="6674" max="6674" width="6.33203125" style="617" customWidth="1"/>
    <col min="6675" max="6675" width="19.33203125" style="617" customWidth="1"/>
    <col min="6676" max="6676" width="2.21875" style="617" customWidth="1"/>
    <col min="6677" max="6677" width="19.33203125" style="617"/>
    <col min="6678" max="6678" width="2.21875" style="617" customWidth="1"/>
    <col min="6679" max="6904" width="19.33203125" style="617"/>
    <col min="6905" max="6905" width="6.44140625" style="617" customWidth="1"/>
    <col min="6906" max="6906" width="10.44140625" style="617" customWidth="1"/>
    <col min="6907" max="6907" width="6.21875" style="617" customWidth="1"/>
    <col min="6908" max="6908" width="35.44140625" style="617" customWidth="1"/>
    <col min="6909" max="6909" width="4.77734375" style="617" customWidth="1"/>
    <col min="6910" max="6910" width="39" style="617" customWidth="1"/>
    <col min="6911" max="6911" width="5" style="617" customWidth="1"/>
    <col min="6912" max="6912" width="19.33203125" style="617" customWidth="1"/>
    <col min="6913" max="6913" width="2.33203125" style="617" customWidth="1"/>
    <col min="6914" max="6914" width="19.33203125" style="617" customWidth="1"/>
    <col min="6915" max="6915" width="2.33203125" style="617" customWidth="1"/>
    <col min="6916" max="6916" width="19.33203125" style="617" customWidth="1"/>
    <col min="6917" max="6917" width="19.33203125" style="617"/>
    <col min="6918" max="6918" width="6.44140625" style="617" customWidth="1"/>
    <col min="6919" max="6919" width="19.33203125" style="617" customWidth="1"/>
    <col min="6920" max="6920" width="2.33203125" style="617" customWidth="1"/>
    <col min="6921" max="6921" width="19.33203125" style="617" customWidth="1"/>
    <col min="6922" max="6922" width="2.33203125" style="617" customWidth="1"/>
    <col min="6923" max="6923" width="19.33203125" style="617"/>
    <col min="6924" max="6924" width="6.44140625" style="617" customWidth="1"/>
    <col min="6925" max="6925" width="19.33203125" style="617" customWidth="1"/>
    <col min="6926" max="6926" width="2.33203125" style="617" customWidth="1"/>
    <col min="6927" max="6927" width="19.33203125" style="617" customWidth="1"/>
    <col min="6928" max="6928" width="2.33203125" style="617" customWidth="1"/>
    <col min="6929" max="6929" width="19.33203125" style="617" customWidth="1"/>
    <col min="6930" max="6930" width="6.33203125" style="617" customWidth="1"/>
    <col min="6931" max="6931" width="19.33203125" style="617" customWidth="1"/>
    <col min="6932" max="6932" width="2.21875" style="617" customWidth="1"/>
    <col min="6933" max="6933" width="19.33203125" style="617"/>
    <col min="6934" max="6934" width="2.21875" style="617" customWidth="1"/>
    <col min="6935" max="7160" width="19.33203125" style="617"/>
    <col min="7161" max="7161" width="6.44140625" style="617" customWidth="1"/>
    <col min="7162" max="7162" width="10.44140625" style="617" customWidth="1"/>
    <col min="7163" max="7163" width="6.21875" style="617" customWidth="1"/>
    <col min="7164" max="7164" width="35.44140625" style="617" customWidth="1"/>
    <col min="7165" max="7165" width="4.77734375" style="617" customWidth="1"/>
    <col min="7166" max="7166" width="39" style="617" customWidth="1"/>
    <col min="7167" max="7167" width="5" style="617" customWidth="1"/>
    <col min="7168" max="7168" width="19.33203125" style="617" customWidth="1"/>
    <col min="7169" max="7169" width="2.33203125" style="617" customWidth="1"/>
    <col min="7170" max="7170" width="19.33203125" style="617" customWidth="1"/>
    <col min="7171" max="7171" width="2.33203125" style="617" customWidth="1"/>
    <col min="7172" max="7172" width="19.33203125" style="617" customWidth="1"/>
    <col min="7173" max="7173" width="19.33203125" style="617"/>
    <col min="7174" max="7174" width="6.44140625" style="617" customWidth="1"/>
    <col min="7175" max="7175" width="19.33203125" style="617" customWidth="1"/>
    <col min="7176" max="7176" width="2.33203125" style="617" customWidth="1"/>
    <col min="7177" max="7177" width="19.33203125" style="617" customWidth="1"/>
    <col min="7178" max="7178" width="2.33203125" style="617" customWidth="1"/>
    <col min="7179" max="7179" width="19.33203125" style="617"/>
    <col min="7180" max="7180" width="6.44140625" style="617" customWidth="1"/>
    <col min="7181" max="7181" width="19.33203125" style="617" customWidth="1"/>
    <col min="7182" max="7182" width="2.33203125" style="617" customWidth="1"/>
    <col min="7183" max="7183" width="19.33203125" style="617" customWidth="1"/>
    <col min="7184" max="7184" width="2.33203125" style="617" customWidth="1"/>
    <col min="7185" max="7185" width="19.33203125" style="617" customWidth="1"/>
    <col min="7186" max="7186" width="6.33203125" style="617" customWidth="1"/>
    <col min="7187" max="7187" width="19.33203125" style="617" customWidth="1"/>
    <col min="7188" max="7188" width="2.21875" style="617" customWidth="1"/>
    <col min="7189" max="7189" width="19.33203125" style="617"/>
    <col min="7190" max="7190" width="2.21875" style="617" customWidth="1"/>
    <col min="7191" max="7416" width="19.33203125" style="617"/>
    <col min="7417" max="7417" width="6.44140625" style="617" customWidth="1"/>
    <col min="7418" max="7418" width="10.44140625" style="617" customWidth="1"/>
    <col min="7419" max="7419" width="6.21875" style="617" customWidth="1"/>
    <col min="7420" max="7420" width="35.44140625" style="617" customWidth="1"/>
    <col min="7421" max="7421" width="4.77734375" style="617" customWidth="1"/>
    <col min="7422" max="7422" width="39" style="617" customWidth="1"/>
    <col min="7423" max="7423" width="5" style="617" customWidth="1"/>
    <col min="7424" max="7424" width="19.33203125" style="617" customWidth="1"/>
    <col min="7425" max="7425" width="2.33203125" style="617" customWidth="1"/>
    <col min="7426" max="7426" width="19.33203125" style="617" customWidth="1"/>
    <col min="7427" max="7427" width="2.33203125" style="617" customWidth="1"/>
    <col min="7428" max="7428" width="19.33203125" style="617" customWidth="1"/>
    <col min="7429" max="7429" width="19.33203125" style="617"/>
    <col min="7430" max="7430" width="6.44140625" style="617" customWidth="1"/>
    <col min="7431" max="7431" width="19.33203125" style="617" customWidth="1"/>
    <col min="7432" max="7432" width="2.33203125" style="617" customWidth="1"/>
    <col min="7433" max="7433" width="19.33203125" style="617" customWidth="1"/>
    <col min="7434" max="7434" width="2.33203125" style="617" customWidth="1"/>
    <col min="7435" max="7435" width="19.33203125" style="617"/>
    <col min="7436" max="7436" width="6.44140625" style="617" customWidth="1"/>
    <col min="7437" max="7437" width="19.33203125" style="617" customWidth="1"/>
    <col min="7438" max="7438" width="2.33203125" style="617" customWidth="1"/>
    <col min="7439" max="7439" width="19.33203125" style="617" customWidth="1"/>
    <col min="7440" max="7440" width="2.33203125" style="617" customWidth="1"/>
    <col min="7441" max="7441" width="19.33203125" style="617" customWidth="1"/>
    <col min="7442" max="7442" width="6.33203125" style="617" customWidth="1"/>
    <col min="7443" max="7443" width="19.33203125" style="617" customWidth="1"/>
    <col min="7444" max="7444" width="2.21875" style="617" customWidth="1"/>
    <col min="7445" max="7445" width="19.33203125" style="617"/>
    <col min="7446" max="7446" width="2.21875" style="617" customWidth="1"/>
    <col min="7447" max="7672" width="19.33203125" style="617"/>
    <col min="7673" max="7673" width="6.44140625" style="617" customWidth="1"/>
    <col min="7674" max="7674" width="10.44140625" style="617" customWidth="1"/>
    <col min="7675" max="7675" width="6.21875" style="617" customWidth="1"/>
    <col min="7676" max="7676" width="35.44140625" style="617" customWidth="1"/>
    <col min="7677" max="7677" width="4.77734375" style="617" customWidth="1"/>
    <col min="7678" max="7678" width="39" style="617" customWidth="1"/>
    <col min="7679" max="7679" width="5" style="617" customWidth="1"/>
    <col min="7680" max="7680" width="19.33203125" style="617" customWidth="1"/>
    <col min="7681" max="7681" width="2.33203125" style="617" customWidth="1"/>
    <col min="7682" max="7682" width="19.33203125" style="617" customWidth="1"/>
    <col min="7683" max="7683" width="2.33203125" style="617" customWidth="1"/>
    <col min="7684" max="7684" width="19.33203125" style="617" customWidth="1"/>
    <col min="7685" max="7685" width="19.33203125" style="617"/>
    <col min="7686" max="7686" width="6.44140625" style="617" customWidth="1"/>
    <col min="7687" max="7687" width="19.33203125" style="617" customWidth="1"/>
    <col min="7688" max="7688" width="2.33203125" style="617" customWidth="1"/>
    <col min="7689" max="7689" width="19.33203125" style="617" customWidth="1"/>
    <col min="7690" max="7690" width="2.33203125" style="617" customWidth="1"/>
    <col min="7691" max="7691" width="19.33203125" style="617"/>
    <col min="7692" max="7692" width="6.44140625" style="617" customWidth="1"/>
    <col min="7693" max="7693" width="19.33203125" style="617" customWidth="1"/>
    <col min="7694" max="7694" width="2.33203125" style="617" customWidth="1"/>
    <col min="7695" max="7695" width="19.33203125" style="617" customWidth="1"/>
    <col min="7696" max="7696" width="2.33203125" style="617" customWidth="1"/>
    <col min="7697" max="7697" width="19.33203125" style="617" customWidth="1"/>
    <col min="7698" max="7698" width="6.33203125" style="617" customWidth="1"/>
    <col min="7699" max="7699" width="19.33203125" style="617" customWidth="1"/>
    <col min="7700" max="7700" width="2.21875" style="617" customWidth="1"/>
    <col min="7701" max="7701" width="19.33203125" style="617"/>
    <col min="7702" max="7702" width="2.21875" style="617" customWidth="1"/>
    <col min="7703" max="7928" width="19.33203125" style="617"/>
    <col min="7929" max="7929" width="6.44140625" style="617" customWidth="1"/>
    <col min="7930" max="7930" width="10.44140625" style="617" customWidth="1"/>
    <col min="7931" max="7931" width="6.21875" style="617" customWidth="1"/>
    <col min="7932" max="7932" width="35.44140625" style="617" customWidth="1"/>
    <col min="7933" max="7933" width="4.77734375" style="617" customWidth="1"/>
    <col min="7934" max="7934" width="39" style="617" customWidth="1"/>
    <col min="7935" max="7935" width="5" style="617" customWidth="1"/>
    <col min="7936" max="7936" width="19.33203125" style="617" customWidth="1"/>
    <col min="7937" max="7937" width="2.33203125" style="617" customWidth="1"/>
    <col min="7938" max="7938" width="19.33203125" style="617" customWidth="1"/>
    <col min="7939" max="7939" width="2.33203125" style="617" customWidth="1"/>
    <col min="7940" max="7940" width="19.33203125" style="617" customWidth="1"/>
    <col min="7941" max="7941" width="19.33203125" style="617"/>
    <col min="7942" max="7942" width="6.44140625" style="617" customWidth="1"/>
    <col min="7943" max="7943" width="19.33203125" style="617" customWidth="1"/>
    <col min="7944" max="7944" width="2.33203125" style="617" customWidth="1"/>
    <col min="7945" max="7945" width="19.33203125" style="617" customWidth="1"/>
    <col min="7946" max="7946" width="2.33203125" style="617" customWidth="1"/>
    <col min="7947" max="7947" width="19.33203125" style="617"/>
    <col min="7948" max="7948" width="6.44140625" style="617" customWidth="1"/>
    <col min="7949" max="7949" width="19.33203125" style="617" customWidth="1"/>
    <col min="7950" max="7950" width="2.33203125" style="617" customWidth="1"/>
    <col min="7951" max="7951" width="19.33203125" style="617" customWidth="1"/>
    <col min="7952" max="7952" width="2.33203125" style="617" customWidth="1"/>
    <col min="7953" max="7953" width="19.33203125" style="617" customWidth="1"/>
    <col min="7954" max="7954" width="6.33203125" style="617" customWidth="1"/>
    <col min="7955" max="7955" width="19.33203125" style="617" customWidth="1"/>
    <col min="7956" max="7956" width="2.21875" style="617" customWidth="1"/>
    <col min="7957" max="7957" width="19.33203125" style="617"/>
    <col min="7958" max="7958" width="2.21875" style="617" customWidth="1"/>
    <col min="7959" max="8184" width="19.33203125" style="617"/>
    <col min="8185" max="8185" width="6.44140625" style="617" customWidth="1"/>
    <col min="8186" max="8186" width="10.44140625" style="617" customWidth="1"/>
    <col min="8187" max="8187" width="6.21875" style="617" customWidth="1"/>
    <col min="8188" max="8188" width="35.44140625" style="617" customWidth="1"/>
    <col min="8189" max="8189" width="4.77734375" style="617" customWidth="1"/>
    <col min="8190" max="8190" width="39" style="617" customWidth="1"/>
    <col min="8191" max="8191" width="5" style="617" customWidth="1"/>
    <col min="8192" max="8192" width="19.33203125" style="617" customWidth="1"/>
    <col min="8193" max="8193" width="2.33203125" style="617" customWidth="1"/>
    <col min="8194" max="8194" width="19.33203125" style="617" customWidth="1"/>
    <col min="8195" max="8195" width="2.33203125" style="617" customWidth="1"/>
    <col min="8196" max="8196" width="19.33203125" style="617" customWidth="1"/>
    <col min="8197" max="8197" width="19.33203125" style="617"/>
    <col min="8198" max="8198" width="6.44140625" style="617" customWidth="1"/>
    <col min="8199" max="8199" width="19.33203125" style="617" customWidth="1"/>
    <col min="8200" max="8200" width="2.33203125" style="617" customWidth="1"/>
    <col min="8201" max="8201" width="19.33203125" style="617" customWidth="1"/>
    <col min="8202" max="8202" width="2.33203125" style="617" customWidth="1"/>
    <col min="8203" max="8203" width="19.33203125" style="617"/>
    <col min="8204" max="8204" width="6.44140625" style="617" customWidth="1"/>
    <col min="8205" max="8205" width="19.33203125" style="617" customWidth="1"/>
    <col min="8206" max="8206" width="2.33203125" style="617" customWidth="1"/>
    <col min="8207" max="8207" width="19.33203125" style="617" customWidth="1"/>
    <col min="8208" max="8208" width="2.33203125" style="617" customWidth="1"/>
    <col min="8209" max="8209" width="19.33203125" style="617" customWidth="1"/>
    <col min="8210" max="8210" width="6.33203125" style="617" customWidth="1"/>
    <col min="8211" max="8211" width="19.33203125" style="617" customWidth="1"/>
    <col min="8212" max="8212" width="2.21875" style="617" customWidth="1"/>
    <col min="8213" max="8213" width="19.33203125" style="617"/>
    <col min="8214" max="8214" width="2.21875" style="617" customWidth="1"/>
    <col min="8215" max="8440" width="19.33203125" style="617"/>
    <col min="8441" max="8441" width="6.44140625" style="617" customWidth="1"/>
    <col min="8442" max="8442" width="10.44140625" style="617" customWidth="1"/>
    <col min="8443" max="8443" width="6.21875" style="617" customWidth="1"/>
    <col min="8444" max="8444" width="35.44140625" style="617" customWidth="1"/>
    <col min="8445" max="8445" width="4.77734375" style="617" customWidth="1"/>
    <col min="8446" max="8446" width="39" style="617" customWidth="1"/>
    <col min="8447" max="8447" width="5" style="617" customWidth="1"/>
    <col min="8448" max="8448" width="19.33203125" style="617" customWidth="1"/>
    <col min="8449" max="8449" width="2.33203125" style="617" customWidth="1"/>
    <col min="8450" max="8450" width="19.33203125" style="617" customWidth="1"/>
    <col min="8451" max="8451" width="2.33203125" style="617" customWidth="1"/>
    <col min="8452" max="8452" width="19.33203125" style="617" customWidth="1"/>
    <col min="8453" max="8453" width="19.33203125" style="617"/>
    <col min="8454" max="8454" width="6.44140625" style="617" customWidth="1"/>
    <col min="8455" max="8455" width="19.33203125" style="617" customWidth="1"/>
    <col min="8456" max="8456" width="2.33203125" style="617" customWidth="1"/>
    <col min="8457" max="8457" width="19.33203125" style="617" customWidth="1"/>
    <col min="8458" max="8458" width="2.33203125" style="617" customWidth="1"/>
    <col min="8459" max="8459" width="19.33203125" style="617"/>
    <col min="8460" max="8460" width="6.44140625" style="617" customWidth="1"/>
    <col min="8461" max="8461" width="19.33203125" style="617" customWidth="1"/>
    <col min="8462" max="8462" width="2.33203125" style="617" customWidth="1"/>
    <col min="8463" max="8463" width="19.33203125" style="617" customWidth="1"/>
    <col min="8464" max="8464" width="2.33203125" style="617" customWidth="1"/>
    <col min="8465" max="8465" width="19.33203125" style="617" customWidth="1"/>
    <col min="8466" max="8466" width="6.33203125" style="617" customWidth="1"/>
    <col min="8467" max="8467" width="19.33203125" style="617" customWidth="1"/>
    <col min="8468" max="8468" width="2.21875" style="617" customWidth="1"/>
    <col min="8469" max="8469" width="19.33203125" style="617"/>
    <col min="8470" max="8470" width="2.21875" style="617" customWidth="1"/>
    <col min="8471" max="8696" width="19.33203125" style="617"/>
    <col min="8697" max="8697" width="6.44140625" style="617" customWidth="1"/>
    <col min="8698" max="8698" width="10.44140625" style="617" customWidth="1"/>
    <col min="8699" max="8699" width="6.21875" style="617" customWidth="1"/>
    <col min="8700" max="8700" width="35.44140625" style="617" customWidth="1"/>
    <col min="8701" max="8701" width="4.77734375" style="617" customWidth="1"/>
    <col min="8702" max="8702" width="39" style="617" customWidth="1"/>
    <col min="8703" max="8703" width="5" style="617" customWidth="1"/>
    <col min="8704" max="8704" width="19.33203125" style="617" customWidth="1"/>
    <col min="8705" max="8705" width="2.33203125" style="617" customWidth="1"/>
    <col min="8706" max="8706" width="19.33203125" style="617" customWidth="1"/>
    <col min="8707" max="8707" width="2.33203125" style="617" customWidth="1"/>
    <col min="8708" max="8708" width="19.33203125" style="617" customWidth="1"/>
    <col min="8709" max="8709" width="19.33203125" style="617"/>
    <col min="8710" max="8710" width="6.44140625" style="617" customWidth="1"/>
    <col min="8711" max="8711" width="19.33203125" style="617" customWidth="1"/>
    <col min="8712" max="8712" width="2.33203125" style="617" customWidth="1"/>
    <col min="8713" max="8713" width="19.33203125" style="617" customWidth="1"/>
    <col min="8714" max="8714" width="2.33203125" style="617" customWidth="1"/>
    <col min="8715" max="8715" width="19.33203125" style="617"/>
    <col min="8716" max="8716" width="6.44140625" style="617" customWidth="1"/>
    <col min="8717" max="8717" width="19.33203125" style="617" customWidth="1"/>
    <col min="8718" max="8718" width="2.33203125" style="617" customWidth="1"/>
    <col min="8719" max="8719" width="19.33203125" style="617" customWidth="1"/>
    <col min="8720" max="8720" width="2.33203125" style="617" customWidth="1"/>
    <col min="8721" max="8721" width="19.33203125" style="617" customWidth="1"/>
    <col min="8722" max="8722" width="6.33203125" style="617" customWidth="1"/>
    <col min="8723" max="8723" width="19.33203125" style="617" customWidth="1"/>
    <col min="8724" max="8724" width="2.21875" style="617" customWidth="1"/>
    <col min="8725" max="8725" width="19.33203125" style="617"/>
    <col min="8726" max="8726" width="2.21875" style="617" customWidth="1"/>
    <col min="8727" max="8952" width="19.33203125" style="617"/>
    <col min="8953" max="8953" width="6.44140625" style="617" customWidth="1"/>
    <col min="8954" max="8954" width="10.44140625" style="617" customWidth="1"/>
    <col min="8955" max="8955" width="6.21875" style="617" customWidth="1"/>
    <col min="8956" max="8956" width="35.44140625" style="617" customWidth="1"/>
    <col min="8957" max="8957" width="4.77734375" style="617" customWidth="1"/>
    <col min="8958" max="8958" width="39" style="617" customWidth="1"/>
    <col min="8959" max="8959" width="5" style="617" customWidth="1"/>
    <col min="8960" max="8960" width="19.33203125" style="617" customWidth="1"/>
    <col min="8961" max="8961" width="2.33203125" style="617" customWidth="1"/>
    <col min="8962" max="8962" width="19.33203125" style="617" customWidth="1"/>
    <col min="8963" max="8963" width="2.33203125" style="617" customWidth="1"/>
    <col min="8964" max="8964" width="19.33203125" style="617" customWidth="1"/>
    <col min="8965" max="8965" width="19.33203125" style="617"/>
    <col min="8966" max="8966" width="6.44140625" style="617" customWidth="1"/>
    <col min="8967" max="8967" width="19.33203125" style="617" customWidth="1"/>
    <col min="8968" max="8968" width="2.33203125" style="617" customWidth="1"/>
    <col min="8969" max="8969" width="19.33203125" style="617" customWidth="1"/>
    <col min="8970" max="8970" width="2.33203125" style="617" customWidth="1"/>
    <col min="8971" max="8971" width="19.33203125" style="617"/>
    <col min="8972" max="8972" width="6.44140625" style="617" customWidth="1"/>
    <col min="8973" max="8973" width="19.33203125" style="617" customWidth="1"/>
    <col min="8974" max="8974" width="2.33203125" style="617" customWidth="1"/>
    <col min="8975" max="8975" width="19.33203125" style="617" customWidth="1"/>
    <col min="8976" max="8976" width="2.33203125" style="617" customWidth="1"/>
    <col min="8977" max="8977" width="19.33203125" style="617" customWidth="1"/>
    <col min="8978" max="8978" width="6.33203125" style="617" customWidth="1"/>
    <col min="8979" max="8979" width="19.33203125" style="617" customWidth="1"/>
    <col min="8980" max="8980" width="2.21875" style="617" customWidth="1"/>
    <col min="8981" max="8981" width="19.33203125" style="617"/>
    <col min="8982" max="8982" width="2.21875" style="617" customWidth="1"/>
    <col min="8983" max="9208" width="19.33203125" style="617"/>
    <col min="9209" max="9209" width="6.44140625" style="617" customWidth="1"/>
    <col min="9210" max="9210" width="10.44140625" style="617" customWidth="1"/>
    <col min="9211" max="9211" width="6.21875" style="617" customWidth="1"/>
    <col min="9212" max="9212" width="35.44140625" style="617" customWidth="1"/>
    <col min="9213" max="9213" width="4.77734375" style="617" customWidth="1"/>
    <col min="9214" max="9214" width="39" style="617" customWidth="1"/>
    <col min="9215" max="9215" width="5" style="617" customWidth="1"/>
    <col min="9216" max="9216" width="19.33203125" style="617" customWidth="1"/>
    <col min="9217" max="9217" width="2.33203125" style="617" customWidth="1"/>
    <col min="9218" max="9218" width="19.33203125" style="617" customWidth="1"/>
    <col min="9219" max="9219" width="2.33203125" style="617" customWidth="1"/>
    <col min="9220" max="9220" width="19.33203125" style="617" customWidth="1"/>
    <col min="9221" max="9221" width="19.33203125" style="617"/>
    <col min="9222" max="9222" width="6.44140625" style="617" customWidth="1"/>
    <col min="9223" max="9223" width="19.33203125" style="617" customWidth="1"/>
    <col min="9224" max="9224" width="2.33203125" style="617" customWidth="1"/>
    <col min="9225" max="9225" width="19.33203125" style="617" customWidth="1"/>
    <col min="9226" max="9226" width="2.33203125" style="617" customWidth="1"/>
    <col min="9227" max="9227" width="19.33203125" style="617"/>
    <col min="9228" max="9228" width="6.44140625" style="617" customWidth="1"/>
    <col min="9229" max="9229" width="19.33203125" style="617" customWidth="1"/>
    <col min="9230" max="9230" width="2.33203125" style="617" customWidth="1"/>
    <col min="9231" max="9231" width="19.33203125" style="617" customWidth="1"/>
    <col min="9232" max="9232" width="2.33203125" style="617" customWidth="1"/>
    <col min="9233" max="9233" width="19.33203125" style="617" customWidth="1"/>
    <col min="9234" max="9234" width="6.33203125" style="617" customWidth="1"/>
    <col min="9235" max="9235" width="19.33203125" style="617" customWidth="1"/>
    <col min="9236" max="9236" width="2.21875" style="617" customWidth="1"/>
    <col min="9237" max="9237" width="19.33203125" style="617"/>
    <col min="9238" max="9238" width="2.21875" style="617" customWidth="1"/>
    <col min="9239" max="9464" width="19.33203125" style="617"/>
    <col min="9465" max="9465" width="6.44140625" style="617" customWidth="1"/>
    <col min="9466" max="9466" width="10.44140625" style="617" customWidth="1"/>
    <col min="9467" max="9467" width="6.21875" style="617" customWidth="1"/>
    <col min="9468" max="9468" width="35.44140625" style="617" customWidth="1"/>
    <col min="9469" max="9469" width="4.77734375" style="617" customWidth="1"/>
    <col min="9470" max="9470" width="39" style="617" customWidth="1"/>
    <col min="9471" max="9471" width="5" style="617" customWidth="1"/>
    <col min="9472" max="9472" width="19.33203125" style="617" customWidth="1"/>
    <col min="9473" max="9473" width="2.33203125" style="617" customWidth="1"/>
    <col min="9474" max="9474" width="19.33203125" style="617" customWidth="1"/>
    <col min="9475" max="9475" width="2.33203125" style="617" customWidth="1"/>
    <col min="9476" max="9476" width="19.33203125" style="617" customWidth="1"/>
    <col min="9477" max="9477" width="19.33203125" style="617"/>
    <col min="9478" max="9478" width="6.44140625" style="617" customWidth="1"/>
    <col min="9479" max="9479" width="19.33203125" style="617" customWidth="1"/>
    <col min="9480" max="9480" width="2.33203125" style="617" customWidth="1"/>
    <col min="9481" max="9481" width="19.33203125" style="617" customWidth="1"/>
    <col min="9482" max="9482" width="2.33203125" style="617" customWidth="1"/>
    <col min="9483" max="9483" width="19.33203125" style="617"/>
    <col min="9484" max="9484" width="6.44140625" style="617" customWidth="1"/>
    <col min="9485" max="9485" width="19.33203125" style="617" customWidth="1"/>
    <col min="9486" max="9486" width="2.33203125" style="617" customWidth="1"/>
    <col min="9487" max="9487" width="19.33203125" style="617" customWidth="1"/>
    <col min="9488" max="9488" width="2.33203125" style="617" customWidth="1"/>
    <col min="9489" max="9489" width="19.33203125" style="617" customWidth="1"/>
    <col min="9490" max="9490" width="6.33203125" style="617" customWidth="1"/>
    <col min="9491" max="9491" width="19.33203125" style="617" customWidth="1"/>
    <col min="9492" max="9492" width="2.21875" style="617" customWidth="1"/>
    <col min="9493" max="9493" width="19.33203125" style="617"/>
    <col min="9494" max="9494" width="2.21875" style="617" customWidth="1"/>
    <col min="9495" max="9720" width="19.33203125" style="617"/>
    <col min="9721" max="9721" width="6.44140625" style="617" customWidth="1"/>
    <col min="9722" max="9722" width="10.44140625" style="617" customWidth="1"/>
    <col min="9723" max="9723" width="6.21875" style="617" customWidth="1"/>
    <col min="9724" max="9724" width="35.44140625" style="617" customWidth="1"/>
    <col min="9725" max="9725" width="4.77734375" style="617" customWidth="1"/>
    <col min="9726" max="9726" width="39" style="617" customWidth="1"/>
    <col min="9727" max="9727" width="5" style="617" customWidth="1"/>
    <col min="9728" max="9728" width="19.33203125" style="617" customWidth="1"/>
    <col min="9729" max="9729" width="2.33203125" style="617" customWidth="1"/>
    <col min="9730" max="9730" width="19.33203125" style="617" customWidth="1"/>
    <col min="9731" max="9731" width="2.33203125" style="617" customWidth="1"/>
    <col min="9732" max="9732" width="19.33203125" style="617" customWidth="1"/>
    <col min="9733" max="9733" width="19.33203125" style="617"/>
    <col min="9734" max="9734" width="6.44140625" style="617" customWidth="1"/>
    <col min="9735" max="9735" width="19.33203125" style="617" customWidth="1"/>
    <col min="9736" max="9736" width="2.33203125" style="617" customWidth="1"/>
    <col min="9737" max="9737" width="19.33203125" style="617" customWidth="1"/>
    <col min="9738" max="9738" width="2.33203125" style="617" customWidth="1"/>
    <col min="9739" max="9739" width="19.33203125" style="617"/>
    <col min="9740" max="9740" width="6.44140625" style="617" customWidth="1"/>
    <col min="9741" max="9741" width="19.33203125" style="617" customWidth="1"/>
    <col min="9742" max="9742" width="2.33203125" style="617" customWidth="1"/>
    <col min="9743" max="9743" width="19.33203125" style="617" customWidth="1"/>
    <col min="9744" max="9744" width="2.33203125" style="617" customWidth="1"/>
    <col min="9745" max="9745" width="19.33203125" style="617" customWidth="1"/>
    <col min="9746" max="9746" width="6.33203125" style="617" customWidth="1"/>
    <col min="9747" max="9747" width="19.33203125" style="617" customWidth="1"/>
    <col min="9748" max="9748" width="2.21875" style="617" customWidth="1"/>
    <col min="9749" max="9749" width="19.33203125" style="617"/>
    <col min="9750" max="9750" width="2.21875" style="617" customWidth="1"/>
    <col min="9751" max="9976" width="19.33203125" style="617"/>
    <col min="9977" max="9977" width="6.44140625" style="617" customWidth="1"/>
    <col min="9978" max="9978" width="10.44140625" style="617" customWidth="1"/>
    <col min="9979" max="9979" width="6.21875" style="617" customWidth="1"/>
    <col min="9980" max="9980" width="35.44140625" style="617" customWidth="1"/>
    <col min="9981" max="9981" width="4.77734375" style="617" customWidth="1"/>
    <col min="9982" max="9982" width="39" style="617" customWidth="1"/>
    <col min="9983" max="9983" width="5" style="617" customWidth="1"/>
    <col min="9984" max="9984" width="19.33203125" style="617" customWidth="1"/>
    <col min="9985" max="9985" width="2.33203125" style="617" customWidth="1"/>
    <col min="9986" max="9986" width="19.33203125" style="617" customWidth="1"/>
    <col min="9987" max="9987" width="2.33203125" style="617" customWidth="1"/>
    <col min="9988" max="9988" width="19.33203125" style="617" customWidth="1"/>
    <col min="9989" max="9989" width="19.33203125" style="617"/>
    <col min="9990" max="9990" width="6.44140625" style="617" customWidth="1"/>
    <col min="9991" max="9991" width="19.33203125" style="617" customWidth="1"/>
    <col min="9992" max="9992" width="2.33203125" style="617" customWidth="1"/>
    <col min="9993" max="9993" width="19.33203125" style="617" customWidth="1"/>
    <col min="9994" max="9994" width="2.33203125" style="617" customWidth="1"/>
    <col min="9995" max="9995" width="19.33203125" style="617"/>
    <col min="9996" max="9996" width="6.44140625" style="617" customWidth="1"/>
    <col min="9997" max="9997" width="19.33203125" style="617" customWidth="1"/>
    <col min="9998" max="9998" width="2.33203125" style="617" customWidth="1"/>
    <col min="9999" max="9999" width="19.33203125" style="617" customWidth="1"/>
    <col min="10000" max="10000" width="2.33203125" style="617" customWidth="1"/>
    <col min="10001" max="10001" width="19.33203125" style="617" customWidth="1"/>
    <col min="10002" max="10002" width="6.33203125" style="617" customWidth="1"/>
    <col min="10003" max="10003" width="19.33203125" style="617" customWidth="1"/>
    <col min="10004" max="10004" width="2.21875" style="617" customWidth="1"/>
    <col min="10005" max="10005" width="19.33203125" style="617"/>
    <col min="10006" max="10006" width="2.21875" style="617" customWidth="1"/>
    <col min="10007" max="10232" width="19.33203125" style="617"/>
    <col min="10233" max="10233" width="6.44140625" style="617" customWidth="1"/>
    <col min="10234" max="10234" width="10.44140625" style="617" customWidth="1"/>
    <col min="10235" max="10235" width="6.21875" style="617" customWidth="1"/>
    <col min="10236" max="10236" width="35.44140625" style="617" customWidth="1"/>
    <col min="10237" max="10237" width="4.77734375" style="617" customWidth="1"/>
    <col min="10238" max="10238" width="39" style="617" customWidth="1"/>
    <col min="10239" max="10239" width="5" style="617" customWidth="1"/>
    <col min="10240" max="10240" width="19.33203125" style="617" customWidth="1"/>
    <col min="10241" max="10241" width="2.33203125" style="617" customWidth="1"/>
    <col min="10242" max="10242" width="19.33203125" style="617" customWidth="1"/>
    <col min="10243" max="10243" width="2.33203125" style="617" customWidth="1"/>
    <col min="10244" max="10244" width="19.33203125" style="617" customWidth="1"/>
    <col min="10245" max="10245" width="19.33203125" style="617"/>
    <col min="10246" max="10246" width="6.44140625" style="617" customWidth="1"/>
    <col min="10247" max="10247" width="19.33203125" style="617" customWidth="1"/>
    <col min="10248" max="10248" width="2.33203125" style="617" customWidth="1"/>
    <col min="10249" max="10249" width="19.33203125" style="617" customWidth="1"/>
    <col min="10250" max="10250" width="2.33203125" style="617" customWidth="1"/>
    <col min="10251" max="10251" width="19.33203125" style="617"/>
    <col min="10252" max="10252" width="6.44140625" style="617" customWidth="1"/>
    <col min="10253" max="10253" width="19.33203125" style="617" customWidth="1"/>
    <col min="10254" max="10254" width="2.33203125" style="617" customWidth="1"/>
    <col min="10255" max="10255" width="19.33203125" style="617" customWidth="1"/>
    <col min="10256" max="10256" width="2.33203125" style="617" customWidth="1"/>
    <col min="10257" max="10257" width="19.33203125" style="617" customWidth="1"/>
    <col min="10258" max="10258" width="6.33203125" style="617" customWidth="1"/>
    <col min="10259" max="10259" width="19.33203125" style="617" customWidth="1"/>
    <col min="10260" max="10260" width="2.21875" style="617" customWidth="1"/>
    <col min="10261" max="10261" width="19.33203125" style="617"/>
    <col min="10262" max="10262" width="2.21875" style="617" customWidth="1"/>
    <col min="10263" max="10488" width="19.33203125" style="617"/>
    <col min="10489" max="10489" width="6.44140625" style="617" customWidth="1"/>
    <col min="10490" max="10490" width="10.44140625" style="617" customWidth="1"/>
    <col min="10491" max="10491" width="6.21875" style="617" customWidth="1"/>
    <col min="10492" max="10492" width="35.44140625" style="617" customWidth="1"/>
    <col min="10493" max="10493" width="4.77734375" style="617" customWidth="1"/>
    <col min="10494" max="10494" width="39" style="617" customWidth="1"/>
    <col min="10495" max="10495" width="5" style="617" customWidth="1"/>
    <col min="10496" max="10496" width="19.33203125" style="617" customWidth="1"/>
    <col min="10497" max="10497" width="2.33203125" style="617" customWidth="1"/>
    <col min="10498" max="10498" width="19.33203125" style="617" customWidth="1"/>
    <col min="10499" max="10499" width="2.33203125" style="617" customWidth="1"/>
    <col min="10500" max="10500" width="19.33203125" style="617" customWidth="1"/>
    <col min="10501" max="10501" width="19.33203125" style="617"/>
    <col min="10502" max="10502" width="6.44140625" style="617" customWidth="1"/>
    <col min="10503" max="10503" width="19.33203125" style="617" customWidth="1"/>
    <col min="10504" max="10504" width="2.33203125" style="617" customWidth="1"/>
    <col min="10505" max="10505" width="19.33203125" style="617" customWidth="1"/>
    <col min="10506" max="10506" width="2.33203125" style="617" customWidth="1"/>
    <col min="10507" max="10507" width="19.33203125" style="617"/>
    <col min="10508" max="10508" width="6.44140625" style="617" customWidth="1"/>
    <col min="10509" max="10509" width="19.33203125" style="617" customWidth="1"/>
    <col min="10510" max="10510" width="2.33203125" style="617" customWidth="1"/>
    <col min="10511" max="10511" width="19.33203125" style="617" customWidth="1"/>
    <col min="10512" max="10512" width="2.33203125" style="617" customWidth="1"/>
    <col min="10513" max="10513" width="19.33203125" style="617" customWidth="1"/>
    <col min="10514" max="10514" width="6.33203125" style="617" customWidth="1"/>
    <col min="10515" max="10515" width="19.33203125" style="617" customWidth="1"/>
    <col min="10516" max="10516" width="2.21875" style="617" customWidth="1"/>
    <col min="10517" max="10517" width="19.33203125" style="617"/>
    <col min="10518" max="10518" width="2.21875" style="617" customWidth="1"/>
    <col min="10519" max="10744" width="19.33203125" style="617"/>
    <col min="10745" max="10745" width="6.44140625" style="617" customWidth="1"/>
    <col min="10746" max="10746" width="10.44140625" style="617" customWidth="1"/>
    <col min="10747" max="10747" width="6.21875" style="617" customWidth="1"/>
    <col min="10748" max="10748" width="35.44140625" style="617" customWidth="1"/>
    <col min="10749" max="10749" width="4.77734375" style="617" customWidth="1"/>
    <col min="10750" max="10750" width="39" style="617" customWidth="1"/>
    <col min="10751" max="10751" width="5" style="617" customWidth="1"/>
    <col min="10752" max="10752" width="19.33203125" style="617" customWidth="1"/>
    <col min="10753" max="10753" width="2.33203125" style="617" customWidth="1"/>
    <col min="10754" max="10754" width="19.33203125" style="617" customWidth="1"/>
    <col min="10755" max="10755" width="2.33203125" style="617" customWidth="1"/>
    <col min="10756" max="10756" width="19.33203125" style="617" customWidth="1"/>
    <col min="10757" max="10757" width="19.33203125" style="617"/>
    <col min="10758" max="10758" width="6.44140625" style="617" customWidth="1"/>
    <col min="10759" max="10759" width="19.33203125" style="617" customWidth="1"/>
    <col min="10760" max="10760" width="2.33203125" style="617" customWidth="1"/>
    <col min="10761" max="10761" width="19.33203125" style="617" customWidth="1"/>
    <col min="10762" max="10762" width="2.33203125" style="617" customWidth="1"/>
    <col min="10763" max="10763" width="19.33203125" style="617"/>
    <col min="10764" max="10764" width="6.44140625" style="617" customWidth="1"/>
    <col min="10765" max="10765" width="19.33203125" style="617" customWidth="1"/>
    <col min="10766" max="10766" width="2.33203125" style="617" customWidth="1"/>
    <col min="10767" max="10767" width="19.33203125" style="617" customWidth="1"/>
    <col min="10768" max="10768" width="2.33203125" style="617" customWidth="1"/>
    <col min="10769" max="10769" width="19.33203125" style="617" customWidth="1"/>
    <col min="10770" max="10770" width="6.33203125" style="617" customWidth="1"/>
    <col min="10771" max="10771" width="19.33203125" style="617" customWidth="1"/>
    <col min="10772" max="10772" width="2.21875" style="617" customWidth="1"/>
    <col min="10773" max="10773" width="19.33203125" style="617"/>
    <col min="10774" max="10774" width="2.21875" style="617" customWidth="1"/>
    <col min="10775" max="11000" width="19.33203125" style="617"/>
    <col min="11001" max="11001" width="6.44140625" style="617" customWidth="1"/>
    <col min="11002" max="11002" width="10.44140625" style="617" customWidth="1"/>
    <col min="11003" max="11003" width="6.21875" style="617" customWidth="1"/>
    <col min="11004" max="11004" width="35.44140625" style="617" customWidth="1"/>
    <col min="11005" max="11005" width="4.77734375" style="617" customWidth="1"/>
    <col min="11006" max="11006" width="39" style="617" customWidth="1"/>
    <col min="11007" max="11007" width="5" style="617" customWidth="1"/>
    <col min="11008" max="11008" width="19.33203125" style="617" customWidth="1"/>
    <col min="11009" max="11009" width="2.33203125" style="617" customWidth="1"/>
    <col min="11010" max="11010" width="19.33203125" style="617" customWidth="1"/>
    <col min="11011" max="11011" width="2.33203125" style="617" customWidth="1"/>
    <col min="11012" max="11012" width="19.33203125" style="617" customWidth="1"/>
    <col min="11013" max="11013" width="19.33203125" style="617"/>
    <col min="11014" max="11014" width="6.44140625" style="617" customWidth="1"/>
    <col min="11015" max="11015" width="19.33203125" style="617" customWidth="1"/>
    <col min="11016" max="11016" width="2.33203125" style="617" customWidth="1"/>
    <col min="11017" max="11017" width="19.33203125" style="617" customWidth="1"/>
    <col min="11018" max="11018" width="2.33203125" style="617" customWidth="1"/>
    <col min="11019" max="11019" width="19.33203125" style="617"/>
    <col min="11020" max="11020" width="6.44140625" style="617" customWidth="1"/>
    <col min="11021" max="11021" width="19.33203125" style="617" customWidth="1"/>
    <col min="11022" max="11022" width="2.33203125" style="617" customWidth="1"/>
    <col min="11023" max="11023" width="19.33203125" style="617" customWidth="1"/>
    <col min="11024" max="11024" width="2.33203125" style="617" customWidth="1"/>
    <col min="11025" max="11025" width="19.33203125" style="617" customWidth="1"/>
    <col min="11026" max="11026" width="6.33203125" style="617" customWidth="1"/>
    <col min="11027" max="11027" width="19.33203125" style="617" customWidth="1"/>
    <col min="11028" max="11028" width="2.21875" style="617" customWidth="1"/>
    <col min="11029" max="11029" width="19.33203125" style="617"/>
    <col min="11030" max="11030" width="2.21875" style="617" customWidth="1"/>
    <col min="11031" max="11256" width="19.33203125" style="617"/>
    <col min="11257" max="11257" width="6.44140625" style="617" customWidth="1"/>
    <col min="11258" max="11258" width="10.44140625" style="617" customWidth="1"/>
    <col min="11259" max="11259" width="6.21875" style="617" customWidth="1"/>
    <col min="11260" max="11260" width="35.44140625" style="617" customWidth="1"/>
    <col min="11261" max="11261" width="4.77734375" style="617" customWidth="1"/>
    <col min="11262" max="11262" width="39" style="617" customWidth="1"/>
    <col min="11263" max="11263" width="5" style="617" customWidth="1"/>
    <col min="11264" max="11264" width="19.33203125" style="617" customWidth="1"/>
    <col min="11265" max="11265" width="2.33203125" style="617" customWidth="1"/>
    <col min="11266" max="11266" width="19.33203125" style="617" customWidth="1"/>
    <col min="11267" max="11267" width="2.33203125" style="617" customWidth="1"/>
    <col min="11268" max="11268" width="19.33203125" style="617" customWidth="1"/>
    <col min="11269" max="11269" width="19.33203125" style="617"/>
    <col min="11270" max="11270" width="6.44140625" style="617" customWidth="1"/>
    <col min="11271" max="11271" width="19.33203125" style="617" customWidth="1"/>
    <col min="11272" max="11272" width="2.33203125" style="617" customWidth="1"/>
    <col min="11273" max="11273" width="19.33203125" style="617" customWidth="1"/>
    <col min="11274" max="11274" width="2.33203125" style="617" customWidth="1"/>
    <col min="11275" max="11275" width="19.33203125" style="617"/>
    <col min="11276" max="11276" width="6.44140625" style="617" customWidth="1"/>
    <col min="11277" max="11277" width="19.33203125" style="617" customWidth="1"/>
    <col min="11278" max="11278" width="2.33203125" style="617" customWidth="1"/>
    <col min="11279" max="11279" width="19.33203125" style="617" customWidth="1"/>
    <col min="11280" max="11280" width="2.33203125" style="617" customWidth="1"/>
    <col min="11281" max="11281" width="19.33203125" style="617" customWidth="1"/>
    <col min="11282" max="11282" width="6.33203125" style="617" customWidth="1"/>
    <col min="11283" max="11283" width="19.33203125" style="617" customWidth="1"/>
    <col min="11284" max="11284" width="2.21875" style="617" customWidth="1"/>
    <col min="11285" max="11285" width="19.33203125" style="617"/>
    <col min="11286" max="11286" width="2.21875" style="617" customWidth="1"/>
    <col min="11287" max="11512" width="19.33203125" style="617"/>
    <col min="11513" max="11513" width="6.44140625" style="617" customWidth="1"/>
    <col min="11514" max="11514" width="10.44140625" style="617" customWidth="1"/>
    <col min="11515" max="11515" width="6.21875" style="617" customWidth="1"/>
    <col min="11516" max="11516" width="35.44140625" style="617" customWidth="1"/>
    <col min="11517" max="11517" width="4.77734375" style="617" customWidth="1"/>
    <col min="11518" max="11518" width="39" style="617" customWidth="1"/>
    <col min="11519" max="11519" width="5" style="617" customWidth="1"/>
    <col min="11520" max="11520" width="19.33203125" style="617" customWidth="1"/>
    <col min="11521" max="11521" width="2.33203125" style="617" customWidth="1"/>
    <col min="11522" max="11522" width="19.33203125" style="617" customWidth="1"/>
    <col min="11523" max="11523" width="2.33203125" style="617" customWidth="1"/>
    <col min="11524" max="11524" width="19.33203125" style="617" customWidth="1"/>
    <col min="11525" max="11525" width="19.33203125" style="617"/>
    <col min="11526" max="11526" width="6.44140625" style="617" customWidth="1"/>
    <col min="11527" max="11527" width="19.33203125" style="617" customWidth="1"/>
    <col min="11528" max="11528" width="2.33203125" style="617" customWidth="1"/>
    <col min="11529" max="11529" width="19.33203125" style="617" customWidth="1"/>
    <col min="11530" max="11530" width="2.33203125" style="617" customWidth="1"/>
    <col min="11531" max="11531" width="19.33203125" style="617"/>
    <col min="11532" max="11532" width="6.44140625" style="617" customWidth="1"/>
    <col min="11533" max="11533" width="19.33203125" style="617" customWidth="1"/>
    <col min="11534" max="11534" width="2.33203125" style="617" customWidth="1"/>
    <col min="11535" max="11535" width="19.33203125" style="617" customWidth="1"/>
    <col min="11536" max="11536" width="2.33203125" style="617" customWidth="1"/>
    <col min="11537" max="11537" width="19.33203125" style="617" customWidth="1"/>
    <col min="11538" max="11538" width="6.33203125" style="617" customWidth="1"/>
    <col min="11539" max="11539" width="19.33203125" style="617" customWidth="1"/>
    <col min="11540" max="11540" width="2.21875" style="617" customWidth="1"/>
    <col min="11541" max="11541" width="19.33203125" style="617"/>
    <col min="11542" max="11542" width="2.21875" style="617" customWidth="1"/>
    <col min="11543" max="11768" width="19.33203125" style="617"/>
    <col min="11769" max="11769" width="6.44140625" style="617" customWidth="1"/>
    <col min="11770" max="11770" width="10.44140625" style="617" customWidth="1"/>
    <col min="11771" max="11771" width="6.21875" style="617" customWidth="1"/>
    <col min="11772" max="11772" width="35.44140625" style="617" customWidth="1"/>
    <col min="11773" max="11773" width="4.77734375" style="617" customWidth="1"/>
    <col min="11774" max="11774" width="39" style="617" customWidth="1"/>
    <col min="11775" max="11775" width="5" style="617" customWidth="1"/>
    <col min="11776" max="11776" width="19.33203125" style="617" customWidth="1"/>
    <col min="11777" max="11777" width="2.33203125" style="617" customWidth="1"/>
    <col min="11778" max="11778" width="19.33203125" style="617" customWidth="1"/>
    <col min="11779" max="11779" width="2.33203125" style="617" customWidth="1"/>
    <col min="11780" max="11780" width="19.33203125" style="617" customWidth="1"/>
    <col min="11781" max="11781" width="19.33203125" style="617"/>
    <col min="11782" max="11782" width="6.44140625" style="617" customWidth="1"/>
    <col min="11783" max="11783" width="19.33203125" style="617" customWidth="1"/>
    <col min="11784" max="11784" width="2.33203125" style="617" customWidth="1"/>
    <col min="11785" max="11785" width="19.33203125" style="617" customWidth="1"/>
    <col min="11786" max="11786" width="2.33203125" style="617" customWidth="1"/>
    <col min="11787" max="11787" width="19.33203125" style="617"/>
    <col min="11788" max="11788" width="6.44140625" style="617" customWidth="1"/>
    <col min="11789" max="11789" width="19.33203125" style="617" customWidth="1"/>
    <col min="11790" max="11790" width="2.33203125" style="617" customWidth="1"/>
    <col min="11791" max="11791" width="19.33203125" style="617" customWidth="1"/>
    <col min="11792" max="11792" width="2.33203125" style="617" customWidth="1"/>
    <col min="11793" max="11793" width="19.33203125" style="617" customWidth="1"/>
    <col min="11794" max="11794" width="6.33203125" style="617" customWidth="1"/>
    <col min="11795" max="11795" width="19.33203125" style="617" customWidth="1"/>
    <col min="11796" max="11796" width="2.21875" style="617" customWidth="1"/>
    <col min="11797" max="11797" width="19.33203125" style="617"/>
    <col min="11798" max="11798" width="2.21875" style="617" customWidth="1"/>
    <col min="11799" max="12024" width="19.33203125" style="617"/>
    <col min="12025" max="12025" width="6.44140625" style="617" customWidth="1"/>
    <col min="12026" max="12026" width="10.44140625" style="617" customWidth="1"/>
    <col min="12027" max="12027" width="6.21875" style="617" customWidth="1"/>
    <col min="12028" max="12028" width="35.44140625" style="617" customWidth="1"/>
    <col min="12029" max="12029" width="4.77734375" style="617" customWidth="1"/>
    <col min="12030" max="12030" width="39" style="617" customWidth="1"/>
    <col min="12031" max="12031" width="5" style="617" customWidth="1"/>
    <col min="12032" max="12032" width="19.33203125" style="617" customWidth="1"/>
    <col min="12033" max="12033" width="2.33203125" style="617" customWidth="1"/>
    <col min="12034" max="12034" width="19.33203125" style="617" customWidth="1"/>
    <col min="12035" max="12035" width="2.33203125" style="617" customWidth="1"/>
    <col min="12036" max="12036" width="19.33203125" style="617" customWidth="1"/>
    <col min="12037" max="12037" width="19.33203125" style="617"/>
    <col min="12038" max="12038" width="6.44140625" style="617" customWidth="1"/>
    <col min="12039" max="12039" width="19.33203125" style="617" customWidth="1"/>
    <col min="12040" max="12040" width="2.33203125" style="617" customWidth="1"/>
    <col min="12041" max="12041" width="19.33203125" style="617" customWidth="1"/>
    <col min="12042" max="12042" width="2.33203125" style="617" customWidth="1"/>
    <col min="12043" max="12043" width="19.33203125" style="617"/>
    <col min="12044" max="12044" width="6.44140625" style="617" customWidth="1"/>
    <col min="12045" max="12045" width="19.33203125" style="617" customWidth="1"/>
    <col min="12046" max="12046" width="2.33203125" style="617" customWidth="1"/>
    <col min="12047" max="12047" width="19.33203125" style="617" customWidth="1"/>
    <col min="12048" max="12048" width="2.33203125" style="617" customWidth="1"/>
    <col min="12049" max="12049" width="19.33203125" style="617" customWidth="1"/>
    <col min="12050" max="12050" width="6.33203125" style="617" customWidth="1"/>
    <col min="12051" max="12051" width="19.33203125" style="617" customWidth="1"/>
    <col min="12052" max="12052" width="2.21875" style="617" customWidth="1"/>
    <col min="12053" max="12053" width="19.33203125" style="617"/>
    <col min="12054" max="12054" width="2.21875" style="617" customWidth="1"/>
    <col min="12055" max="12280" width="19.33203125" style="617"/>
    <col min="12281" max="12281" width="6.44140625" style="617" customWidth="1"/>
    <col min="12282" max="12282" width="10.44140625" style="617" customWidth="1"/>
    <col min="12283" max="12283" width="6.21875" style="617" customWidth="1"/>
    <col min="12284" max="12284" width="35.44140625" style="617" customWidth="1"/>
    <col min="12285" max="12285" width="4.77734375" style="617" customWidth="1"/>
    <col min="12286" max="12286" width="39" style="617" customWidth="1"/>
    <col min="12287" max="12287" width="5" style="617" customWidth="1"/>
    <col min="12288" max="12288" width="19.33203125" style="617" customWidth="1"/>
    <col min="12289" max="12289" width="2.33203125" style="617" customWidth="1"/>
    <col min="12290" max="12290" width="19.33203125" style="617" customWidth="1"/>
    <col min="12291" max="12291" width="2.33203125" style="617" customWidth="1"/>
    <col min="12292" max="12292" width="19.33203125" style="617" customWidth="1"/>
    <col min="12293" max="12293" width="19.33203125" style="617"/>
    <col min="12294" max="12294" width="6.44140625" style="617" customWidth="1"/>
    <col min="12295" max="12295" width="19.33203125" style="617" customWidth="1"/>
    <col min="12296" max="12296" width="2.33203125" style="617" customWidth="1"/>
    <col min="12297" max="12297" width="19.33203125" style="617" customWidth="1"/>
    <col min="12298" max="12298" width="2.33203125" style="617" customWidth="1"/>
    <col min="12299" max="12299" width="19.33203125" style="617"/>
    <col min="12300" max="12300" width="6.44140625" style="617" customWidth="1"/>
    <col min="12301" max="12301" width="19.33203125" style="617" customWidth="1"/>
    <col min="12302" max="12302" width="2.33203125" style="617" customWidth="1"/>
    <col min="12303" max="12303" width="19.33203125" style="617" customWidth="1"/>
    <col min="12304" max="12304" width="2.33203125" style="617" customWidth="1"/>
    <col min="12305" max="12305" width="19.33203125" style="617" customWidth="1"/>
    <col min="12306" max="12306" width="6.33203125" style="617" customWidth="1"/>
    <col min="12307" max="12307" width="19.33203125" style="617" customWidth="1"/>
    <col min="12308" max="12308" width="2.21875" style="617" customWidth="1"/>
    <col min="12309" max="12309" width="19.33203125" style="617"/>
    <col min="12310" max="12310" width="2.21875" style="617" customWidth="1"/>
    <col min="12311" max="12536" width="19.33203125" style="617"/>
    <col min="12537" max="12537" width="6.44140625" style="617" customWidth="1"/>
    <col min="12538" max="12538" width="10.44140625" style="617" customWidth="1"/>
    <col min="12539" max="12539" width="6.21875" style="617" customWidth="1"/>
    <col min="12540" max="12540" width="35.44140625" style="617" customWidth="1"/>
    <col min="12541" max="12541" width="4.77734375" style="617" customWidth="1"/>
    <col min="12542" max="12542" width="39" style="617" customWidth="1"/>
    <col min="12543" max="12543" width="5" style="617" customWidth="1"/>
    <col min="12544" max="12544" width="19.33203125" style="617" customWidth="1"/>
    <col min="12545" max="12545" width="2.33203125" style="617" customWidth="1"/>
    <col min="12546" max="12546" width="19.33203125" style="617" customWidth="1"/>
    <col min="12547" max="12547" width="2.33203125" style="617" customWidth="1"/>
    <col min="12548" max="12548" width="19.33203125" style="617" customWidth="1"/>
    <col min="12549" max="12549" width="19.33203125" style="617"/>
    <col min="12550" max="12550" width="6.44140625" style="617" customWidth="1"/>
    <col min="12551" max="12551" width="19.33203125" style="617" customWidth="1"/>
    <col min="12552" max="12552" width="2.33203125" style="617" customWidth="1"/>
    <col min="12553" max="12553" width="19.33203125" style="617" customWidth="1"/>
    <col min="12554" max="12554" width="2.33203125" style="617" customWidth="1"/>
    <col min="12555" max="12555" width="19.33203125" style="617"/>
    <col min="12556" max="12556" width="6.44140625" style="617" customWidth="1"/>
    <col min="12557" max="12557" width="19.33203125" style="617" customWidth="1"/>
    <col min="12558" max="12558" width="2.33203125" style="617" customWidth="1"/>
    <col min="12559" max="12559" width="19.33203125" style="617" customWidth="1"/>
    <col min="12560" max="12560" width="2.33203125" style="617" customWidth="1"/>
    <col min="12561" max="12561" width="19.33203125" style="617" customWidth="1"/>
    <col min="12562" max="12562" width="6.33203125" style="617" customWidth="1"/>
    <col min="12563" max="12563" width="19.33203125" style="617" customWidth="1"/>
    <col min="12564" max="12564" width="2.21875" style="617" customWidth="1"/>
    <col min="12565" max="12565" width="19.33203125" style="617"/>
    <col min="12566" max="12566" width="2.21875" style="617" customWidth="1"/>
    <col min="12567" max="12792" width="19.33203125" style="617"/>
    <col min="12793" max="12793" width="6.44140625" style="617" customWidth="1"/>
    <col min="12794" max="12794" width="10.44140625" style="617" customWidth="1"/>
    <col min="12795" max="12795" width="6.21875" style="617" customWidth="1"/>
    <col min="12796" max="12796" width="35.44140625" style="617" customWidth="1"/>
    <col min="12797" max="12797" width="4.77734375" style="617" customWidth="1"/>
    <col min="12798" max="12798" width="39" style="617" customWidth="1"/>
    <col min="12799" max="12799" width="5" style="617" customWidth="1"/>
    <col min="12800" max="12800" width="19.33203125" style="617" customWidth="1"/>
    <col min="12801" max="12801" width="2.33203125" style="617" customWidth="1"/>
    <col min="12802" max="12802" width="19.33203125" style="617" customWidth="1"/>
    <col min="12803" max="12803" width="2.33203125" style="617" customWidth="1"/>
    <col min="12804" max="12804" width="19.33203125" style="617" customWidth="1"/>
    <col min="12805" max="12805" width="19.33203125" style="617"/>
    <col min="12806" max="12806" width="6.44140625" style="617" customWidth="1"/>
    <col min="12807" max="12807" width="19.33203125" style="617" customWidth="1"/>
    <col min="12808" max="12808" width="2.33203125" style="617" customWidth="1"/>
    <col min="12809" max="12809" width="19.33203125" style="617" customWidth="1"/>
    <col min="12810" max="12810" width="2.33203125" style="617" customWidth="1"/>
    <col min="12811" max="12811" width="19.33203125" style="617"/>
    <col min="12812" max="12812" width="6.44140625" style="617" customWidth="1"/>
    <col min="12813" max="12813" width="19.33203125" style="617" customWidth="1"/>
    <col min="12814" max="12814" width="2.33203125" style="617" customWidth="1"/>
    <col min="12815" max="12815" width="19.33203125" style="617" customWidth="1"/>
    <col min="12816" max="12816" width="2.33203125" style="617" customWidth="1"/>
    <col min="12817" max="12817" width="19.33203125" style="617" customWidth="1"/>
    <col min="12818" max="12818" width="6.33203125" style="617" customWidth="1"/>
    <col min="12819" max="12819" width="19.33203125" style="617" customWidth="1"/>
    <col min="12820" max="12820" width="2.21875" style="617" customWidth="1"/>
    <col min="12821" max="12821" width="19.33203125" style="617"/>
    <col min="12822" max="12822" width="2.21875" style="617" customWidth="1"/>
    <col min="12823" max="13048" width="19.33203125" style="617"/>
    <col min="13049" max="13049" width="6.44140625" style="617" customWidth="1"/>
    <col min="13050" max="13050" width="10.44140625" style="617" customWidth="1"/>
    <col min="13051" max="13051" width="6.21875" style="617" customWidth="1"/>
    <col min="13052" max="13052" width="35.44140625" style="617" customWidth="1"/>
    <col min="13053" max="13053" width="4.77734375" style="617" customWidth="1"/>
    <col min="13054" max="13054" width="39" style="617" customWidth="1"/>
    <col min="13055" max="13055" width="5" style="617" customWidth="1"/>
    <col min="13056" max="13056" width="19.33203125" style="617" customWidth="1"/>
    <col min="13057" max="13057" width="2.33203125" style="617" customWidth="1"/>
    <col min="13058" max="13058" width="19.33203125" style="617" customWidth="1"/>
    <col min="13059" max="13059" width="2.33203125" style="617" customWidth="1"/>
    <col min="13060" max="13060" width="19.33203125" style="617" customWidth="1"/>
    <col min="13061" max="13061" width="19.33203125" style="617"/>
    <col min="13062" max="13062" width="6.44140625" style="617" customWidth="1"/>
    <col min="13063" max="13063" width="19.33203125" style="617" customWidth="1"/>
    <col min="13064" max="13064" width="2.33203125" style="617" customWidth="1"/>
    <col min="13065" max="13065" width="19.33203125" style="617" customWidth="1"/>
    <col min="13066" max="13066" width="2.33203125" style="617" customWidth="1"/>
    <col min="13067" max="13067" width="19.33203125" style="617"/>
    <col min="13068" max="13068" width="6.44140625" style="617" customWidth="1"/>
    <col min="13069" max="13069" width="19.33203125" style="617" customWidth="1"/>
    <col min="13070" max="13070" width="2.33203125" style="617" customWidth="1"/>
    <col min="13071" max="13071" width="19.33203125" style="617" customWidth="1"/>
    <col min="13072" max="13072" width="2.33203125" style="617" customWidth="1"/>
    <col min="13073" max="13073" width="19.33203125" style="617" customWidth="1"/>
    <col min="13074" max="13074" width="6.33203125" style="617" customWidth="1"/>
    <col min="13075" max="13075" width="19.33203125" style="617" customWidth="1"/>
    <col min="13076" max="13076" width="2.21875" style="617" customWidth="1"/>
    <col min="13077" max="13077" width="19.33203125" style="617"/>
    <col min="13078" max="13078" width="2.21875" style="617" customWidth="1"/>
    <col min="13079" max="13304" width="19.33203125" style="617"/>
    <col min="13305" max="13305" width="6.44140625" style="617" customWidth="1"/>
    <col min="13306" max="13306" width="10.44140625" style="617" customWidth="1"/>
    <col min="13307" max="13307" width="6.21875" style="617" customWidth="1"/>
    <col min="13308" max="13308" width="35.44140625" style="617" customWidth="1"/>
    <col min="13309" max="13309" width="4.77734375" style="617" customWidth="1"/>
    <col min="13310" max="13310" width="39" style="617" customWidth="1"/>
    <col min="13311" max="13311" width="5" style="617" customWidth="1"/>
    <col min="13312" max="13312" width="19.33203125" style="617" customWidth="1"/>
    <col min="13313" max="13313" width="2.33203125" style="617" customWidth="1"/>
    <col min="13314" max="13314" width="19.33203125" style="617" customWidth="1"/>
    <col min="13315" max="13315" width="2.33203125" style="617" customWidth="1"/>
    <col min="13316" max="13316" width="19.33203125" style="617" customWidth="1"/>
    <col min="13317" max="13317" width="19.33203125" style="617"/>
    <col min="13318" max="13318" width="6.44140625" style="617" customWidth="1"/>
    <col min="13319" max="13319" width="19.33203125" style="617" customWidth="1"/>
    <col min="13320" max="13320" width="2.33203125" style="617" customWidth="1"/>
    <col min="13321" max="13321" width="19.33203125" style="617" customWidth="1"/>
    <col min="13322" max="13322" width="2.33203125" style="617" customWidth="1"/>
    <col min="13323" max="13323" width="19.33203125" style="617"/>
    <col min="13324" max="13324" width="6.44140625" style="617" customWidth="1"/>
    <col min="13325" max="13325" width="19.33203125" style="617" customWidth="1"/>
    <col min="13326" max="13326" width="2.33203125" style="617" customWidth="1"/>
    <col min="13327" max="13327" width="19.33203125" style="617" customWidth="1"/>
    <col min="13328" max="13328" width="2.33203125" style="617" customWidth="1"/>
    <col min="13329" max="13329" width="19.33203125" style="617" customWidth="1"/>
    <col min="13330" max="13330" width="6.33203125" style="617" customWidth="1"/>
    <col min="13331" max="13331" width="19.33203125" style="617" customWidth="1"/>
    <col min="13332" max="13332" width="2.21875" style="617" customWidth="1"/>
    <col min="13333" max="13333" width="19.33203125" style="617"/>
    <col min="13334" max="13334" width="2.21875" style="617" customWidth="1"/>
    <col min="13335" max="13560" width="19.33203125" style="617"/>
    <col min="13561" max="13561" width="6.44140625" style="617" customWidth="1"/>
    <col min="13562" max="13562" width="10.44140625" style="617" customWidth="1"/>
    <col min="13563" max="13563" width="6.21875" style="617" customWidth="1"/>
    <col min="13564" max="13564" width="35.44140625" style="617" customWidth="1"/>
    <col min="13565" max="13565" width="4.77734375" style="617" customWidth="1"/>
    <col min="13566" max="13566" width="39" style="617" customWidth="1"/>
    <col min="13567" max="13567" width="5" style="617" customWidth="1"/>
    <col min="13568" max="13568" width="19.33203125" style="617" customWidth="1"/>
    <col min="13569" max="13569" width="2.33203125" style="617" customWidth="1"/>
    <col min="13570" max="13570" width="19.33203125" style="617" customWidth="1"/>
    <col min="13571" max="13571" width="2.33203125" style="617" customWidth="1"/>
    <col min="13572" max="13572" width="19.33203125" style="617" customWidth="1"/>
    <col min="13573" max="13573" width="19.33203125" style="617"/>
    <col min="13574" max="13574" width="6.44140625" style="617" customWidth="1"/>
    <col min="13575" max="13575" width="19.33203125" style="617" customWidth="1"/>
    <col min="13576" max="13576" width="2.33203125" style="617" customWidth="1"/>
    <col min="13577" max="13577" width="19.33203125" style="617" customWidth="1"/>
    <col min="13578" max="13578" width="2.33203125" style="617" customWidth="1"/>
    <col min="13579" max="13579" width="19.33203125" style="617"/>
    <col min="13580" max="13580" width="6.44140625" style="617" customWidth="1"/>
    <col min="13581" max="13581" width="19.33203125" style="617" customWidth="1"/>
    <col min="13582" max="13582" width="2.33203125" style="617" customWidth="1"/>
    <col min="13583" max="13583" width="19.33203125" style="617" customWidth="1"/>
    <col min="13584" max="13584" width="2.33203125" style="617" customWidth="1"/>
    <col min="13585" max="13585" width="19.33203125" style="617" customWidth="1"/>
    <col min="13586" max="13586" width="6.33203125" style="617" customWidth="1"/>
    <col min="13587" max="13587" width="19.33203125" style="617" customWidth="1"/>
    <col min="13588" max="13588" width="2.21875" style="617" customWidth="1"/>
    <col min="13589" max="13589" width="19.33203125" style="617"/>
    <col min="13590" max="13590" width="2.21875" style="617" customWidth="1"/>
    <col min="13591" max="13816" width="19.33203125" style="617"/>
    <col min="13817" max="13817" width="6.44140625" style="617" customWidth="1"/>
    <col min="13818" max="13818" width="10.44140625" style="617" customWidth="1"/>
    <col min="13819" max="13819" width="6.21875" style="617" customWidth="1"/>
    <col min="13820" max="13820" width="35.44140625" style="617" customWidth="1"/>
    <col min="13821" max="13821" width="4.77734375" style="617" customWidth="1"/>
    <col min="13822" max="13822" width="39" style="617" customWidth="1"/>
    <col min="13823" max="13823" width="5" style="617" customWidth="1"/>
    <col min="13824" max="13824" width="19.33203125" style="617" customWidth="1"/>
    <col min="13825" max="13825" width="2.33203125" style="617" customWidth="1"/>
    <col min="13826" max="13826" width="19.33203125" style="617" customWidth="1"/>
    <col min="13827" max="13827" width="2.33203125" style="617" customWidth="1"/>
    <col min="13828" max="13828" width="19.33203125" style="617" customWidth="1"/>
    <col min="13829" max="13829" width="19.33203125" style="617"/>
    <col min="13830" max="13830" width="6.44140625" style="617" customWidth="1"/>
    <col min="13831" max="13831" width="19.33203125" style="617" customWidth="1"/>
    <col min="13832" max="13832" width="2.33203125" style="617" customWidth="1"/>
    <col min="13833" max="13833" width="19.33203125" style="617" customWidth="1"/>
    <col min="13834" max="13834" width="2.33203125" style="617" customWidth="1"/>
    <col min="13835" max="13835" width="19.33203125" style="617"/>
    <col min="13836" max="13836" width="6.44140625" style="617" customWidth="1"/>
    <col min="13837" max="13837" width="19.33203125" style="617" customWidth="1"/>
    <col min="13838" max="13838" width="2.33203125" style="617" customWidth="1"/>
    <col min="13839" max="13839" width="19.33203125" style="617" customWidth="1"/>
    <col min="13840" max="13840" width="2.33203125" style="617" customWidth="1"/>
    <col min="13841" max="13841" width="19.33203125" style="617" customWidth="1"/>
    <col min="13842" max="13842" width="6.33203125" style="617" customWidth="1"/>
    <col min="13843" max="13843" width="19.33203125" style="617" customWidth="1"/>
    <col min="13844" max="13844" width="2.21875" style="617" customWidth="1"/>
    <col min="13845" max="13845" width="19.33203125" style="617"/>
    <col min="13846" max="13846" width="2.21875" style="617" customWidth="1"/>
    <col min="13847" max="14072" width="19.33203125" style="617"/>
    <col min="14073" max="14073" width="6.44140625" style="617" customWidth="1"/>
    <col min="14074" max="14074" width="10.44140625" style="617" customWidth="1"/>
    <col min="14075" max="14075" width="6.21875" style="617" customWidth="1"/>
    <col min="14076" max="14076" width="35.44140625" style="617" customWidth="1"/>
    <col min="14077" max="14077" width="4.77734375" style="617" customWidth="1"/>
    <col min="14078" max="14078" width="39" style="617" customWidth="1"/>
    <col min="14079" max="14079" width="5" style="617" customWidth="1"/>
    <col min="14080" max="14080" width="19.33203125" style="617" customWidth="1"/>
    <col min="14081" max="14081" width="2.33203125" style="617" customWidth="1"/>
    <col min="14082" max="14082" width="19.33203125" style="617" customWidth="1"/>
    <col min="14083" max="14083" width="2.33203125" style="617" customWidth="1"/>
    <col min="14084" max="14084" width="19.33203125" style="617" customWidth="1"/>
    <col min="14085" max="14085" width="19.33203125" style="617"/>
    <col min="14086" max="14086" width="6.44140625" style="617" customWidth="1"/>
    <col min="14087" max="14087" width="19.33203125" style="617" customWidth="1"/>
    <col min="14088" max="14088" width="2.33203125" style="617" customWidth="1"/>
    <col min="14089" max="14089" width="19.33203125" style="617" customWidth="1"/>
    <col min="14090" max="14090" width="2.33203125" style="617" customWidth="1"/>
    <col min="14091" max="14091" width="19.33203125" style="617"/>
    <col min="14092" max="14092" width="6.44140625" style="617" customWidth="1"/>
    <col min="14093" max="14093" width="19.33203125" style="617" customWidth="1"/>
    <col min="14094" max="14094" width="2.33203125" style="617" customWidth="1"/>
    <col min="14095" max="14095" width="19.33203125" style="617" customWidth="1"/>
    <col min="14096" max="14096" width="2.33203125" style="617" customWidth="1"/>
    <col min="14097" max="14097" width="19.33203125" style="617" customWidth="1"/>
    <col min="14098" max="14098" width="6.33203125" style="617" customWidth="1"/>
    <col min="14099" max="14099" width="19.33203125" style="617" customWidth="1"/>
    <col min="14100" max="14100" width="2.21875" style="617" customWidth="1"/>
    <col min="14101" max="14101" width="19.33203125" style="617"/>
    <col min="14102" max="14102" width="2.21875" style="617" customWidth="1"/>
    <col min="14103" max="14328" width="19.33203125" style="617"/>
    <col min="14329" max="14329" width="6.44140625" style="617" customWidth="1"/>
    <col min="14330" max="14330" width="10.44140625" style="617" customWidth="1"/>
    <col min="14331" max="14331" width="6.21875" style="617" customWidth="1"/>
    <col min="14332" max="14332" width="35.44140625" style="617" customWidth="1"/>
    <col min="14333" max="14333" width="4.77734375" style="617" customWidth="1"/>
    <col min="14334" max="14334" width="39" style="617" customWidth="1"/>
    <col min="14335" max="14335" width="5" style="617" customWidth="1"/>
    <col min="14336" max="14336" width="19.33203125" style="617" customWidth="1"/>
    <col min="14337" max="14337" width="2.33203125" style="617" customWidth="1"/>
    <col min="14338" max="14338" width="19.33203125" style="617" customWidth="1"/>
    <col min="14339" max="14339" width="2.33203125" style="617" customWidth="1"/>
    <col min="14340" max="14340" width="19.33203125" style="617" customWidth="1"/>
    <col min="14341" max="14341" width="19.33203125" style="617"/>
    <col min="14342" max="14342" width="6.44140625" style="617" customWidth="1"/>
    <col min="14343" max="14343" width="19.33203125" style="617" customWidth="1"/>
    <col min="14344" max="14344" width="2.33203125" style="617" customWidth="1"/>
    <col min="14345" max="14345" width="19.33203125" style="617" customWidth="1"/>
    <col min="14346" max="14346" width="2.33203125" style="617" customWidth="1"/>
    <col min="14347" max="14347" width="19.33203125" style="617"/>
    <col min="14348" max="14348" width="6.44140625" style="617" customWidth="1"/>
    <col min="14349" max="14349" width="19.33203125" style="617" customWidth="1"/>
    <col min="14350" max="14350" width="2.33203125" style="617" customWidth="1"/>
    <col min="14351" max="14351" width="19.33203125" style="617" customWidth="1"/>
    <col min="14352" max="14352" width="2.33203125" style="617" customWidth="1"/>
    <col min="14353" max="14353" width="19.33203125" style="617" customWidth="1"/>
    <col min="14354" max="14354" width="6.33203125" style="617" customWidth="1"/>
    <col min="14355" max="14355" width="19.33203125" style="617" customWidth="1"/>
    <col min="14356" max="14356" width="2.21875" style="617" customWidth="1"/>
    <col min="14357" max="14357" width="19.33203125" style="617"/>
    <col min="14358" max="14358" width="2.21875" style="617" customWidth="1"/>
    <col min="14359" max="14584" width="19.33203125" style="617"/>
    <col min="14585" max="14585" width="6.44140625" style="617" customWidth="1"/>
    <col min="14586" max="14586" width="10.44140625" style="617" customWidth="1"/>
    <col min="14587" max="14587" width="6.21875" style="617" customWidth="1"/>
    <col min="14588" max="14588" width="35.44140625" style="617" customWidth="1"/>
    <col min="14589" max="14589" width="4.77734375" style="617" customWidth="1"/>
    <col min="14590" max="14590" width="39" style="617" customWidth="1"/>
    <col min="14591" max="14591" width="5" style="617" customWidth="1"/>
    <col min="14592" max="14592" width="19.33203125" style="617" customWidth="1"/>
    <col min="14593" max="14593" width="2.33203125" style="617" customWidth="1"/>
    <col min="14594" max="14594" width="19.33203125" style="617" customWidth="1"/>
    <col min="14595" max="14595" width="2.33203125" style="617" customWidth="1"/>
    <col min="14596" max="14596" width="19.33203125" style="617" customWidth="1"/>
    <col min="14597" max="14597" width="19.33203125" style="617"/>
    <col min="14598" max="14598" width="6.44140625" style="617" customWidth="1"/>
    <col min="14599" max="14599" width="19.33203125" style="617" customWidth="1"/>
    <col min="14600" max="14600" width="2.33203125" style="617" customWidth="1"/>
    <col min="14601" max="14601" width="19.33203125" style="617" customWidth="1"/>
    <col min="14602" max="14602" width="2.33203125" style="617" customWidth="1"/>
    <col min="14603" max="14603" width="19.33203125" style="617"/>
    <col min="14604" max="14604" width="6.44140625" style="617" customWidth="1"/>
    <col min="14605" max="14605" width="19.33203125" style="617" customWidth="1"/>
    <col min="14606" max="14606" width="2.33203125" style="617" customWidth="1"/>
    <col min="14607" max="14607" width="19.33203125" style="617" customWidth="1"/>
    <col min="14608" max="14608" width="2.33203125" style="617" customWidth="1"/>
    <col min="14609" max="14609" width="19.33203125" style="617" customWidth="1"/>
    <col min="14610" max="14610" width="6.33203125" style="617" customWidth="1"/>
    <col min="14611" max="14611" width="19.33203125" style="617" customWidth="1"/>
    <col min="14612" max="14612" width="2.21875" style="617" customWidth="1"/>
    <col min="14613" max="14613" width="19.33203125" style="617"/>
    <col min="14614" max="14614" width="2.21875" style="617" customWidth="1"/>
    <col min="14615" max="14840" width="19.33203125" style="617"/>
    <col min="14841" max="14841" width="6.44140625" style="617" customWidth="1"/>
    <col min="14842" max="14842" width="10.44140625" style="617" customWidth="1"/>
    <col min="14843" max="14843" width="6.21875" style="617" customWidth="1"/>
    <col min="14844" max="14844" width="35.44140625" style="617" customWidth="1"/>
    <col min="14845" max="14845" width="4.77734375" style="617" customWidth="1"/>
    <col min="14846" max="14846" width="39" style="617" customWidth="1"/>
    <col min="14847" max="14847" width="5" style="617" customWidth="1"/>
    <col min="14848" max="14848" width="19.33203125" style="617" customWidth="1"/>
    <col min="14849" max="14849" width="2.33203125" style="617" customWidth="1"/>
    <col min="14850" max="14850" width="19.33203125" style="617" customWidth="1"/>
    <col min="14851" max="14851" width="2.33203125" style="617" customWidth="1"/>
    <col min="14852" max="14852" width="19.33203125" style="617" customWidth="1"/>
    <col min="14853" max="14853" width="19.33203125" style="617"/>
    <col min="14854" max="14854" width="6.44140625" style="617" customWidth="1"/>
    <col min="14855" max="14855" width="19.33203125" style="617" customWidth="1"/>
    <col min="14856" max="14856" width="2.33203125" style="617" customWidth="1"/>
    <col min="14857" max="14857" width="19.33203125" style="617" customWidth="1"/>
    <col min="14858" max="14858" width="2.33203125" style="617" customWidth="1"/>
    <col min="14859" max="14859" width="19.33203125" style="617"/>
    <col min="14860" max="14860" width="6.44140625" style="617" customWidth="1"/>
    <col min="14861" max="14861" width="19.33203125" style="617" customWidth="1"/>
    <col min="14862" max="14862" width="2.33203125" style="617" customWidth="1"/>
    <col min="14863" max="14863" width="19.33203125" style="617" customWidth="1"/>
    <col min="14864" max="14864" width="2.33203125" style="617" customWidth="1"/>
    <col min="14865" max="14865" width="19.33203125" style="617" customWidth="1"/>
    <col min="14866" max="14866" width="6.33203125" style="617" customWidth="1"/>
    <col min="14867" max="14867" width="19.33203125" style="617" customWidth="1"/>
    <col min="14868" max="14868" width="2.21875" style="617" customWidth="1"/>
    <col min="14869" max="14869" width="19.33203125" style="617"/>
    <col min="14870" max="14870" width="2.21875" style="617" customWidth="1"/>
    <col min="14871" max="15096" width="19.33203125" style="617"/>
    <col min="15097" max="15097" width="6.44140625" style="617" customWidth="1"/>
    <col min="15098" max="15098" width="10.44140625" style="617" customWidth="1"/>
    <col min="15099" max="15099" width="6.21875" style="617" customWidth="1"/>
    <col min="15100" max="15100" width="35.44140625" style="617" customWidth="1"/>
    <col min="15101" max="15101" width="4.77734375" style="617" customWidth="1"/>
    <col min="15102" max="15102" width="39" style="617" customWidth="1"/>
    <col min="15103" max="15103" width="5" style="617" customWidth="1"/>
    <col min="15104" max="15104" width="19.33203125" style="617" customWidth="1"/>
    <col min="15105" max="15105" width="2.33203125" style="617" customWidth="1"/>
    <col min="15106" max="15106" width="19.33203125" style="617" customWidth="1"/>
    <col min="15107" max="15107" width="2.33203125" style="617" customWidth="1"/>
    <col min="15108" max="15108" width="19.33203125" style="617" customWidth="1"/>
    <col min="15109" max="15109" width="19.33203125" style="617"/>
    <col min="15110" max="15110" width="6.44140625" style="617" customWidth="1"/>
    <col min="15111" max="15111" width="19.33203125" style="617" customWidth="1"/>
    <col min="15112" max="15112" width="2.33203125" style="617" customWidth="1"/>
    <col min="15113" max="15113" width="19.33203125" style="617" customWidth="1"/>
    <col min="15114" max="15114" width="2.33203125" style="617" customWidth="1"/>
    <col min="15115" max="15115" width="19.33203125" style="617"/>
    <col min="15116" max="15116" width="6.44140625" style="617" customWidth="1"/>
    <col min="15117" max="15117" width="19.33203125" style="617" customWidth="1"/>
    <col min="15118" max="15118" width="2.33203125" style="617" customWidth="1"/>
    <col min="15119" max="15119" width="19.33203125" style="617" customWidth="1"/>
    <col min="15120" max="15120" width="2.33203125" style="617" customWidth="1"/>
    <col min="15121" max="15121" width="19.33203125" style="617" customWidth="1"/>
    <col min="15122" max="15122" width="6.33203125" style="617" customWidth="1"/>
    <col min="15123" max="15123" width="19.33203125" style="617" customWidth="1"/>
    <col min="15124" max="15124" width="2.21875" style="617" customWidth="1"/>
    <col min="15125" max="15125" width="19.33203125" style="617"/>
    <col min="15126" max="15126" width="2.21875" style="617" customWidth="1"/>
    <col min="15127" max="15352" width="19.33203125" style="617"/>
    <col min="15353" max="15353" width="6.44140625" style="617" customWidth="1"/>
    <col min="15354" max="15354" width="10.44140625" style="617" customWidth="1"/>
    <col min="15355" max="15355" width="6.21875" style="617" customWidth="1"/>
    <col min="15356" max="15356" width="35.44140625" style="617" customWidth="1"/>
    <col min="15357" max="15357" width="4.77734375" style="617" customWidth="1"/>
    <col min="15358" max="15358" width="39" style="617" customWidth="1"/>
    <col min="15359" max="15359" width="5" style="617" customWidth="1"/>
    <col min="15360" max="15360" width="19.33203125" style="617" customWidth="1"/>
    <col min="15361" max="15361" width="2.33203125" style="617" customWidth="1"/>
    <col min="15362" max="15362" width="19.33203125" style="617" customWidth="1"/>
    <col min="15363" max="15363" width="2.33203125" style="617" customWidth="1"/>
    <col min="15364" max="15364" width="19.33203125" style="617" customWidth="1"/>
    <col min="15365" max="15365" width="19.33203125" style="617"/>
    <col min="15366" max="15366" width="6.44140625" style="617" customWidth="1"/>
    <col min="15367" max="15367" width="19.33203125" style="617" customWidth="1"/>
    <col min="15368" max="15368" width="2.33203125" style="617" customWidth="1"/>
    <col min="15369" max="15369" width="19.33203125" style="617" customWidth="1"/>
    <col min="15370" max="15370" width="2.33203125" style="617" customWidth="1"/>
    <col min="15371" max="15371" width="19.33203125" style="617"/>
    <col min="15372" max="15372" width="6.44140625" style="617" customWidth="1"/>
    <col min="15373" max="15373" width="19.33203125" style="617" customWidth="1"/>
    <col min="15374" max="15374" width="2.33203125" style="617" customWidth="1"/>
    <col min="15375" max="15375" width="19.33203125" style="617" customWidth="1"/>
    <col min="15376" max="15376" width="2.33203125" style="617" customWidth="1"/>
    <col min="15377" max="15377" width="19.33203125" style="617" customWidth="1"/>
    <col min="15378" max="15378" width="6.33203125" style="617" customWidth="1"/>
    <col min="15379" max="15379" width="19.33203125" style="617" customWidth="1"/>
    <col min="15380" max="15380" width="2.21875" style="617" customWidth="1"/>
    <col min="15381" max="15381" width="19.33203125" style="617"/>
    <col min="15382" max="15382" width="2.21875" style="617" customWidth="1"/>
    <col min="15383" max="15608" width="19.33203125" style="617"/>
    <col min="15609" max="15609" width="6.44140625" style="617" customWidth="1"/>
    <col min="15610" max="15610" width="10.44140625" style="617" customWidth="1"/>
    <col min="15611" max="15611" width="6.21875" style="617" customWidth="1"/>
    <col min="15612" max="15612" width="35.44140625" style="617" customWidth="1"/>
    <col min="15613" max="15613" width="4.77734375" style="617" customWidth="1"/>
    <col min="15614" max="15614" width="39" style="617" customWidth="1"/>
    <col min="15615" max="15615" width="5" style="617" customWidth="1"/>
    <col min="15616" max="15616" width="19.33203125" style="617" customWidth="1"/>
    <col min="15617" max="15617" width="2.33203125" style="617" customWidth="1"/>
    <col min="15618" max="15618" width="19.33203125" style="617" customWidth="1"/>
    <col min="15619" max="15619" width="2.33203125" style="617" customWidth="1"/>
    <col min="15620" max="15620" width="19.33203125" style="617" customWidth="1"/>
    <col min="15621" max="15621" width="19.33203125" style="617"/>
    <col min="15622" max="15622" width="6.44140625" style="617" customWidth="1"/>
    <col min="15623" max="15623" width="19.33203125" style="617" customWidth="1"/>
    <col min="15624" max="15624" width="2.33203125" style="617" customWidth="1"/>
    <col min="15625" max="15625" width="19.33203125" style="617" customWidth="1"/>
    <col min="15626" max="15626" width="2.33203125" style="617" customWidth="1"/>
    <col min="15627" max="15627" width="19.33203125" style="617"/>
    <col min="15628" max="15628" width="6.44140625" style="617" customWidth="1"/>
    <col min="15629" max="15629" width="19.33203125" style="617" customWidth="1"/>
    <col min="15630" max="15630" width="2.33203125" style="617" customWidth="1"/>
    <col min="15631" max="15631" width="19.33203125" style="617" customWidth="1"/>
    <col min="15632" max="15632" width="2.33203125" style="617" customWidth="1"/>
    <col min="15633" max="15633" width="19.33203125" style="617" customWidth="1"/>
    <col min="15634" max="15634" width="6.33203125" style="617" customWidth="1"/>
    <col min="15635" max="15635" width="19.33203125" style="617" customWidth="1"/>
    <col min="15636" max="15636" width="2.21875" style="617" customWidth="1"/>
    <col min="15637" max="15637" width="19.33203125" style="617"/>
    <col min="15638" max="15638" width="2.21875" style="617" customWidth="1"/>
    <col min="15639" max="15864" width="19.33203125" style="617"/>
    <col min="15865" max="15865" width="6.44140625" style="617" customWidth="1"/>
    <col min="15866" max="15866" width="10.44140625" style="617" customWidth="1"/>
    <col min="15867" max="15867" width="6.21875" style="617" customWidth="1"/>
    <col min="15868" max="15868" width="35.44140625" style="617" customWidth="1"/>
    <col min="15869" max="15869" width="4.77734375" style="617" customWidth="1"/>
    <col min="15870" max="15870" width="39" style="617" customWidth="1"/>
    <col min="15871" max="15871" width="5" style="617" customWidth="1"/>
    <col min="15872" max="15872" width="19.33203125" style="617" customWidth="1"/>
    <col min="15873" max="15873" width="2.33203125" style="617" customWidth="1"/>
    <col min="15874" max="15874" width="19.33203125" style="617" customWidth="1"/>
    <col min="15875" max="15875" width="2.33203125" style="617" customWidth="1"/>
    <col min="15876" max="15876" width="19.33203125" style="617" customWidth="1"/>
    <col min="15877" max="15877" width="19.33203125" style="617"/>
    <col min="15878" max="15878" width="6.44140625" style="617" customWidth="1"/>
    <col min="15879" max="15879" width="19.33203125" style="617" customWidth="1"/>
    <col min="15880" max="15880" width="2.33203125" style="617" customWidth="1"/>
    <col min="15881" max="15881" width="19.33203125" style="617" customWidth="1"/>
    <col min="15882" max="15882" width="2.33203125" style="617" customWidth="1"/>
    <col min="15883" max="15883" width="19.33203125" style="617"/>
    <col min="15884" max="15884" width="6.44140625" style="617" customWidth="1"/>
    <col min="15885" max="15885" width="19.33203125" style="617" customWidth="1"/>
    <col min="15886" max="15886" width="2.33203125" style="617" customWidth="1"/>
    <col min="15887" max="15887" width="19.33203125" style="617" customWidth="1"/>
    <col min="15888" max="15888" width="2.33203125" style="617" customWidth="1"/>
    <col min="15889" max="15889" width="19.33203125" style="617" customWidth="1"/>
    <col min="15890" max="15890" width="6.33203125" style="617" customWidth="1"/>
    <col min="15891" max="15891" width="19.33203125" style="617" customWidth="1"/>
    <col min="15892" max="15892" width="2.21875" style="617" customWidth="1"/>
    <col min="15893" max="15893" width="19.33203125" style="617"/>
    <col min="15894" max="15894" width="2.21875" style="617" customWidth="1"/>
    <col min="15895" max="16120" width="19.33203125" style="617"/>
    <col min="16121" max="16121" width="6.44140625" style="617" customWidth="1"/>
    <col min="16122" max="16122" width="10.44140625" style="617" customWidth="1"/>
    <col min="16123" max="16123" width="6.21875" style="617" customWidth="1"/>
    <col min="16124" max="16124" width="35.44140625" style="617" customWidth="1"/>
    <col min="16125" max="16125" width="4.77734375" style="617" customWidth="1"/>
    <col min="16126" max="16126" width="39" style="617" customWidth="1"/>
    <col min="16127" max="16127" width="5" style="617" customWidth="1"/>
    <col min="16128" max="16128" width="19.33203125" style="617" customWidth="1"/>
    <col min="16129" max="16129" width="2.33203125" style="617" customWidth="1"/>
    <col min="16130" max="16130" width="19.33203125" style="617" customWidth="1"/>
    <col min="16131" max="16131" width="2.33203125" style="617" customWidth="1"/>
    <col min="16132" max="16132" width="19.33203125" style="617" customWidth="1"/>
    <col min="16133" max="16133" width="19.33203125" style="617"/>
    <col min="16134" max="16134" width="6.44140625" style="617" customWidth="1"/>
    <col min="16135" max="16135" width="19.33203125" style="617" customWidth="1"/>
    <col min="16136" max="16136" width="2.33203125" style="617" customWidth="1"/>
    <col min="16137" max="16137" width="19.33203125" style="617" customWidth="1"/>
    <col min="16138" max="16138" width="2.33203125" style="617" customWidth="1"/>
    <col min="16139" max="16139" width="19.33203125" style="617"/>
    <col min="16140" max="16140" width="6.44140625" style="617" customWidth="1"/>
    <col min="16141" max="16141" width="19.33203125" style="617" customWidth="1"/>
    <col min="16142" max="16142" width="2.33203125" style="617" customWidth="1"/>
    <col min="16143" max="16143" width="19.33203125" style="617" customWidth="1"/>
    <col min="16144" max="16144" width="2.33203125" style="617" customWidth="1"/>
    <col min="16145" max="16145" width="19.33203125" style="617" customWidth="1"/>
    <col min="16146" max="16146" width="6.33203125" style="617" customWidth="1"/>
    <col min="16147" max="16147" width="19.33203125" style="617" customWidth="1"/>
    <col min="16148" max="16148" width="2.21875" style="617" customWidth="1"/>
    <col min="16149" max="16149" width="19.33203125" style="617"/>
    <col min="16150" max="16150" width="2.21875" style="617" customWidth="1"/>
    <col min="16151" max="16384" width="19.33203125" style="617"/>
  </cols>
  <sheetData>
    <row r="1" spans="1:23" s="622" customFormat="1">
      <c r="A1" s="617"/>
      <c r="B1" s="617"/>
      <c r="C1" s="618"/>
      <c r="D1" s="618"/>
      <c r="E1" s="619"/>
      <c r="F1" s="619"/>
      <c r="G1" s="612"/>
      <c r="H1" s="617"/>
      <c r="I1" s="617"/>
      <c r="J1" s="617"/>
      <c r="K1" s="620"/>
      <c r="L1" s="620"/>
      <c r="M1" s="620"/>
      <c r="N1" s="620"/>
      <c r="O1" s="620"/>
      <c r="P1" s="620"/>
      <c r="Q1" s="620"/>
      <c r="R1" s="621"/>
    </row>
    <row r="2" spans="1:23" s="622" customFormat="1">
      <c r="A2" s="617"/>
      <c r="B2" s="617"/>
      <c r="C2" s="618"/>
      <c r="D2" s="618"/>
      <c r="E2" s="619"/>
      <c r="F2" s="619"/>
      <c r="G2" s="62"/>
      <c r="H2" s="617"/>
      <c r="I2" s="617"/>
      <c r="J2" s="617"/>
      <c r="K2" s="620"/>
      <c r="L2" s="620"/>
      <c r="M2" s="620"/>
      <c r="N2" s="620"/>
      <c r="O2" s="620"/>
      <c r="P2" s="620"/>
      <c r="Q2" s="620"/>
      <c r="R2" s="621"/>
    </row>
    <row r="3" spans="1:23" s="622" customFormat="1">
      <c r="A3" s="617"/>
      <c r="B3" s="617"/>
      <c r="C3" s="618"/>
      <c r="D3" s="618"/>
      <c r="E3" s="619"/>
      <c r="F3" s="619"/>
      <c r="G3" s="617"/>
      <c r="H3" s="623"/>
      <c r="I3" s="623"/>
      <c r="J3" s="617"/>
      <c r="K3" s="620"/>
      <c r="L3" s="620"/>
      <c r="M3" s="620"/>
      <c r="N3" s="620"/>
      <c r="O3" s="620"/>
      <c r="P3" s="620"/>
      <c r="Q3" s="620"/>
      <c r="R3" s="621"/>
    </row>
    <row r="4" spans="1:23" s="229" customFormat="1" ht="17.399999999999999">
      <c r="A4" s="404"/>
      <c r="B4" s="404"/>
      <c r="C4" s="404"/>
      <c r="D4" s="404"/>
      <c r="E4" s="1232"/>
      <c r="F4" s="624"/>
      <c r="G4" s="1468" t="s">
        <v>200</v>
      </c>
      <c r="H4" s="1468"/>
      <c r="I4" s="1468"/>
      <c r="J4" s="1468"/>
      <c r="K4" s="1468"/>
      <c r="L4" s="1468"/>
      <c r="M4" s="1468"/>
      <c r="N4" s="1468"/>
      <c r="O4" s="1468"/>
      <c r="P4" s="1468"/>
      <c r="Q4" s="1468"/>
      <c r="R4" s="62"/>
    </row>
    <row r="5" spans="1:23" s="229" customFormat="1" ht="17.399999999999999">
      <c r="A5" s="404"/>
      <c r="B5" s="404"/>
      <c r="C5" s="404"/>
      <c r="D5" s="404"/>
      <c r="E5" s="1232"/>
      <c r="F5" s="624"/>
      <c r="G5" s="1468" t="s">
        <v>2</v>
      </c>
      <c r="H5" s="1468"/>
      <c r="I5" s="1468"/>
      <c r="J5" s="1468"/>
      <c r="K5" s="1468"/>
      <c r="L5" s="1468"/>
      <c r="M5" s="1468"/>
      <c r="N5" s="1468"/>
      <c r="O5" s="1468"/>
      <c r="P5" s="1468"/>
      <c r="Q5" s="1468"/>
      <c r="R5" s="62"/>
    </row>
    <row r="6" spans="1:23" s="229" customFormat="1" ht="17.399999999999999">
      <c r="A6" s="404"/>
      <c r="B6" s="404"/>
      <c r="C6" s="404"/>
      <c r="D6" s="404"/>
      <c r="E6" s="1232"/>
      <c r="F6" s="624"/>
      <c r="G6" s="1427" t="s">
        <v>87</v>
      </c>
      <c r="H6" s="1427"/>
      <c r="I6" s="1427"/>
      <c r="J6" s="1427"/>
      <c r="K6" s="1427"/>
      <c r="L6" s="1427"/>
      <c r="M6" s="1427"/>
      <c r="N6" s="1427"/>
      <c r="O6" s="1427"/>
      <c r="P6" s="1427"/>
      <c r="Q6" s="1427"/>
      <c r="R6" s="62"/>
    </row>
    <row r="7" spans="1:23" s="229" customFormat="1" ht="12" customHeight="1">
      <c r="A7" s="402"/>
      <c r="B7" s="571"/>
      <c r="C7" s="402"/>
      <c r="D7" s="402"/>
      <c r="E7" s="1233"/>
      <c r="F7" s="625"/>
      <c r="G7" s="402"/>
      <c r="H7" s="402"/>
      <c r="I7" s="402"/>
      <c r="J7" s="62"/>
      <c r="K7" s="570"/>
      <c r="L7" s="570"/>
      <c r="M7" s="570"/>
      <c r="N7" s="570"/>
      <c r="O7" s="570"/>
      <c r="P7" s="570"/>
      <c r="Q7" s="570"/>
      <c r="R7" s="62"/>
    </row>
    <row r="8" spans="1:23" s="229" customFormat="1" ht="17.399999999999999">
      <c r="A8" s="404"/>
      <c r="B8" s="404"/>
      <c r="C8" s="404"/>
      <c r="D8" s="404"/>
      <c r="E8" s="1232"/>
      <c r="F8" s="624"/>
      <c r="G8" s="1468" t="s">
        <v>1158</v>
      </c>
      <c r="H8" s="1468"/>
      <c r="I8" s="1468"/>
      <c r="J8" s="1468"/>
      <c r="K8" s="1468"/>
      <c r="L8" s="1468"/>
      <c r="M8" s="1468"/>
      <c r="N8" s="1468"/>
      <c r="O8" s="1468"/>
      <c r="P8" s="1468"/>
      <c r="Q8" s="1468"/>
      <c r="R8" s="62"/>
    </row>
    <row r="9" spans="1:23" s="229" customFormat="1" ht="17.399999999999999">
      <c r="A9" s="404"/>
      <c r="B9" s="404"/>
      <c r="C9" s="404"/>
      <c r="D9" s="404"/>
      <c r="E9" s="1232"/>
      <c r="F9" s="624"/>
      <c r="G9" s="1427" t="s">
        <v>1159</v>
      </c>
      <c r="H9" s="1427"/>
      <c r="I9" s="1427"/>
      <c r="J9" s="1427"/>
      <c r="K9" s="1427"/>
      <c r="L9" s="1427"/>
      <c r="M9" s="1427"/>
      <c r="N9" s="1427"/>
      <c r="O9" s="1427"/>
      <c r="P9" s="1427"/>
      <c r="Q9" s="1427"/>
      <c r="R9" s="62"/>
    </row>
    <row r="10" spans="1:23" s="229" customFormat="1" ht="17.399999999999999">
      <c r="A10" s="1284"/>
      <c r="B10" s="1284"/>
      <c r="C10" s="1284"/>
      <c r="D10" s="1284"/>
      <c r="E10" s="1232"/>
      <c r="F10" s="624"/>
      <c r="G10" s="67" t="s">
        <v>343</v>
      </c>
      <c r="H10" s="67" t="s">
        <v>344</v>
      </c>
      <c r="I10" s="67" t="s">
        <v>345</v>
      </c>
      <c r="J10" s="67"/>
      <c r="K10" s="67" t="s">
        <v>346</v>
      </c>
      <c r="L10" s="67" t="s">
        <v>144</v>
      </c>
      <c r="M10" s="67" t="s">
        <v>145</v>
      </c>
      <c r="N10" s="67" t="s">
        <v>211</v>
      </c>
      <c r="O10" s="67" t="s">
        <v>347</v>
      </c>
      <c r="P10" s="67" t="s">
        <v>348</v>
      </c>
      <c r="Q10" s="67" t="s">
        <v>349</v>
      </c>
      <c r="R10" s="67" t="s">
        <v>350</v>
      </c>
    </row>
    <row r="11" spans="1:23" s="229" customFormat="1" ht="17.399999999999999">
      <c r="A11" s="1284"/>
      <c r="B11" s="1284"/>
      <c r="C11" s="1284"/>
      <c r="D11" s="1284"/>
      <c r="E11" s="1232"/>
      <c r="F11" s="624"/>
      <c r="G11" s="1284"/>
      <c r="H11" s="1284"/>
      <c r="I11" s="1284"/>
      <c r="J11" s="62"/>
      <c r="K11" s="570"/>
      <c r="L11" s="570"/>
      <c r="M11" s="570"/>
      <c r="N11" s="570"/>
      <c r="O11" s="570"/>
      <c r="P11" s="570"/>
      <c r="Q11" s="570"/>
      <c r="R11" s="62"/>
    </row>
    <row r="12" spans="1:23" s="229" customFormat="1" ht="17.399999999999999">
      <c r="A12" s="1284"/>
      <c r="B12" s="1284"/>
      <c r="C12" s="1284"/>
      <c r="D12" s="1284"/>
      <c r="E12" s="1232"/>
      <c r="F12" s="624"/>
      <c r="G12" s="1284"/>
      <c r="H12" s="1284"/>
      <c r="I12" s="1284"/>
      <c r="J12" s="62"/>
      <c r="K12" s="570"/>
      <c r="L12" s="570"/>
      <c r="M12" s="570"/>
      <c r="N12" s="570"/>
      <c r="O12" s="570"/>
      <c r="P12" s="570"/>
      <c r="Q12" s="570"/>
      <c r="R12" s="62"/>
    </row>
    <row r="13" spans="1:23" s="229" customFormat="1" ht="17.399999999999999">
      <c r="A13" s="1284"/>
      <c r="B13" s="1284"/>
      <c r="C13" s="1284"/>
      <c r="D13" s="1284"/>
      <c r="E13" s="1232"/>
      <c r="F13" s="624"/>
      <c r="G13" s="1284"/>
      <c r="H13" s="1284"/>
      <c r="I13" s="1284"/>
      <c r="J13" s="62"/>
      <c r="K13" s="1470" t="s">
        <v>332</v>
      </c>
      <c r="L13" s="1471"/>
      <c r="M13" s="1471"/>
      <c r="N13" s="1472"/>
      <c r="O13" s="1470" t="s">
        <v>332</v>
      </c>
      <c r="P13" s="1471"/>
      <c r="Q13" s="1471"/>
      <c r="R13" s="1472"/>
      <c r="S13" s="1387"/>
    </row>
    <row r="14" spans="1:23" s="2" customFormat="1">
      <c r="A14" s="49"/>
      <c r="B14" s="110"/>
      <c r="C14" s="110"/>
      <c r="D14" s="110"/>
      <c r="E14" s="1234"/>
      <c r="F14" s="626"/>
      <c r="G14" s="110"/>
      <c r="H14" s="110"/>
      <c r="I14" s="110"/>
      <c r="J14" s="110"/>
      <c r="K14" s="29"/>
      <c r="L14" s="29"/>
      <c r="M14" s="29"/>
      <c r="N14" s="29"/>
      <c r="O14" s="29"/>
      <c r="P14" s="29"/>
      <c r="Q14" s="29"/>
      <c r="R14" s="110"/>
    </row>
    <row r="15" spans="1:23" s="627" customFormat="1">
      <c r="C15" s="628"/>
      <c r="D15" s="628"/>
      <c r="E15" s="619"/>
      <c r="F15" s="629"/>
      <c r="G15" s="629"/>
      <c r="K15" s="630" t="s">
        <v>1160</v>
      </c>
      <c r="L15" s="29"/>
      <c r="M15" s="630" t="s">
        <v>1160</v>
      </c>
      <c r="N15" s="630"/>
      <c r="O15" s="630" t="s">
        <v>1160</v>
      </c>
      <c r="P15" s="29"/>
      <c r="Q15" s="630" t="s">
        <v>1160</v>
      </c>
      <c r="R15" s="631"/>
      <c r="S15" s="632" t="s">
        <v>1160</v>
      </c>
      <c r="W15" s="632" t="s">
        <v>1160</v>
      </c>
    </row>
    <row r="16" spans="1:23" s="627" customFormat="1">
      <c r="C16" s="628"/>
      <c r="D16" s="628"/>
      <c r="E16" s="619"/>
      <c r="F16" s="629"/>
      <c r="G16" s="629"/>
      <c r="H16" s="633"/>
      <c r="I16" s="633"/>
      <c r="K16" s="630" t="s">
        <v>336</v>
      </c>
      <c r="L16" s="630" t="s">
        <v>337</v>
      </c>
      <c r="M16" s="630" t="s">
        <v>336</v>
      </c>
      <c r="N16" s="630" t="s">
        <v>288</v>
      </c>
      <c r="O16" s="630" t="s">
        <v>336</v>
      </c>
      <c r="P16" s="630" t="s">
        <v>337</v>
      </c>
      <c r="Q16" s="630" t="s">
        <v>336</v>
      </c>
      <c r="R16" s="630" t="s">
        <v>288</v>
      </c>
      <c r="S16" s="632" t="s">
        <v>1161</v>
      </c>
      <c r="U16" s="632" t="s">
        <v>337</v>
      </c>
      <c r="W16" s="632" t="s">
        <v>1161</v>
      </c>
    </row>
    <row r="17" spans="1:25" s="627" customFormat="1" ht="16.2" thickBot="1">
      <c r="C17" s="628"/>
      <c r="D17" s="628"/>
      <c r="E17" s="619"/>
      <c r="F17" s="629"/>
      <c r="G17" s="629"/>
      <c r="K17" s="634" t="s">
        <v>339</v>
      </c>
      <c r="L17" s="634" t="s">
        <v>340</v>
      </c>
      <c r="M17" s="634" t="s">
        <v>1162</v>
      </c>
      <c r="N17" s="634" t="s">
        <v>342</v>
      </c>
      <c r="O17" s="634" t="s">
        <v>339</v>
      </c>
      <c r="P17" s="634" t="s">
        <v>340</v>
      </c>
      <c r="Q17" s="634" t="s">
        <v>1162</v>
      </c>
      <c r="R17" s="634" t="s">
        <v>342</v>
      </c>
      <c r="S17" s="635" t="s">
        <v>1163</v>
      </c>
      <c r="U17" s="635" t="s">
        <v>288</v>
      </c>
      <c r="W17" s="635" t="s">
        <v>1164</v>
      </c>
    </row>
    <row r="18" spans="1:25" s="643" customFormat="1" ht="18">
      <c r="A18" s="636"/>
      <c r="B18" s="637"/>
      <c r="C18" s="638"/>
      <c r="D18" s="638"/>
      <c r="E18" s="623" t="s">
        <v>89</v>
      </c>
      <c r="F18" s="612" t="s">
        <v>208</v>
      </c>
      <c r="G18" s="640" t="s">
        <v>1165</v>
      </c>
      <c r="H18" s="636"/>
      <c r="I18" s="636"/>
      <c r="J18" s="636"/>
      <c r="K18" s="641"/>
      <c r="L18" s="641"/>
      <c r="M18" s="620"/>
      <c r="N18" s="620"/>
      <c r="O18" s="641"/>
      <c r="P18" s="641"/>
      <c r="Q18" s="620"/>
      <c r="R18" s="620"/>
      <c r="S18" s="642"/>
      <c r="U18" s="642"/>
      <c r="W18" s="642"/>
    </row>
    <row r="19" spans="1:25" s="643" customFormat="1" ht="12.75" customHeight="1">
      <c r="A19" s="636"/>
      <c r="B19" s="637"/>
      <c r="C19" s="644"/>
      <c r="D19" s="575"/>
      <c r="E19" s="623">
        <v>1</v>
      </c>
      <c r="F19" s="639"/>
      <c r="G19" s="645"/>
      <c r="H19" s="636"/>
      <c r="I19" s="636"/>
      <c r="J19" s="636"/>
      <c r="K19" s="641"/>
      <c r="L19" s="641"/>
      <c r="M19" s="620"/>
      <c r="N19" s="620"/>
      <c r="O19" s="641"/>
      <c r="P19" s="641"/>
      <c r="Q19" s="620"/>
      <c r="R19" s="620"/>
      <c r="S19" s="642"/>
      <c r="U19" s="642"/>
      <c r="W19" s="642"/>
    </row>
    <row r="20" spans="1:25" s="652" customFormat="1">
      <c r="A20" s="592" t="s">
        <v>1166</v>
      </c>
      <c r="B20" s="646" t="s">
        <v>1167</v>
      </c>
      <c r="C20" s="647" t="s">
        <v>1168</v>
      </c>
      <c r="D20" s="648" t="str">
        <f>CONCATENATE(H20,G20,I20)</f>
        <v/>
      </c>
      <c r="E20" s="645" t="s">
        <v>149</v>
      </c>
      <c r="F20" s="327"/>
      <c r="G20" s="649"/>
      <c r="H20" s="599"/>
      <c r="I20" s="598"/>
      <c r="J20" s="592"/>
      <c r="K20" s="650">
        <f>VLOOKUP($D20,'WP-BC'!$A$1:$N$358,7,FALSE)</f>
        <v>0</v>
      </c>
      <c r="L20" s="650">
        <f>VLOOKUP($D20,'WP-BC'!$A$1:$N$358,8,FALSE)</f>
        <v>0</v>
      </c>
      <c r="M20" s="651">
        <f>+K20-L20</f>
        <v>0</v>
      </c>
      <c r="N20" s="650">
        <f>VLOOKUP($D20,'WP-BC'!$A$1:$N$358,10,FALSE)</f>
        <v>0</v>
      </c>
      <c r="O20" s="650">
        <f>VLOOKUP($D20,'WP-BC'!$A$1:$N$358,11,FALSE)</f>
        <v>0</v>
      </c>
      <c r="P20" s="650">
        <f>VLOOKUP($D20,'WP-BC'!$A$1:$N$358,12,FALSE)</f>
        <v>0</v>
      </c>
      <c r="Q20" s="651">
        <f>+O20-P20</f>
        <v>0</v>
      </c>
      <c r="R20" s="650">
        <f>VLOOKUP($D20,'WP-BC'!$A$1:$N$358,14,FALSE)</f>
        <v>0</v>
      </c>
      <c r="S20" s="560">
        <v>71707767.760000005</v>
      </c>
      <c r="T20" s="560"/>
      <c r="U20" s="560">
        <v>9509690.2599999998</v>
      </c>
      <c r="V20" s="560"/>
      <c r="W20" s="560">
        <f>+S20-U20</f>
        <v>62198077.500000007</v>
      </c>
      <c r="X20" s="350"/>
      <c r="Y20" s="350"/>
    </row>
    <row r="21" spans="1:25" s="652" customFormat="1">
      <c r="A21" s="592"/>
      <c r="B21" s="646" t="s">
        <v>1167</v>
      </c>
      <c r="C21" s="647" t="s">
        <v>1168</v>
      </c>
      <c r="D21" s="648" t="str">
        <f>CONCATENATE(H21,G21,I21)</f>
        <v/>
      </c>
      <c r="E21" s="1235" t="s">
        <v>128</v>
      </c>
      <c r="F21" s="653"/>
      <c r="G21" s="654"/>
      <c r="H21" s="655"/>
      <c r="I21" s="653"/>
      <c r="J21" s="592"/>
      <c r="K21" s="656" t="s">
        <v>754</v>
      </c>
      <c r="L21" s="656" t="s">
        <v>754</v>
      </c>
      <c r="M21" s="656" t="s">
        <v>754</v>
      </c>
      <c r="N21" s="656" t="s">
        <v>754</v>
      </c>
      <c r="O21" s="656" t="s">
        <v>754</v>
      </c>
      <c r="P21" s="656" t="s">
        <v>754</v>
      </c>
      <c r="Q21" s="656" t="s">
        <v>754</v>
      </c>
      <c r="R21" s="656" t="s">
        <v>754</v>
      </c>
      <c r="S21" s="560"/>
      <c r="T21" s="560"/>
      <c r="U21" s="560"/>
      <c r="V21" s="560"/>
      <c r="W21" s="560"/>
      <c r="X21" s="350"/>
      <c r="Y21" s="350"/>
    </row>
    <row r="22" spans="1:25" s="652" customFormat="1">
      <c r="A22" s="592"/>
      <c r="B22" s="646"/>
      <c r="C22" s="647"/>
      <c r="D22" s="648"/>
      <c r="E22" s="676"/>
      <c r="F22" s="631"/>
      <c r="G22" s="658"/>
      <c r="H22" s="659"/>
      <c r="I22" s="659"/>
      <c r="J22" s="592"/>
      <c r="K22" s="660"/>
      <c r="L22" s="660"/>
      <c r="M22" s="661"/>
      <c r="N22" s="660"/>
      <c r="O22" s="660"/>
      <c r="P22" s="660"/>
      <c r="Q22" s="661"/>
      <c r="R22" s="660"/>
      <c r="S22" s="560"/>
      <c r="T22" s="560"/>
      <c r="U22" s="560"/>
      <c r="V22" s="560"/>
      <c r="W22" s="560"/>
      <c r="X22" s="350"/>
      <c r="Y22" s="350"/>
    </row>
    <row r="23" spans="1:25" s="652" customFormat="1">
      <c r="A23" s="592"/>
      <c r="B23" s="646"/>
      <c r="C23" s="647"/>
      <c r="D23" s="648"/>
      <c r="E23" s="676">
        <v>2</v>
      </c>
      <c r="F23" s="631"/>
      <c r="G23" s="662" t="s">
        <v>1169</v>
      </c>
      <c r="H23" s="659"/>
      <c r="I23" s="659"/>
      <c r="J23" s="592"/>
      <c r="K23" s="660">
        <f>SUM(K20:K21)</f>
        <v>0</v>
      </c>
      <c r="L23" s="660">
        <f t="shared" ref="L23:R23" si="0">SUM(L20:L21)</f>
        <v>0</v>
      </c>
      <c r="M23" s="660">
        <f t="shared" si="0"/>
        <v>0</v>
      </c>
      <c r="N23" s="660">
        <f t="shared" si="0"/>
        <v>0</v>
      </c>
      <c r="O23" s="660">
        <f t="shared" si="0"/>
        <v>0</v>
      </c>
      <c r="P23" s="660">
        <f t="shared" si="0"/>
        <v>0</v>
      </c>
      <c r="Q23" s="660">
        <f t="shared" si="0"/>
        <v>0</v>
      </c>
      <c r="R23" s="660">
        <f t="shared" si="0"/>
        <v>0</v>
      </c>
      <c r="S23" s="560"/>
      <c r="T23" s="560"/>
      <c r="U23" s="560"/>
      <c r="V23" s="560"/>
      <c r="W23" s="560"/>
      <c r="X23" s="350"/>
      <c r="Y23" s="350"/>
    </row>
    <row r="24" spans="1:25" s="462" customFormat="1">
      <c r="A24" s="659"/>
      <c r="B24" s="663"/>
      <c r="C24" s="647"/>
      <c r="D24" s="648" t="str">
        <f t="shared" ref="D24:D110" si="1">CONCATENATE(H24,G24,I24)</f>
        <v/>
      </c>
      <c r="E24" s="1232">
        <v>3</v>
      </c>
      <c r="F24" s="1388"/>
      <c r="G24" s="658"/>
      <c r="H24" s="659"/>
      <c r="I24" s="659"/>
      <c r="J24" s="659"/>
      <c r="K24" s="650"/>
      <c r="L24" s="650"/>
      <c r="M24" s="651"/>
      <c r="N24" s="650"/>
      <c r="O24" s="660"/>
      <c r="P24" s="660"/>
      <c r="Q24" s="661"/>
      <c r="R24" s="660"/>
      <c r="S24" s="555"/>
      <c r="T24" s="555"/>
      <c r="U24" s="555"/>
      <c r="V24" s="555"/>
      <c r="W24" s="555"/>
      <c r="X24" s="59"/>
      <c r="Y24" s="59"/>
    </row>
    <row r="25" spans="1:25" s="462" customFormat="1">
      <c r="A25" s="659" t="s">
        <v>1166</v>
      </c>
      <c r="B25" s="663" t="s">
        <v>1167</v>
      </c>
      <c r="C25" s="647" t="s">
        <v>1170</v>
      </c>
      <c r="D25" s="648" t="str">
        <f t="shared" si="1"/>
        <v/>
      </c>
      <c r="E25" s="1199" t="s">
        <v>165</v>
      </c>
      <c r="F25" s="377"/>
      <c r="G25" s="654"/>
      <c r="H25" s="599"/>
      <c r="I25" s="653"/>
      <c r="J25" s="659"/>
      <c r="K25" s="650">
        <f>VLOOKUP($D25,'WP-BC'!$A$1:$N$358,7,FALSE)</f>
        <v>0</v>
      </c>
      <c r="L25" s="650">
        <f>VLOOKUP($D25,'WP-BC'!$A$1:$N$358,8,FALSE)</f>
        <v>0</v>
      </c>
      <c r="M25" s="651">
        <f t="shared" ref="M25:M32" si="2">+K25-L25</f>
        <v>0</v>
      </c>
      <c r="N25" s="650">
        <f>VLOOKUP($D25,'WP-BC'!$A$1:$N$358,10,FALSE)</f>
        <v>0</v>
      </c>
      <c r="O25" s="660">
        <f>VLOOKUP($D25,'WP-BC'!$A$1:$N$358,11,FALSE)</f>
        <v>0</v>
      </c>
      <c r="P25" s="660">
        <f>VLOOKUP($D25,'WP-BC'!$A$1:$N$358,12,FALSE)</f>
        <v>0</v>
      </c>
      <c r="Q25" s="661">
        <f t="shared" ref="Q25:Q32" si="3">+O25-P25</f>
        <v>0</v>
      </c>
      <c r="R25" s="660">
        <f>VLOOKUP($D25,'WP-BC'!$A$1:$N$358,14,FALSE)</f>
        <v>0</v>
      </c>
      <c r="S25" s="555"/>
      <c r="T25" s="555"/>
      <c r="U25" s="555"/>
      <c r="V25" s="555"/>
      <c r="W25" s="555"/>
      <c r="X25" s="59"/>
      <c r="Y25" s="59"/>
    </row>
    <row r="26" spans="1:25" s="462" customFormat="1">
      <c r="A26" s="659" t="s">
        <v>1166</v>
      </c>
      <c r="B26" s="663" t="s">
        <v>1167</v>
      </c>
      <c r="C26" s="647" t="s">
        <v>1170</v>
      </c>
      <c r="D26" s="648" t="str">
        <f t="shared" si="1"/>
        <v/>
      </c>
      <c r="E26" s="1199" t="s">
        <v>167</v>
      </c>
      <c r="F26" s="377"/>
      <c r="G26" s="654"/>
      <c r="H26" s="599"/>
      <c r="I26" s="653"/>
      <c r="J26" s="659"/>
      <c r="K26" s="650">
        <f>VLOOKUP($D26,'WP-BC'!$A$1:$N$358,7,FALSE)</f>
        <v>0</v>
      </c>
      <c r="L26" s="650">
        <f>VLOOKUP($D26,'WP-BC'!$A$1:$N$358,8,FALSE)</f>
        <v>0</v>
      </c>
      <c r="M26" s="651">
        <f t="shared" si="2"/>
        <v>0</v>
      </c>
      <c r="N26" s="650">
        <f>VLOOKUP($D26,'WP-BC'!$A$1:$N$358,10,FALSE)</f>
        <v>0</v>
      </c>
      <c r="O26" s="650">
        <f>VLOOKUP($D26,'WP-BC'!$A$1:$N$358,11,FALSE)</f>
        <v>0</v>
      </c>
      <c r="P26" s="650">
        <f>VLOOKUP($D26,'WP-BC'!$A$1:$N$358,12,FALSE)</f>
        <v>0</v>
      </c>
      <c r="Q26" s="651">
        <f t="shared" si="3"/>
        <v>0</v>
      </c>
      <c r="R26" s="650">
        <f>VLOOKUP($D26,'WP-BC'!$A$1:$N$358,14,FALSE)</f>
        <v>0</v>
      </c>
      <c r="S26" s="555"/>
      <c r="T26" s="555"/>
      <c r="U26" s="555"/>
      <c r="V26" s="555"/>
      <c r="W26" s="555"/>
      <c r="X26" s="59"/>
      <c r="Y26" s="59"/>
    </row>
    <row r="27" spans="1:25" s="462" customFormat="1">
      <c r="A27" s="659" t="s">
        <v>1166</v>
      </c>
      <c r="B27" s="663" t="s">
        <v>1167</v>
      </c>
      <c r="C27" s="647" t="s">
        <v>1170</v>
      </c>
      <c r="D27" s="648" t="str">
        <f t="shared" si="1"/>
        <v/>
      </c>
      <c r="E27" s="1199" t="s">
        <v>170</v>
      </c>
      <c r="F27" s="377"/>
      <c r="G27" s="654"/>
      <c r="H27" s="599"/>
      <c r="I27" s="653"/>
      <c r="J27" s="659"/>
      <c r="K27" s="650">
        <f>VLOOKUP($D27,'WP-BC'!$A$1:$N$358,7,FALSE)</f>
        <v>0</v>
      </c>
      <c r="L27" s="650">
        <f>VLOOKUP($D27,'WP-BC'!$A$1:$N$358,8,FALSE)</f>
        <v>0</v>
      </c>
      <c r="M27" s="651">
        <f t="shared" si="2"/>
        <v>0</v>
      </c>
      <c r="N27" s="650">
        <f>VLOOKUP($D27,'WP-BC'!$A$1:$N$358,10,FALSE)</f>
        <v>0</v>
      </c>
      <c r="O27" s="650">
        <f>VLOOKUP($D27,'WP-BC'!$A$1:$N$358,11,FALSE)</f>
        <v>0</v>
      </c>
      <c r="P27" s="650">
        <f>VLOOKUP($D27,'WP-BC'!$A$1:$N$358,12,FALSE)</f>
        <v>0</v>
      </c>
      <c r="Q27" s="651">
        <f t="shared" si="3"/>
        <v>0</v>
      </c>
      <c r="R27" s="650">
        <f>VLOOKUP($D27,'WP-BC'!$A$1:$N$358,14,FALSE)</f>
        <v>0</v>
      </c>
      <c r="S27" s="555"/>
      <c r="T27" s="555"/>
      <c r="U27" s="555"/>
      <c r="V27" s="555"/>
      <c r="W27" s="555"/>
      <c r="X27" s="59"/>
      <c r="Y27" s="59"/>
    </row>
    <row r="28" spans="1:25" s="462" customFormat="1">
      <c r="A28" s="659" t="s">
        <v>1166</v>
      </c>
      <c r="B28" s="663" t="s">
        <v>1167</v>
      </c>
      <c r="C28" s="647" t="s">
        <v>1170</v>
      </c>
      <c r="D28" s="648" t="str">
        <f t="shared" si="1"/>
        <v/>
      </c>
      <c r="E28" s="1199" t="s">
        <v>173</v>
      </c>
      <c r="F28" s="377"/>
      <c r="G28" s="654"/>
      <c r="H28" s="599"/>
      <c r="I28" s="653"/>
      <c r="J28" s="659"/>
      <c r="K28" s="650">
        <f>VLOOKUP($D28,'WP-BC'!$A$1:$N$358,7,FALSE)</f>
        <v>0</v>
      </c>
      <c r="L28" s="650">
        <f>VLOOKUP($D28,'WP-BC'!$A$1:$N$358,8,FALSE)</f>
        <v>0</v>
      </c>
      <c r="M28" s="651">
        <f t="shared" si="2"/>
        <v>0</v>
      </c>
      <c r="N28" s="650">
        <f>VLOOKUP($D28,'WP-BC'!$A$1:$N$358,10,FALSE)</f>
        <v>0</v>
      </c>
      <c r="O28" s="650">
        <f>VLOOKUP($D28,'WP-BC'!$A$1:$N$358,11,FALSE)</f>
        <v>0</v>
      </c>
      <c r="P28" s="650">
        <f>VLOOKUP($D28,'WP-BC'!$A$1:$N$358,12,FALSE)</f>
        <v>0</v>
      </c>
      <c r="Q28" s="651">
        <f t="shared" si="3"/>
        <v>0</v>
      </c>
      <c r="R28" s="650">
        <f>VLOOKUP($D28,'WP-BC'!$A$1:$N$358,14,FALSE)</f>
        <v>0</v>
      </c>
      <c r="S28" s="555"/>
      <c r="T28" s="555"/>
      <c r="U28" s="555"/>
      <c r="V28" s="555"/>
      <c r="W28" s="555"/>
      <c r="X28" s="59"/>
      <c r="Y28" s="59"/>
    </row>
    <row r="29" spans="1:25" s="462" customFormat="1">
      <c r="A29" s="659" t="s">
        <v>1166</v>
      </c>
      <c r="B29" s="663" t="s">
        <v>1167</v>
      </c>
      <c r="C29" s="647" t="s">
        <v>1170</v>
      </c>
      <c r="D29" s="648" t="str">
        <f t="shared" si="1"/>
        <v/>
      </c>
      <c r="E29" s="1199" t="s">
        <v>176</v>
      </c>
      <c r="F29" s="377"/>
      <c r="G29" s="654"/>
      <c r="H29" s="599"/>
      <c r="I29" s="653"/>
      <c r="J29" s="659"/>
      <c r="K29" s="650">
        <f>VLOOKUP($D29,'WP-BC'!$A$1:$N$358,7,FALSE)</f>
        <v>0</v>
      </c>
      <c r="L29" s="650">
        <f>VLOOKUP($D29,'WP-BC'!$A$1:$N$358,8,FALSE)</f>
        <v>0</v>
      </c>
      <c r="M29" s="651">
        <f t="shared" si="2"/>
        <v>0</v>
      </c>
      <c r="N29" s="650">
        <f>VLOOKUP($D29,'WP-BC'!$A$1:$N$358,10,FALSE)</f>
        <v>0</v>
      </c>
      <c r="O29" s="650">
        <f>VLOOKUP($D29,'WP-BC'!$A$1:$N$358,11,FALSE)</f>
        <v>0</v>
      </c>
      <c r="P29" s="650">
        <f>VLOOKUP($D29,'WP-BC'!$A$1:$N$358,12,FALSE)</f>
        <v>0</v>
      </c>
      <c r="Q29" s="651">
        <f t="shared" si="3"/>
        <v>0</v>
      </c>
      <c r="R29" s="650">
        <f>VLOOKUP($D29,'WP-BC'!$A$1:$N$358,14,FALSE)</f>
        <v>0</v>
      </c>
      <c r="S29" s="555"/>
      <c r="T29" s="555"/>
      <c r="U29" s="555"/>
      <c r="V29" s="555"/>
      <c r="W29" s="555"/>
      <c r="X29" s="59"/>
      <c r="Y29" s="59"/>
    </row>
    <row r="30" spans="1:25" s="462" customFormat="1">
      <c r="A30" s="659" t="s">
        <v>1166</v>
      </c>
      <c r="B30" s="663" t="s">
        <v>1167</v>
      </c>
      <c r="C30" s="647" t="s">
        <v>1170</v>
      </c>
      <c r="D30" s="648" t="str">
        <f t="shared" si="1"/>
        <v/>
      </c>
      <c r="E30" s="1199" t="s">
        <v>179</v>
      </c>
      <c r="F30" s="377"/>
      <c r="G30" s="654"/>
      <c r="H30" s="599"/>
      <c r="I30" s="653"/>
      <c r="J30" s="659"/>
      <c r="K30" s="650">
        <f>VLOOKUP($D30,'WP-BC'!$A$1:$N$358,7,FALSE)</f>
        <v>0</v>
      </c>
      <c r="L30" s="650">
        <f>VLOOKUP($D30,'WP-BC'!$A$1:$N$358,8,FALSE)</f>
        <v>0</v>
      </c>
      <c r="M30" s="651">
        <f t="shared" si="2"/>
        <v>0</v>
      </c>
      <c r="N30" s="650">
        <f>VLOOKUP($D30,'WP-BC'!$A$1:$N$358,10,FALSE)</f>
        <v>0</v>
      </c>
      <c r="O30" s="650">
        <f>VLOOKUP($D30,'WP-BC'!$A$1:$N$358,11,FALSE)</f>
        <v>0</v>
      </c>
      <c r="P30" s="650">
        <f>VLOOKUP($D30,'WP-BC'!$A$1:$N$358,12,FALSE)</f>
        <v>0</v>
      </c>
      <c r="Q30" s="651">
        <f t="shared" si="3"/>
        <v>0</v>
      </c>
      <c r="R30" s="650">
        <f>VLOOKUP($D30,'WP-BC'!$A$1:$N$358,14,FALSE)</f>
        <v>0</v>
      </c>
      <c r="S30" s="555"/>
      <c r="T30" s="555"/>
      <c r="U30" s="555"/>
      <c r="V30" s="555"/>
      <c r="W30" s="555"/>
      <c r="X30" s="59"/>
      <c r="Y30" s="59"/>
    </row>
    <row r="31" spans="1:25" s="462" customFormat="1">
      <c r="A31" s="659" t="s">
        <v>1166</v>
      </c>
      <c r="B31" s="663" t="s">
        <v>1167</v>
      </c>
      <c r="C31" s="647" t="s">
        <v>1170</v>
      </c>
      <c r="D31" s="648" t="str">
        <f t="shared" si="1"/>
        <v/>
      </c>
      <c r="E31" s="1199" t="s">
        <v>305</v>
      </c>
      <c r="F31" s="377"/>
      <c r="G31" s="654"/>
      <c r="H31" s="599"/>
      <c r="I31" s="653"/>
      <c r="J31" s="659"/>
      <c r="K31" s="650">
        <f>VLOOKUP($D31,'WP-BC'!$A$1:$N$358,7,FALSE)</f>
        <v>0</v>
      </c>
      <c r="L31" s="650">
        <f>VLOOKUP($D31,'WP-BC'!$A$1:$N$358,8,FALSE)</f>
        <v>0</v>
      </c>
      <c r="M31" s="651">
        <f t="shared" si="2"/>
        <v>0</v>
      </c>
      <c r="N31" s="650">
        <f>VLOOKUP($D31,'WP-BC'!$A$1:$N$358,10,FALSE)</f>
        <v>0</v>
      </c>
      <c r="O31" s="650">
        <f>VLOOKUP($D31,'WP-BC'!$A$1:$N$358,11,FALSE)</f>
        <v>0</v>
      </c>
      <c r="P31" s="650">
        <f>VLOOKUP($D31,'WP-BC'!$A$1:$N$358,12,FALSE)</f>
        <v>0</v>
      </c>
      <c r="Q31" s="651">
        <f t="shared" si="3"/>
        <v>0</v>
      </c>
      <c r="R31" s="650">
        <f>VLOOKUP($D31,'WP-BC'!$A$1:$N$358,14,FALSE)</f>
        <v>0</v>
      </c>
      <c r="S31" s="555"/>
      <c r="T31" s="555"/>
      <c r="U31" s="555"/>
      <c r="V31" s="555"/>
      <c r="W31" s="555"/>
      <c r="X31" s="59"/>
      <c r="Y31" s="59"/>
    </row>
    <row r="32" spans="1:25" s="462" customFormat="1">
      <c r="A32" s="659" t="s">
        <v>1166</v>
      </c>
      <c r="B32" s="663" t="s">
        <v>1167</v>
      </c>
      <c r="C32" s="647" t="s">
        <v>1170</v>
      </c>
      <c r="D32" s="648" t="str">
        <f t="shared" si="1"/>
        <v/>
      </c>
      <c r="E32" s="1199" t="s">
        <v>307</v>
      </c>
      <c r="F32" s="377"/>
      <c r="G32" s="654"/>
      <c r="H32" s="599"/>
      <c r="I32" s="653"/>
      <c r="J32" s="659"/>
      <c r="K32" s="650">
        <f>VLOOKUP($D32,'WP-BC'!$A$1:$N$358,7,FALSE)</f>
        <v>0</v>
      </c>
      <c r="L32" s="650">
        <f>VLOOKUP($D32,'WP-BC'!$A$1:$N$358,8,FALSE)</f>
        <v>0</v>
      </c>
      <c r="M32" s="651">
        <f t="shared" si="2"/>
        <v>0</v>
      </c>
      <c r="N32" s="650">
        <f>VLOOKUP($D32,'WP-BC'!$A$1:$N$358,10,FALSE)</f>
        <v>0</v>
      </c>
      <c r="O32" s="660">
        <f>VLOOKUP($D32,'WP-BC'!$A$1:$N$358,11,FALSE)</f>
        <v>0</v>
      </c>
      <c r="P32" s="660">
        <f>VLOOKUP($D32,'WP-BC'!$A$1:$N$358,12,FALSE)</f>
        <v>0</v>
      </c>
      <c r="Q32" s="661">
        <f t="shared" si="3"/>
        <v>0</v>
      </c>
      <c r="R32" s="660">
        <f>VLOOKUP($D32,'WP-BC'!$A$1:$N$358,14,FALSE)</f>
        <v>0</v>
      </c>
      <c r="S32" s="555"/>
      <c r="T32" s="555"/>
      <c r="U32" s="555"/>
      <c r="V32" s="555"/>
      <c r="W32" s="555"/>
      <c r="X32" s="59"/>
      <c r="Y32" s="59"/>
    </row>
    <row r="33" spans="1:25" s="462" customFormat="1">
      <c r="A33" s="659" t="s">
        <v>1166</v>
      </c>
      <c r="B33" s="663" t="s">
        <v>1167</v>
      </c>
      <c r="C33" s="647" t="s">
        <v>1170</v>
      </c>
      <c r="D33" s="648" t="str">
        <f t="shared" si="1"/>
        <v/>
      </c>
      <c r="E33" s="1199" t="s">
        <v>309</v>
      </c>
      <c r="F33" s="377"/>
      <c r="G33" s="654"/>
      <c r="H33" s="599"/>
      <c r="I33" s="653"/>
      <c r="J33" s="659"/>
      <c r="K33" s="650">
        <f>'WP-BC'!G222</f>
        <v>0</v>
      </c>
      <c r="L33" s="650">
        <f>'WP-BC'!H222</f>
        <v>0</v>
      </c>
      <c r="M33" s="651">
        <f t="shared" ref="M33" si="4">+K33-L33</f>
        <v>0</v>
      </c>
      <c r="N33" s="650">
        <f>'WP-BC'!J222</f>
        <v>0</v>
      </c>
      <c r="O33" s="650">
        <f>'WP-BC'!K222</f>
        <v>0</v>
      </c>
      <c r="P33" s="650">
        <f>'WP-BC'!L222</f>
        <v>0</v>
      </c>
      <c r="Q33" s="651">
        <f t="shared" ref="Q33" si="5">+O33-P33</f>
        <v>0</v>
      </c>
      <c r="R33" s="650">
        <f>'WP-BC'!N222</f>
        <v>0</v>
      </c>
      <c r="S33" s="1389"/>
      <c r="T33" s="1389"/>
      <c r="U33" s="1389"/>
      <c r="V33" s="1389"/>
      <c r="W33" s="1389"/>
      <c r="X33" s="59"/>
      <c r="Y33" s="59"/>
    </row>
    <row r="34" spans="1:25" s="462" customFormat="1">
      <c r="A34" s="659"/>
      <c r="B34" s="663"/>
      <c r="C34" s="647"/>
      <c r="D34" s="648"/>
      <c r="E34" s="1236" t="s">
        <v>128</v>
      </c>
      <c r="F34" s="653"/>
      <c r="G34" s="654"/>
      <c r="H34" s="655"/>
      <c r="I34" s="653"/>
      <c r="J34" s="659"/>
      <c r="K34" s="656" t="s">
        <v>754</v>
      </c>
      <c r="L34" s="656" t="s">
        <v>754</v>
      </c>
      <c r="M34" s="656" t="s">
        <v>754</v>
      </c>
      <c r="N34" s="656" t="s">
        <v>754</v>
      </c>
      <c r="O34" s="656" t="s">
        <v>754</v>
      </c>
      <c r="P34" s="656" t="s">
        <v>754</v>
      </c>
      <c r="Q34" s="656" t="s">
        <v>754</v>
      </c>
      <c r="R34" s="656" t="s">
        <v>754</v>
      </c>
      <c r="S34" s="555"/>
      <c r="T34" s="555"/>
      <c r="U34" s="555"/>
      <c r="V34" s="555"/>
      <c r="W34" s="555"/>
      <c r="X34" s="59"/>
      <c r="Y34" s="59"/>
    </row>
    <row r="35" spans="1:25" s="462" customFormat="1">
      <c r="A35" s="659"/>
      <c r="B35" s="663"/>
      <c r="C35" s="647"/>
      <c r="D35" s="648"/>
      <c r="E35" s="636"/>
      <c r="F35" s="1390"/>
      <c r="G35" s="658"/>
      <c r="H35" s="659"/>
      <c r="I35" s="659"/>
      <c r="J35" s="659"/>
      <c r="K35" s="650"/>
      <c r="L35" s="650"/>
      <c r="M35" s="650"/>
      <c r="N35" s="650"/>
      <c r="O35" s="650"/>
      <c r="P35" s="650"/>
      <c r="Q35" s="650"/>
      <c r="R35" s="650"/>
      <c r="S35" s="555"/>
      <c r="T35" s="555"/>
      <c r="U35" s="555"/>
      <c r="V35" s="555"/>
      <c r="W35" s="555"/>
      <c r="X35" s="59"/>
      <c r="Y35" s="59"/>
    </row>
    <row r="36" spans="1:25" s="462" customFormat="1">
      <c r="A36" s="659"/>
      <c r="B36" s="663"/>
      <c r="C36" s="647"/>
      <c r="D36" s="648" t="str">
        <f t="shared" si="1"/>
        <v>SUBTOTAL Astoria 2 (AE-II) Substation</v>
      </c>
      <c r="E36" s="1232">
        <v>4</v>
      </c>
      <c r="F36" s="664"/>
      <c r="G36" s="662" t="s">
        <v>1171</v>
      </c>
      <c r="H36" s="659"/>
      <c r="I36" s="659"/>
      <c r="J36" s="659"/>
      <c r="K36" s="660">
        <f t="shared" ref="K36:R36" si="6">SUM(K25:K33)</f>
        <v>0</v>
      </c>
      <c r="L36" s="660">
        <f t="shared" si="6"/>
        <v>0</v>
      </c>
      <c r="M36" s="660">
        <f t="shared" si="6"/>
        <v>0</v>
      </c>
      <c r="N36" s="660">
        <f t="shared" si="6"/>
        <v>0</v>
      </c>
      <c r="O36" s="660">
        <f t="shared" si="6"/>
        <v>0</v>
      </c>
      <c r="P36" s="660">
        <f t="shared" si="6"/>
        <v>0</v>
      </c>
      <c r="Q36" s="660">
        <f t="shared" si="6"/>
        <v>0</v>
      </c>
      <c r="R36" s="660">
        <f t="shared" si="6"/>
        <v>0</v>
      </c>
      <c r="S36" s="555"/>
      <c r="T36" s="555"/>
      <c r="U36" s="555"/>
      <c r="V36" s="555"/>
      <c r="W36" s="555"/>
      <c r="X36" s="59"/>
      <c r="Y36" s="59"/>
    </row>
    <row r="37" spans="1:25" s="462" customFormat="1">
      <c r="A37" s="659"/>
      <c r="B37" s="663"/>
      <c r="C37" s="647"/>
      <c r="D37" s="648" t="str">
        <f t="shared" si="1"/>
        <v/>
      </c>
      <c r="E37" s="676">
        <v>5</v>
      </c>
      <c r="F37" s="1391"/>
      <c r="G37" s="658"/>
      <c r="H37" s="659"/>
      <c r="I37" s="659"/>
      <c r="J37" s="659"/>
      <c r="K37" s="650"/>
      <c r="L37" s="650"/>
      <c r="M37" s="651"/>
      <c r="N37" s="650"/>
      <c r="O37" s="650"/>
      <c r="P37" s="650"/>
      <c r="Q37" s="651"/>
      <c r="R37" s="650"/>
      <c r="S37" s="555"/>
      <c r="T37" s="555"/>
      <c r="U37" s="555"/>
      <c r="V37" s="555"/>
      <c r="W37" s="555"/>
      <c r="X37" s="59"/>
      <c r="Y37" s="59"/>
    </row>
    <row r="38" spans="1:25" s="462" customFormat="1">
      <c r="A38" s="659" t="s">
        <v>1166</v>
      </c>
      <c r="B38" s="663" t="s">
        <v>1167</v>
      </c>
      <c r="C38" s="647" t="s">
        <v>934</v>
      </c>
      <c r="D38" s="648" t="str">
        <f t="shared" si="1"/>
        <v/>
      </c>
      <c r="E38" s="1199" t="s">
        <v>315</v>
      </c>
      <c r="F38" s="377"/>
      <c r="G38" s="654"/>
      <c r="H38" s="599"/>
      <c r="I38" s="653"/>
      <c r="J38" s="659"/>
      <c r="K38" s="650">
        <f>VLOOKUP($D38,'WP-BC'!$A$1:$N$358,7,FALSE)</f>
        <v>0</v>
      </c>
      <c r="L38" s="650">
        <f>VLOOKUP($D38,'WP-BC'!$A$1:$N$358,8,FALSE)</f>
        <v>0</v>
      </c>
      <c r="M38" s="651">
        <f t="shared" ref="M38" si="7">+K38-L38</f>
        <v>0</v>
      </c>
      <c r="N38" s="650">
        <f>VLOOKUP($D38,'WP-BC'!$A$1:$N$358,10,FALSE)</f>
        <v>0</v>
      </c>
      <c r="O38" s="650">
        <f>VLOOKUP($D38,'WP-BC'!$A$1:$N$358,11,FALSE)</f>
        <v>0</v>
      </c>
      <c r="P38" s="650">
        <f>VLOOKUP($D38,'WP-BC'!$A$1:$N$358,12,FALSE)</f>
        <v>0</v>
      </c>
      <c r="Q38" s="651">
        <f t="shared" ref="Q38" si="8">+O38-P38</f>
        <v>0</v>
      </c>
      <c r="R38" s="650">
        <f>VLOOKUP($D38,'WP-BC'!$A$1:$N$358,14,FALSE)</f>
        <v>0</v>
      </c>
      <c r="S38" s="555">
        <v>2395536</v>
      </c>
      <c r="T38" s="555"/>
      <c r="U38" s="555">
        <v>743489</v>
      </c>
      <c r="V38" s="555"/>
      <c r="W38" s="555">
        <f>+S38-U38</f>
        <v>1652047</v>
      </c>
      <c r="X38" s="59"/>
      <c r="Y38" s="59"/>
    </row>
    <row r="39" spans="1:25" s="462" customFormat="1">
      <c r="A39" s="659" t="s">
        <v>1166</v>
      </c>
      <c r="B39" s="663" t="s">
        <v>1167</v>
      </c>
      <c r="C39" s="647" t="s">
        <v>935</v>
      </c>
      <c r="D39" s="648" t="str">
        <f t="shared" si="1"/>
        <v/>
      </c>
      <c r="E39" s="1199" t="s">
        <v>318</v>
      </c>
      <c r="F39" s="377"/>
      <c r="G39" s="654"/>
      <c r="H39" s="599"/>
      <c r="I39" s="653"/>
      <c r="J39" s="659"/>
      <c r="K39" s="650">
        <f>VLOOKUP($D39,'WP-BC'!$A$1:$N$358,7,FALSE)</f>
        <v>0</v>
      </c>
      <c r="L39" s="650">
        <f>VLOOKUP($D39,'WP-BC'!$A$1:$N$358,8,FALSE)</f>
        <v>0</v>
      </c>
      <c r="M39" s="651">
        <f t="shared" ref="M39:M40" si="9">+K39-L39</f>
        <v>0</v>
      </c>
      <c r="N39" s="650">
        <f>VLOOKUP($D39,'WP-BC'!$A$1:$N$358,10,FALSE)</f>
        <v>0</v>
      </c>
      <c r="O39" s="650">
        <f>VLOOKUP($D39,'WP-BC'!$A$1:$N$358,11,FALSE)</f>
        <v>0</v>
      </c>
      <c r="P39" s="650">
        <f>VLOOKUP($D39,'WP-BC'!$A$1:$N$358,12,FALSE)</f>
        <v>0</v>
      </c>
      <c r="Q39" s="651">
        <f t="shared" ref="Q39:Q40" si="10">+O39-P39</f>
        <v>0</v>
      </c>
      <c r="R39" s="650">
        <f>VLOOKUP($D39,'WP-BC'!$A$1:$N$358,14,FALSE)</f>
        <v>0</v>
      </c>
      <c r="S39" s="555">
        <v>663158</v>
      </c>
      <c r="T39" s="555"/>
      <c r="U39" s="555">
        <v>205824</v>
      </c>
      <c r="V39" s="555"/>
      <c r="W39" s="555">
        <f>+S39-U39</f>
        <v>457334</v>
      </c>
      <c r="X39" s="59"/>
      <c r="Y39" s="59"/>
    </row>
    <row r="40" spans="1:25" s="462" customFormat="1">
      <c r="A40" s="659" t="s">
        <v>1166</v>
      </c>
      <c r="B40" s="663" t="s">
        <v>1167</v>
      </c>
      <c r="C40" s="647" t="s">
        <v>933</v>
      </c>
      <c r="D40" s="648" t="str">
        <f t="shared" si="1"/>
        <v/>
      </c>
      <c r="E40" s="1199" t="s">
        <v>321</v>
      </c>
      <c r="F40" s="377"/>
      <c r="G40" s="654"/>
      <c r="H40" s="599"/>
      <c r="I40" s="653"/>
      <c r="J40" s="659"/>
      <c r="K40" s="650">
        <f>VLOOKUP($D40,'WP-BC'!$A$1:$N$358,7,FALSE)</f>
        <v>0</v>
      </c>
      <c r="L40" s="650">
        <f>VLOOKUP($D40,'WP-BC'!$A$1:$N$358,8,FALSE)</f>
        <v>0</v>
      </c>
      <c r="M40" s="651">
        <f t="shared" si="9"/>
        <v>0</v>
      </c>
      <c r="N40" s="650">
        <f>VLOOKUP($D40,'WP-BC'!$A$1:$N$358,10,FALSE)</f>
        <v>0</v>
      </c>
      <c r="O40" s="650">
        <f>VLOOKUP($D40,'WP-BC'!$A$1:$N$358,11,FALSE)</f>
        <v>0</v>
      </c>
      <c r="P40" s="650">
        <f>VLOOKUP($D40,'WP-BC'!$A$1:$N$358,12,FALSE)</f>
        <v>0</v>
      </c>
      <c r="Q40" s="651">
        <f t="shared" si="10"/>
        <v>0</v>
      </c>
      <c r="R40" s="650">
        <f>VLOOKUP($D40,'WP-BC'!$A$1:$N$358,14,FALSE)</f>
        <v>0</v>
      </c>
      <c r="S40" s="555">
        <v>4302254</v>
      </c>
      <c r="T40" s="555"/>
      <c r="U40" s="555">
        <v>1335268</v>
      </c>
      <c r="V40" s="555"/>
      <c r="W40" s="555">
        <f>+S40-U40</f>
        <v>2966986</v>
      </c>
      <c r="X40" s="59"/>
      <c r="Y40" s="59"/>
    </row>
    <row r="41" spans="1:25" s="462" customFormat="1">
      <c r="A41" s="659"/>
      <c r="B41" s="663"/>
      <c r="C41" s="647"/>
      <c r="D41" s="648"/>
      <c r="E41" s="1236" t="s">
        <v>128</v>
      </c>
      <c r="F41" s="653"/>
      <c r="G41" s="654"/>
      <c r="H41" s="655"/>
      <c r="I41" s="653"/>
      <c r="J41" s="659"/>
      <c r="K41" s="656" t="s">
        <v>754</v>
      </c>
      <c r="L41" s="656" t="s">
        <v>754</v>
      </c>
      <c r="M41" s="656" t="s">
        <v>754</v>
      </c>
      <c r="N41" s="656" t="s">
        <v>754</v>
      </c>
      <c r="O41" s="656" t="s">
        <v>754</v>
      </c>
      <c r="P41" s="656" t="s">
        <v>754</v>
      </c>
      <c r="Q41" s="656" t="s">
        <v>754</v>
      </c>
      <c r="R41" s="656" t="s">
        <v>754</v>
      </c>
      <c r="S41" s="555"/>
      <c r="T41" s="555"/>
      <c r="U41" s="555"/>
      <c r="V41" s="555"/>
      <c r="W41" s="555"/>
      <c r="X41" s="59"/>
      <c r="Y41" s="59"/>
    </row>
    <row r="42" spans="1:25" s="462" customFormat="1">
      <c r="A42" s="659"/>
      <c r="B42" s="663"/>
      <c r="C42" s="647"/>
      <c r="D42" s="648"/>
      <c r="E42" s="645"/>
      <c r="F42" s="1391"/>
      <c r="G42" s="658"/>
      <c r="H42" s="659"/>
      <c r="I42" s="659"/>
      <c r="J42" s="659"/>
      <c r="K42" s="650"/>
      <c r="L42" s="650"/>
      <c r="M42" s="650"/>
      <c r="N42" s="650"/>
      <c r="O42" s="650"/>
      <c r="P42" s="650"/>
      <c r="Q42" s="650"/>
      <c r="R42" s="650"/>
      <c r="S42" s="555"/>
      <c r="T42" s="555"/>
      <c r="U42" s="555"/>
      <c r="V42" s="555"/>
      <c r="W42" s="555"/>
      <c r="X42" s="59"/>
      <c r="Y42" s="59"/>
    </row>
    <row r="43" spans="1:25" s="462" customFormat="1">
      <c r="A43" s="659"/>
      <c r="B43" s="663"/>
      <c r="C43" s="647"/>
      <c r="D43" s="648" t="str">
        <f t="shared" si="1"/>
        <v>SUBTOTAL Small Hydro</v>
      </c>
      <c r="E43" s="676">
        <v>6</v>
      </c>
      <c r="F43" s="657"/>
      <c r="G43" s="662" t="s">
        <v>1172</v>
      </c>
      <c r="H43" s="659"/>
      <c r="I43" s="659"/>
      <c r="J43" s="659"/>
      <c r="K43" s="660">
        <f>SUM(K38:K41)</f>
        <v>0</v>
      </c>
      <c r="L43" s="660">
        <f t="shared" ref="L43:R43" si="11">SUM(L38:L41)</f>
        <v>0</v>
      </c>
      <c r="M43" s="660">
        <f t="shared" si="11"/>
        <v>0</v>
      </c>
      <c r="N43" s="660">
        <f t="shared" si="11"/>
        <v>0</v>
      </c>
      <c r="O43" s="660">
        <f t="shared" si="11"/>
        <v>0</v>
      </c>
      <c r="P43" s="660">
        <f t="shared" si="11"/>
        <v>0</v>
      </c>
      <c r="Q43" s="660">
        <f t="shared" si="11"/>
        <v>0</v>
      </c>
      <c r="R43" s="660">
        <f t="shared" si="11"/>
        <v>0</v>
      </c>
      <c r="S43" s="560">
        <f t="shared" ref="S43" si="12">SUM(S38:S40)</f>
        <v>7360948</v>
      </c>
      <c r="T43" s="555"/>
      <c r="U43" s="560">
        <f>SUM(U38:U40)</f>
        <v>2284581</v>
      </c>
      <c r="V43" s="555"/>
      <c r="W43" s="560">
        <f>SUM(W38:W40)</f>
        <v>5076367</v>
      </c>
      <c r="X43" s="59"/>
      <c r="Y43" s="59"/>
    </row>
    <row r="44" spans="1:25" s="462" customFormat="1" ht="15" customHeight="1">
      <c r="A44" s="659"/>
      <c r="B44" s="663"/>
      <c r="C44" s="647"/>
      <c r="D44" s="648" t="str">
        <f t="shared" si="1"/>
        <v/>
      </c>
      <c r="E44" s="676">
        <v>7</v>
      </c>
      <c r="F44" s="1390"/>
      <c r="G44" s="658"/>
      <c r="H44" s="659"/>
      <c r="I44" s="659"/>
      <c r="J44" s="659"/>
      <c r="K44" s="650"/>
      <c r="L44" s="650"/>
      <c r="M44" s="651"/>
      <c r="N44" s="650"/>
      <c r="O44" s="650"/>
      <c r="P44" s="650"/>
      <c r="Q44" s="651"/>
      <c r="R44" s="650"/>
      <c r="S44" s="555"/>
      <c r="T44" s="555"/>
      <c r="U44" s="555"/>
      <c r="V44" s="555"/>
      <c r="W44" s="555"/>
      <c r="X44" s="59"/>
      <c r="Y44" s="59"/>
    </row>
    <row r="45" spans="1:25" s="652" customFormat="1">
      <c r="A45" s="592" t="s">
        <v>1166</v>
      </c>
      <c r="B45" s="646" t="s">
        <v>1167</v>
      </c>
      <c r="C45" s="647" t="s">
        <v>1173</v>
      </c>
      <c r="D45" s="648" t="str">
        <f t="shared" si="1"/>
        <v/>
      </c>
      <c r="E45" s="645" t="s">
        <v>1065</v>
      </c>
      <c r="F45" s="377"/>
      <c r="G45" s="649"/>
      <c r="H45" s="653"/>
      <c r="I45" s="598"/>
      <c r="J45" s="592"/>
      <c r="K45" s="650">
        <f>VLOOKUP($D45,'WP-BC'!$A$1:$N$358,7,FALSE)</f>
        <v>0</v>
      </c>
      <c r="L45" s="650">
        <f>VLOOKUP($D45,'WP-BC'!$A$1:$N$358,8,FALSE)</f>
        <v>0</v>
      </c>
      <c r="M45" s="651">
        <f>+K45-L45</f>
        <v>0</v>
      </c>
      <c r="N45" s="650">
        <f>VLOOKUP($D45,'WP-BC'!$A$1:$N$358,10,FALSE)</f>
        <v>0</v>
      </c>
      <c r="O45" s="650">
        <f>VLOOKUP($D45,'WP-BC'!$A$1:$N$358,11,FALSE)</f>
        <v>0</v>
      </c>
      <c r="P45" s="650">
        <f>VLOOKUP($D45,'WP-BC'!$A$1:$N$358,12,FALSE)</f>
        <v>0</v>
      </c>
      <c r="Q45" s="651">
        <f>+O45-P45</f>
        <v>0</v>
      </c>
      <c r="R45" s="650">
        <f>VLOOKUP($D45,'WP-BC'!$A$1:$N$358,14,FALSE)</f>
        <v>0</v>
      </c>
      <c r="S45" s="560">
        <v>7581079</v>
      </c>
      <c r="T45" s="560"/>
      <c r="U45" s="560">
        <v>2894210</v>
      </c>
      <c r="V45" s="560"/>
      <c r="W45" s="560">
        <f>+S45-U45</f>
        <v>4686869</v>
      </c>
      <c r="X45" s="350"/>
      <c r="Y45" s="350"/>
    </row>
    <row r="46" spans="1:25" s="652" customFormat="1">
      <c r="A46" s="592"/>
      <c r="B46" s="646"/>
      <c r="C46" s="647"/>
      <c r="D46" s="648"/>
      <c r="E46" s="1236" t="s">
        <v>128</v>
      </c>
      <c r="F46" s="653"/>
      <c r="G46" s="654"/>
      <c r="H46" s="655"/>
      <c r="I46" s="653"/>
      <c r="J46" s="592"/>
      <c r="K46" s="653" t="s">
        <v>754</v>
      </c>
      <c r="L46" s="653" t="s">
        <v>754</v>
      </c>
      <c r="M46" s="653" t="s">
        <v>754</v>
      </c>
      <c r="N46" s="653" t="s">
        <v>754</v>
      </c>
      <c r="O46" s="653" t="s">
        <v>754</v>
      </c>
      <c r="P46" s="653" t="s">
        <v>754</v>
      </c>
      <c r="Q46" s="653" t="s">
        <v>754</v>
      </c>
      <c r="R46" s="653" t="s">
        <v>754</v>
      </c>
      <c r="S46" s="560"/>
      <c r="T46" s="560"/>
      <c r="U46" s="560"/>
      <c r="V46" s="560"/>
      <c r="W46" s="560"/>
      <c r="X46" s="350"/>
      <c r="Y46" s="350"/>
    </row>
    <row r="47" spans="1:25" s="652" customFormat="1">
      <c r="A47" s="592"/>
      <c r="B47" s="646"/>
      <c r="C47" s="647"/>
      <c r="D47" s="648"/>
      <c r="E47" s="676"/>
      <c r="F47" s="631"/>
      <c r="G47" s="658"/>
      <c r="H47" s="659"/>
      <c r="I47" s="659"/>
      <c r="J47" s="592"/>
      <c r="K47" s="659"/>
      <c r="L47" s="659"/>
      <c r="M47" s="659"/>
      <c r="N47" s="659"/>
      <c r="O47" s="659"/>
      <c r="P47" s="659"/>
      <c r="Q47" s="659"/>
      <c r="R47" s="659"/>
      <c r="S47" s="560"/>
      <c r="T47" s="560"/>
      <c r="U47" s="560"/>
      <c r="V47" s="560"/>
      <c r="W47" s="560"/>
      <c r="X47" s="350"/>
      <c r="Y47" s="350"/>
    </row>
    <row r="48" spans="1:25" s="652" customFormat="1">
      <c r="A48" s="592"/>
      <c r="B48" s="646"/>
      <c r="C48" s="647"/>
      <c r="D48" s="648"/>
      <c r="E48" s="676">
        <v>8</v>
      </c>
      <c r="F48" s="631"/>
      <c r="G48" s="662" t="s">
        <v>1174</v>
      </c>
      <c r="H48" s="659"/>
      <c r="I48" s="659"/>
      <c r="J48" s="592"/>
      <c r="K48" s="660">
        <f>SUM(K45:K47)</f>
        <v>0</v>
      </c>
      <c r="L48" s="660">
        <f t="shared" ref="L48:R48" si="13">SUM(L45:L47)</f>
        <v>0</v>
      </c>
      <c r="M48" s="660">
        <f t="shared" si="13"/>
        <v>0</v>
      </c>
      <c r="N48" s="660">
        <f t="shared" si="13"/>
        <v>0</v>
      </c>
      <c r="O48" s="660">
        <f t="shared" si="13"/>
        <v>0</v>
      </c>
      <c r="P48" s="660">
        <f t="shared" si="13"/>
        <v>0</v>
      </c>
      <c r="Q48" s="660">
        <f t="shared" si="13"/>
        <v>0</v>
      </c>
      <c r="R48" s="660">
        <f t="shared" si="13"/>
        <v>0</v>
      </c>
      <c r="S48" s="560"/>
      <c r="T48" s="560"/>
      <c r="U48" s="560"/>
      <c r="V48" s="560"/>
      <c r="W48" s="560"/>
      <c r="X48" s="350"/>
      <c r="Y48" s="350"/>
    </row>
    <row r="49" spans="1:25" s="462" customFormat="1" ht="9" customHeight="1">
      <c r="A49" s="659"/>
      <c r="B49" s="663"/>
      <c r="C49" s="647"/>
      <c r="D49" s="648" t="str">
        <f t="shared" si="1"/>
        <v/>
      </c>
      <c r="E49" s="636"/>
      <c r="F49" s="1390"/>
      <c r="G49" s="662"/>
      <c r="H49" s="659"/>
      <c r="I49" s="659"/>
      <c r="J49" s="659"/>
      <c r="K49" s="650"/>
      <c r="L49" s="650"/>
      <c r="M49" s="651"/>
      <c r="N49" s="650"/>
      <c r="O49" s="650"/>
      <c r="P49" s="650"/>
      <c r="Q49" s="651"/>
      <c r="R49" s="650"/>
      <c r="S49" s="555"/>
      <c r="T49" s="555"/>
      <c r="U49" s="555"/>
      <c r="V49" s="555"/>
      <c r="W49" s="555"/>
      <c r="X49" s="59"/>
      <c r="Y49" s="59"/>
    </row>
    <row r="50" spans="1:25" s="462" customFormat="1">
      <c r="A50" s="659" t="s">
        <v>1166</v>
      </c>
      <c r="B50" s="663" t="s">
        <v>1167</v>
      </c>
      <c r="C50" s="647" t="s">
        <v>1175</v>
      </c>
      <c r="D50" s="648" t="str">
        <f t="shared" si="1"/>
        <v/>
      </c>
      <c r="E50" s="636" t="s">
        <v>1176</v>
      </c>
      <c r="F50" s="377"/>
      <c r="G50" s="654"/>
      <c r="H50" s="599"/>
      <c r="I50" s="653"/>
      <c r="J50" s="659"/>
      <c r="K50" s="650">
        <f>VLOOKUP($D50,'WP-BC'!$A$1:$N$358,7,FALSE)</f>
        <v>0</v>
      </c>
      <c r="L50" s="650">
        <f>VLOOKUP($D50,'WP-BC'!$A$1:$N$358,8,FALSE)</f>
        <v>0</v>
      </c>
      <c r="M50" s="651">
        <f t="shared" ref="M50:M54" si="14">+K50-L50</f>
        <v>0</v>
      </c>
      <c r="N50" s="650">
        <f>VLOOKUP($D50,'WP-BC'!$A$1:$N$358,10,FALSE)</f>
        <v>0</v>
      </c>
      <c r="O50" s="650">
        <f>VLOOKUP($D50,'WP-BC'!$A$1:$N$358,11,FALSE)</f>
        <v>0</v>
      </c>
      <c r="P50" s="650">
        <f>VLOOKUP($D50,'WP-BC'!$A$1:$N$358,12,FALSE)</f>
        <v>0</v>
      </c>
      <c r="Q50" s="651">
        <f t="shared" ref="Q50:Q54" si="15">+O50-P50</f>
        <v>0</v>
      </c>
      <c r="R50" s="650">
        <f>VLOOKUP($D50,'WP-BC'!$A$1:$N$358,14,FALSE)</f>
        <v>0</v>
      </c>
      <c r="S50" s="555">
        <v>981</v>
      </c>
      <c r="T50" s="555"/>
      <c r="U50" s="555">
        <v>0</v>
      </c>
      <c r="V50" s="555"/>
      <c r="W50" s="555">
        <f>+S50-U50</f>
        <v>981</v>
      </c>
      <c r="X50" s="59"/>
      <c r="Y50" s="59"/>
    </row>
    <row r="51" spans="1:25" s="462" customFormat="1">
      <c r="A51" s="659" t="s">
        <v>1166</v>
      </c>
      <c r="B51" s="663" t="s">
        <v>1167</v>
      </c>
      <c r="C51" s="647" t="s">
        <v>1175</v>
      </c>
      <c r="D51" s="648" t="str">
        <f t="shared" si="1"/>
        <v/>
      </c>
      <c r="E51" s="636" t="s">
        <v>1177</v>
      </c>
      <c r="F51" s="377"/>
      <c r="G51" s="654"/>
      <c r="H51" s="599"/>
      <c r="I51" s="653"/>
      <c r="J51" s="659"/>
      <c r="K51" s="650">
        <f>VLOOKUP($D51,'WP-BC'!$A$1:$N$358,7,FALSE)</f>
        <v>0</v>
      </c>
      <c r="L51" s="650">
        <f>VLOOKUP($D51,'WP-BC'!$A$1:$N$358,8,FALSE)</f>
        <v>0</v>
      </c>
      <c r="M51" s="651">
        <f t="shared" si="14"/>
        <v>0</v>
      </c>
      <c r="N51" s="650">
        <f>VLOOKUP($D51,'WP-BC'!$A$1:$N$358,10,FALSE)</f>
        <v>0</v>
      </c>
      <c r="O51" s="650">
        <f>VLOOKUP($D51,'WP-BC'!$A$1:$N$358,11,FALSE)</f>
        <v>0</v>
      </c>
      <c r="P51" s="650">
        <f>VLOOKUP($D51,'WP-BC'!$A$1:$N$358,12,FALSE)</f>
        <v>0</v>
      </c>
      <c r="Q51" s="651">
        <f t="shared" si="15"/>
        <v>0</v>
      </c>
      <c r="R51" s="650">
        <f>VLOOKUP($D51,'WP-BC'!$A$1:$N$358,14,FALSE)</f>
        <v>0</v>
      </c>
      <c r="S51" s="555">
        <v>69748</v>
      </c>
      <c r="T51" s="555"/>
      <c r="U51" s="555">
        <v>52142</v>
      </c>
      <c r="V51" s="555"/>
      <c r="W51" s="555">
        <f>+S51-U51</f>
        <v>17606</v>
      </c>
      <c r="X51" s="59"/>
      <c r="Y51" s="59"/>
    </row>
    <row r="52" spans="1:25" s="462" customFormat="1">
      <c r="A52" s="659" t="s">
        <v>1166</v>
      </c>
      <c r="B52" s="663" t="s">
        <v>1167</v>
      </c>
      <c r="C52" s="647" t="s">
        <v>1175</v>
      </c>
      <c r="D52" s="648" t="str">
        <f t="shared" si="1"/>
        <v/>
      </c>
      <c r="E52" s="636" t="s">
        <v>1178</v>
      </c>
      <c r="F52" s="377"/>
      <c r="G52" s="654"/>
      <c r="H52" s="599"/>
      <c r="I52" s="653"/>
      <c r="J52" s="659"/>
      <c r="K52" s="650">
        <f>VLOOKUP($D52,'WP-BC'!$A$1:$N$358,7,FALSE)</f>
        <v>0</v>
      </c>
      <c r="L52" s="650">
        <f>VLOOKUP($D52,'WP-BC'!$A$1:$N$358,8,FALSE)</f>
        <v>0</v>
      </c>
      <c r="M52" s="651">
        <f t="shared" si="14"/>
        <v>0</v>
      </c>
      <c r="N52" s="650">
        <f>VLOOKUP($D52,'WP-BC'!$A$1:$N$358,10,FALSE)</f>
        <v>0</v>
      </c>
      <c r="O52" s="650">
        <f>VLOOKUP($D52,'WP-BC'!$A$1:$N$358,11,FALSE)</f>
        <v>0</v>
      </c>
      <c r="P52" s="650">
        <f>VLOOKUP($D52,'WP-BC'!$A$1:$N$358,12,FALSE)</f>
        <v>0</v>
      </c>
      <c r="Q52" s="651">
        <f t="shared" si="15"/>
        <v>0</v>
      </c>
      <c r="R52" s="650">
        <f>VLOOKUP($D52,'WP-BC'!$A$1:$N$358,14,FALSE)</f>
        <v>0</v>
      </c>
      <c r="S52" s="555">
        <v>14716023</v>
      </c>
      <c r="T52" s="555"/>
      <c r="U52" s="555">
        <v>13714374</v>
      </c>
      <c r="V52" s="555"/>
      <c r="W52" s="555">
        <f>+S52-U52</f>
        <v>1001649</v>
      </c>
      <c r="X52" s="59"/>
      <c r="Y52" s="59"/>
    </row>
    <row r="53" spans="1:25" s="462" customFormat="1">
      <c r="A53" s="659" t="s">
        <v>1166</v>
      </c>
      <c r="B53" s="663" t="s">
        <v>1167</v>
      </c>
      <c r="C53" s="647" t="s">
        <v>1175</v>
      </c>
      <c r="D53" s="648" t="str">
        <f t="shared" si="1"/>
        <v/>
      </c>
      <c r="E53" s="636" t="s">
        <v>1179</v>
      </c>
      <c r="F53" s="377"/>
      <c r="G53" s="654"/>
      <c r="H53" s="599"/>
      <c r="I53" s="653"/>
      <c r="J53" s="659"/>
      <c r="K53" s="650">
        <f>VLOOKUP($D53,'WP-BC'!$A$1:$N$358,7,FALSE)</f>
        <v>0</v>
      </c>
      <c r="L53" s="650">
        <f>VLOOKUP($D53,'WP-BC'!$A$1:$N$358,8,FALSE)</f>
        <v>0</v>
      </c>
      <c r="M53" s="651">
        <f t="shared" si="14"/>
        <v>0</v>
      </c>
      <c r="N53" s="650">
        <f>VLOOKUP($D53,'WP-BC'!$A$1:$N$358,10,FALSE)</f>
        <v>0</v>
      </c>
      <c r="O53" s="650">
        <f>VLOOKUP($D53,'WP-BC'!$A$1:$N$358,11,FALSE)</f>
        <v>0</v>
      </c>
      <c r="P53" s="650">
        <f>VLOOKUP($D53,'WP-BC'!$A$1:$N$358,12,FALSE)</f>
        <v>0</v>
      </c>
      <c r="Q53" s="651">
        <f t="shared" si="15"/>
        <v>0</v>
      </c>
      <c r="R53" s="650">
        <f>VLOOKUP($D53,'WP-BC'!$A$1:$N$358,14,FALSE)</f>
        <v>0</v>
      </c>
      <c r="S53" s="555">
        <v>16192845</v>
      </c>
      <c r="T53" s="555"/>
      <c r="U53" s="555">
        <v>15487818</v>
      </c>
      <c r="V53" s="555"/>
      <c r="W53" s="555">
        <f>+S53-U53</f>
        <v>705027</v>
      </c>
      <c r="X53" s="59"/>
      <c r="Y53" s="59"/>
    </row>
    <row r="54" spans="1:25" s="462" customFormat="1">
      <c r="A54" s="659" t="s">
        <v>1166</v>
      </c>
      <c r="B54" s="663" t="s">
        <v>1167</v>
      </c>
      <c r="C54" s="647" t="s">
        <v>1175</v>
      </c>
      <c r="D54" s="648" t="str">
        <f t="shared" si="1"/>
        <v/>
      </c>
      <c r="E54" s="636" t="s">
        <v>1180</v>
      </c>
      <c r="F54" s="377"/>
      <c r="G54" s="654"/>
      <c r="H54" s="599"/>
      <c r="I54" s="653"/>
      <c r="J54" s="659"/>
      <c r="K54" s="650">
        <f>VLOOKUP($D54,'WP-BC'!$A$1:$N$358,7,FALSE)</f>
        <v>0</v>
      </c>
      <c r="L54" s="650">
        <f>VLOOKUP($D54,'WP-BC'!$A$1:$N$358,8,FALSE)</f>
        <v>0</v>
      </c>
      <c r="M54" s="651">
        <f t="shared" si="14"/>
        <v>0</v>
      </c>
      <c r="N54" s="650">
        <f>VLOOKUP($D54,'WP-BC'!$A$1:$N$358,10,FALSE)</f>
        <v>0</v>
      </c>
      <c r="O54" s="650">
        <f>VLOOKUP($D54,'WP-BC'!$A$1:$N$358,11,FALSE)</f>
        <v>0</v>
      </c>
      <c r="P54" s="650">
        <f>VLOOKUP($D54,'WP-BC'!$A$1:$N$358,12,FALSE)</f>
        <v>0</v>
      </c>
      <c r="Q54" s="651">
        <f t="shared" si="15"/>
        <v>0</v>
      </c>
      <c r="R54" s="650">
        <f>VLOOKUP($D54,'WP-BC'!$A$1:$N$358,14,FALSE)</f>
        <v>0</v>
      </c>
      <c r="S54" s="555">
        <v>14726135</v>
      </c>
      <c r="T54" s="555"/>
      <c r="U54" s="555">
        <v>13030098</v>
      </c>
      <c r="V54" s="555"/>
      <c r="W54" s="555">
        <f>+S54-U54</f>
        <v>1696037</v>
      </c>
      <c r="X54" s="59"/>
      <c r="Y54" s="59"/>
    </row>
    <row r="55" spans="1:25" s="462" customFormat="1">
      <c r="A55" s="659"/>
      <c r="B55" s="663"/>
      <c r="C55" s="647"/>
      <c r="D55" s="648"/>
      <c r="E55" s="1236" t="s">
        <v>128</v>
      </c>
      <c r="F55" s="653"/>
      <c r="G55" s="654"/>
      <c r="H55" s="655"/>
      <c r="I55" s="653"/>
      <c r="J55" s="659"/>
      <c r="K55" s="656" t="s">
        <v>754</v>
      </c>
      <c r="L55" s="656" t="s">
        <v>754</v>
      </c>
      <c r="M55" s="656" t="s">
        <v>754</v>
      </c>
      <c r="N55" s="656" t="s">
        <v>754</v>
      </c>
      <c r="O55" s="656" t="s">
        <v>754</v>
      </c>
      <c r="P55" s="656" t="s">
        <v>754</v>
      </c>
      <c r="Q55" s="656" t="s">
        <v>754</v>
      </c>
      <c r="R55" s="656" t="s">
        <v>754</v>
      </c>
      <c r="S55" s="555"/>
      <c r="T55" s="555"/>
      <c r="U55" s="555"/>
      <c r="V55" s="555"/>
      <c r="W55" s="555"/>
      <c r="X55" s="59"/>
      <c r="Y55" s="59"/>
    </row>
    <row r="56" spans="1:25" s="462" customFormat="1">
      <c r="A56" s="659"/>
      <c r="B56" s="663"/>
      <c r="C56" s="647"/>
      <c r="D56" s="648"/>
      <c r="E56" s="636"/>
      <c r="F56" s="1390"/>
      <c r="G56" s="658"/>
      <c r="H56" s="659"/>
      <c r="I56" s="659"/>
      <c r="J56" s="659"/>
      <c r="K56" s="650"/>
      <c r="L56" s="650"/>
      <c r="M56" s="650"/>
      <c r="N56" s="650"/>
      <c r="O56" s="650"/>
      <c r="P56" s="650"/>
      <c r="Q56" s="650"/>
      <c r="R56" s="650"/>
      <c r="S56" s="555"/>
      <c r="T56" s="555"/>
      <c r="U56" s="555"/>
      <c r="V56" s="555"/>
      <c r="W56" s="555"/>
      <c r="X56" s="59"/>
      <c r="Y56" s="59"/>
    </row>
    <row r="57" spans="1:25" s="462" customFormat="1">
      <c r="A57" s="659"/>
      <c r="B57" s="663"/>
      <c r="C57" s="647"/>
      <c r="D57" s="648" t="str">
        <f t="shared" si="1"/>
        <v>SUBTOTAL Poletti</v>
      </c>
      <c r="E57" s="676">
        <v>9</v>
      </c>
      <c r="F57" s="657"/>
      <c r="G57" s="662" t="s">
        <v>1181</v>
      </c>
      <c r="H57" s="659"/>
      <c r="I57" s="659"/>
      <c r="J57" s="659"/>
      <c r="K57" s="660">
        <f>SUM(K50:K55)</f>
        <v>0</v>
      </c>
      <c r="L57" s="660">
        <f t="shared" ref="L57:R57" si="16">SUM(L50:L55)</f>
        <v>0</v>
      </c>
      <c r="M57" s="660">
        <f t="shared" si="16"/>
        <v>0</v>
      </c>
      <c r="N57" s="660">
        <f t="shared" si="16"/>
        <v>0</v>
      </c>
      <c r="O57" s="660">
        <f t="shared" si="16"/>
        <v>0</v>
      </c>
      <c r="P57" s="660">
        <f t="shared" si="16"/>
        <v>0</v>
      </c>
      <c r="Q57" s="660">
        <f t="shared" si="16"/>
        <v>0</v>
      </c>
      <c r="R57" s="660">
        <f t="shared" si="16"/>
        <v>0</v>
      </c>
      <c r="S57" s="560">
        <f>SUM(S50:S54)</f>
        <v>45705732</v>
      </c>
      <c r="T57" s="555"/>
      <c r="U57" s="560">
        <f>SUM(U50:U54)</f>
        <v>42284432</v>
      </c>
      <c r="V57" s="555"/>
      <c r="W57" s="560">
        <f>SUM(W50:W54)</f>
        <v>3421300</v>
      </c>
      <c r="X57" s="59"/>
      <c r="Y57" s="59"/>
    </row>
    <row r="58" spans="1:25" s="462" customFormat="1" ht="22.5" customHeight="1">
      <c r="A58" s="659"/>
      <c r="B58" s="663"/>
      <c r="C58" s="647"/>
      <c r="D58" s="648" t="str">
        <f t="shared" si="1"/>
        <v/>
      </c>
      <c r="E58" s="676">
        <v>10</v>
      </c>
      <c r="F58" s="1390"/>
      <c r="G58" s="658"/>
      <c r="H58" s="659"/>
      <c r="I58" s="659"/>
      <c r="J58" s="659"/>
      <c r="K58" s="650"/>
      <c r="L58" s="650"/>
      <c r="M58" s="651"/>
      <c r="N58" s="650"/>
      <c r="O58" s="650"/>
      <c r="P58" s="650"/>
      <c r="Q58" s="651"/>
      <c r="R58" s="650"/>
      <c r="S58" s="555"/>
      <c r="T58" s="555"/>
      <c r="U58" s="555"/>
      <c r="V58" s="555"/>
      <c r="W58" s="555"/>
      <c r="X58" s="59"/>
      <c r="Y58" s="59"/>
    </row>
    <row r="59" spans="1:25" s="462" customFormat="1">
      <c r="A59" s="659" t="s">
        <v>1166</v>
      </c>
      <c r="B59" s="663" t="s">
        <v>1167</v>
      </c>
      <c r="C59" s="647" t="s">
        <v>1182</v>
      </c>
      <c r="D59" s="648" t="str">
        <f t="shared" si="1"/>
        <v/>
      </c>
      <c r="E59" s="1199" t="s">
        <v>1183</v>
      </c>
      <c r="F59" s="377"/>
      <c r="G59" s="654"/>
      <c r="H59" s="599"/>
      <c r="I59" s="653"/>
      <c r="J59" s="659"/>
      <c r="K59" s="650">
        <f>VLOOKUP($D59,'WP-BC'!$A$1:$N$358,7,FALSE)</f>
        <v>0</v>
      </c>
      <c r="L59" s="650">
        <f>VLOOKUP($D59,'WP-BC'!$A$1:$N$358,8,FALSE)</f>
        <v>0</v>
      </c>
      <c r="M59" s="651">
        <f t="shared" ref="M59:M65" si="17">+K59-L59</f>
        <v>0</v>
      </c>
      <c r="N59" s="650">
        <f>VLOOKUP($D59,'WP-BC'!$A$1:$N$358,10,FALSE)</f>
        <v>0</v>
      </c>
      <c r="O59" s="650">
        <f>VLOOKUP($D59,'WP-BC'!$A$1:$N$358,11,FALSE)</f>
        <v>0</v>
      </c>
      <c r="P59" s="650">
        <f>VLOOKUP($D59,'WP-BC'!$A$1:$N$358,12,FALSE)</f>
        <v>0</v>
      </c>
      <c r="Q59" s="651">
        <f t="shared" ref="Q59:Q65" si="18">+O59-P59</f>
        <v>0</v>
      </c>
      <c r="R59" s="650">
        <f>VLOOKUP($D59,'WP-BC'!$A$1:$N$358,14,FALSE)</f>
        <v>0</v>
      </c>
      <c r="S59" s="555">
        <v>6324138</v>
      </c>
      <c r="T59" s="555"/>
      <c r="U59" s="555">
        <v>3895543.23</v>
      </c>
      <c r="V59" s="555"/>
      <c r="W59" s="555">
        <f t="shared" ref="W59:W65" si="19">+S59-U59</f>
        <v>2428594.77</v>
      </c>
      <c r="X59" s="59"/>
      <c r="Y59" s="59"/>
    </row>
    <row r="60" spans="1:25" s="462" customFormat="1">
      <c r="A60" s="659" t="s">
        <v>1166</v>
      </c>
      <c r="B60" s="663" t="s">
        <v>1167</v>
      </c>
      <c r="C60" s="647" t="s">
        <v>1184</v>
      </c>
      <c r="D60" s="648" t="str">
        <f t="shared" si="1"/>
        <v/>
      </c>
      <c r="E60" s="1199" t="s">
        <v>1185</v>
      </c>
      <c r="F60" s="377"/>
      <c r="G60" s="654"/>
      <c r="H60" s="599"/>
      <c r="I60" s="653"/>
      <c r="J60" s="659"/>
      <c r="K60" s="650">
        <f>VLOOKUP($D60,'WP-BC'!$A$1:$N$358,7,FALSE)</f>
        <v>0</v>
      </c>
      <c r="L60" s="650">
        <f>VLOOKUP($D60,'WP-BC'!$A$1:$N$358,8,FALSE)</f>
        <v>0</v>
      </c>
      <c r="M60" s="651">
        <f t="shared" si="17"/>
        <v>0</v>
      </c>
      <c r="N60" s="650">
        <f>VLOOKUP($D60,'WP-BC'!$A$1:$N$358,10,FALSE)</f>
        <v>0</v>
      </c>
      <c r="O60" s="650">
        <f>VLOOKUP($D60,'WP-BC'!$A$1:$N$358,11,FALSE)</f>
        <v>0</v>
      </c>
      <c r="P60" s="650">
        <f>VLOOKUP($D60,'WP-BC'!$A$1:$N$358,12,FALSE)</f>
        <v>0</v>
      </c>
      <c r="Q60" s="651">
        <f t="shared" si="18"/>
        <v>0</v>
      </c>
      <c r="R60" s="650">
        <f>VLOOKUP($D60,'WP-BC'!$A$1:$N$358,14,FALSE)</f>
        <v>0</v>
      </c>
      <c r="S60" s="555">
        <v>28929287.280000001</v>
      </c>
      <c r="T60" s="555"/>
      <c r="U60" s="555">
        <v>11360221.449999999</v>
      </c>
      <c r="V60" s="555"/>
      <c r="W60" s="555">
        <f t="shared" si="19"/>
        <v>17569065.830000002</v>
      </c>
      <c r="X60" s="59"/>
      <c r="Y60" s="59"/>
    </row>
    <row r="61" spans="1:25" s="462" customFormat="1">
      <c r="A61" s="659" t="s">
        <v>1166</v>
      </c>
      <c r="B61" s="663" t="s">
        <v>1167</v>
      </c>
      <c r="C61" s="647" t="s">
        <v>1186</v>
      </c>
      <c r="D61" s="648" t="str">
        <f t="shared" si="1"/>
        <v/>
      </c>
      <c r="E61" s="1199" t="s">
        <v>1187</v>
      </c>
      <c r="F61" s="377"/>
      <c r="G61" s="654"/>
      <c r="H61" s="599"/>
      <c r="I61" s="653"/>
      <c r="J61" s="659"/>
      <c r="K61" s="650">
        <f>VLOOKUP($D61,'WP-BC'!$A$1:$N$358,7,FALSE)</f>
        <v>0</v>
      </c>
      <c r="L61" s="650">
        <f>VLOOKUP($D61,'WP-BC'!$A$1:$N$358,8,FALSE)</f>
        <v>0</v>
      </c>
      <c r="M61" s="651">
        <f t="shared" si="17"/>
        <v>0</v>
      </c>
      <c r="N61" s="650">
        <f>VLOOKUP($D61,'WP-BC'!$A$1:$N$358,10,FALSE)</f>
        <v>0</v>
      </c>
      <c r="O61" s="650">
        <f>VLOOKUP($D61,'WP-BC'!$A$1:$N$358,11,FALSE)</f>
        <v>0</v>
      </c>
      <c r="P61" s="650">
        <f>VLOOKUP($D61,'WP-BC'!$A$1:$N$358,12,FALSE)</f>
        <v>0</v>
      </c>
      <c r="Q61" s="651">
        <f t="shared" si="18"/>
        <v>0</v>
      </c>
      <c r="R61" s="650">
        <f>VLOOKUP($D61,'WP-BC'!$A$1:$N$358,14,FALSE)</f>
        <v>0</v>
      </c>
      <c r="S61" s="555">
        <v>18077566</v>
      </c>
      <c r="T61" s="555"/>
      <c r="U61" s="555">
        <v>12146580</v>
      </c>
      <c r="V61" s="555"/>
      <c r="W61" s="555">
        <f t="shared" si="19"/>
        <v>5930986</v>
      </c>
      <c r="X61" s="59"/>
      <c r="Y61" s="59"/>
    </row>
    <row r="62" spans="1:25" s="462" customFormat="1">
      <c r="A62" s="659" t="s">
        <v>1166</v>
      </c>
      <c r="B62" s="663" t="s">
        <v>1167</v>
      </c>
      <c r="C62" s="647" t="s">
        <v>1188</v>
      </c>
      <c r="D62" s="648" t="str">
        <f t="shared" si="1"/>
        <v/>
      </c>
      <c r="E62" s="1199" t="s">
        <v>1189</v>
      </c>
      <c r="F62" s="377"/>
      <c r="G62" s="654"/>
      <c r="H62" s="599"/>
      <c r="I62" s="653"/>
      <c r="J62" s="659"/>
      <c r="K62" s="650">
        <f>VLOOKUP($D62,'WP-BC'!$A$1:$N$358,7,FALSE)</f>
        <v>0</v>
      </c>
      <c r="L62" s="650">
        <f>VLOOKUP($D62,'WP-BC'!$A$1:$N$358,8,FALSE)</f>
        <v>0</v>
      </c>
      <c r="M62" s="651">
        <f t="shared" si="17"/>
        <v>0</v>
      </c>
      <c r="N62" s="650">
        <f>VLOOKUP($D62,'WP-BC'!$A$1:$N$358,10,FALSE)</f>
        <v>0</v>
      </c>
      <c r="O62" s="650">
        <f>VLOOKUP($D62,'WP-BC'!$A$1:$N$358,11,FALSE)</f>
        <v>0</v>
      </c>
      <c r="P62" s="650">
        <f>VLOOKUP($D62,'WP-BC'!$A$1:$N$358,12,FALSE)</f>
        <v>0</v>
      </c>
      <c r="Q62" s="651">
        <f t="shared" si="18"/>
        <v>0</v>
      </c>
      <c r="R62" s="650">
        <f>VLOOKUP($D62,'WP-BC'!$A$1:$N$358,14,FALSE)</f>
        <v>0</v>
      </c>
      <c r="S62" s="555">
        <v>16205600</v>
      </c>
      <c r="T62" s="555"/>
      <c r="U62" s="555">
        <v>10969679</v>
      </c>
      <c r="V62" s="555"/>
      <c r="W62" s="555">
        <f t="shared" si="19"/>
        <v>5235921</v>
      </c>
      <c r="X62" s="59"/>
      <c r="Y62" s="59"/>
    </row>
    <row r="63" spans="1:25" s="462" customFormat="1">
      <c r="A63" s="659" t="s">
        <v>1166</v>
      </c>
      <c r="B63" s="663" t="s">
        <v>1167</v>
      </c>
      <c r="C63" s="647" t="s">
        <v>1190</v>
      </c>
      <c r="D63" s="648" t="str">
        <f t="shared" si="1"/>
        <v/>
      </c>
      <c r="E63" s="1199" t="s">
        <v>1191</v>
      </c>
      <c r="F63" s="377"/>
      <c r="G63" s="654"/>
      <c r="H63" s="599"/>
      <c r="I63" s="653"/>
      <c r="J63" s="659"/>
      <c r="K63" s="650">
        <f>VLOOKUP($D63,'WP-BC'!$A$1:$N$358,7,FALSE)</f>
        <v>0</v>
      </c>
      <c r="L63" s="650">
        <f>VLOOKUP($D63,'WP-BC'!$A$1:$N$358,8,FALSE)</f>
        <v>0</v>
      </c>
      <c r="M63" s="651">
        <f t="shared" si="17"/>
        <v>0</v>
      </c>
      <c r="N63" s="650">
        <f>VLOOKUP($D63,'WP-BC'!$A$1:$N$358,10,FALSE)</f>
        <v>0</v>
      </c>
      <c r="O63" s="650">
        <f>VLOOKUP($D63,'WP-BC'!$A$1:$N$358,11,FALSE)</f>
        <v>0</v>
      </c>
      <c r="P63" s="650">
        <f>VLOOKUP($D63,'WP-BC'!$A$1:$N$358,12,FALSE)</f>
        <v>0</v>
      </c>
      <c r="Q63" s="651">
        <f t="shared" si="18"/>
        <v>0</v>
      </c>
      <c r="R63" s="650">
        <f>VLOOKUP($D63,'WP-BC'!$A$1:$N$358,14,FALSE)</f>
        <v>0</v>
      </c>
      <c r="S63" s="555">
        <v>10365797</v>
      </c>
      <c r="T63" s="555"/>
      <c r="U63" s="555">
        <v>6515685.2800000003</v>
      </c>
      <c r="V63" s="555"/>
      <c r="W63" s="555">
        <f t="shared" si="19"/>
        <v>3850111.7199999997</v>
      </c>
      <c r="X63" s="59"/>
      <c r="Y63" s="59"/>
    </row>
    <row r="64" spans="1:25" s="462" customFormat="1">
      <c r="A64" s="659" t="s">
        <v>1166</v>
      </c>
      <c r="B64" s="663" t="s">
        <v>1167</v>
      </c>
      <c r="C64" s="647" t="s">
        <v>1192</v>
      </c>
      <c r="D64" s="648" t="str">
        <f t="shared" si="1"/>
        <v/>
      </c>
      <c r="E64" s="636" t="s">
        <v>1193</v>
      </c>
      <c r="F64" s="377"/>
      <c r="G64" s="654"/>
      <c r="H64" s="599"/>
      <c r="I64" s="653"/>
      <c r="J64" s="659"/>
      <c r="K64" s="650">
        <f>VLOOKUP($D64,'WP-BC'!$A$1:$N$358,7,FALSE)</f>
        <v>0</v>
      </c>
      <c r="L64" s="650">
        <f>VLOOKUP($D64,'WP-BC'!$A$1:$N$358,8,FALSE)</f>
        <v>0</v>
      </c>
      <c r="M64" s="651">
        <f t="shared" si="17"/>
        <v>0</v>
      </c>
      <c r="N64" s="650">
        <f>VLOOKUP($D64,'WP-BC'!$A$1:$N$358,10,FALSE)</f>
        <v>0</v>
      </c>
      <c r="O64" s="650">
        <f>VLOOKUP($D64,'WP-BC'!$A$1:$N$358,11,FALSE)</f>
        <v>0</v>
      </c>
      <c r="P64" s="650">
        <f>VLOOKUP($D64,'WP-BC'!$A$1:$N$358,12,FALSE)</f>
        <v>0</v>
      </c>
      <c r="Q64" s="651">
        <f t="shared" si="18"/>
        <v>0</v>
      </c>
      <c r="R64" s="650">
        <f>VLOOKUP($D64,'WP-BC'!$A$1:$N$358,14,FALSE)</f>
        <v>0</v>
      </c>
      <c r="S64" s="555">
        <v>11520027</v>
      </c>
      <c r="T64" s="555"/>
      <c r="U64" s="555">
        <v>5996993.0499999998</v>
      </c>
      <c r="V64" s="555"/>
      <c r="W64" s="555">
        <f t="shared" si="19"/>
        <v>5523033.9500000002</v>
      </c>
      <c r="X64" s="59"/>
      <c r="Y64" s="59"/>
    </row>
    <row r="65" spans="1:25" s="462" customFormat="1">
      <c r="A65" s="659" t="s">
        <v>1166</v>
      </c>
      <c r="B65" s="663" t="s">
        <v>1167</v>
      </c>
      <c r="C65" s="647" t="s">
        <v>1194</v>
      </c>
      <c r="D65" s="648" t="str">
        <f t="shared" si="1"/>
        <v/>
      </c>
      <c r="E65" s="636" t="s">
        <v>1195</v>
      </c>
      <c r="F65" s="377"/>
      <c r="G65" s="654"/>
      <c r="H65" s="599"/>
      <c r="I65" s="653"/>
      <c r="J65" s="659"/>
      <c r="K65" s="650">
        <f>VLOOKUP($D65,'WP-BC'!$A$1:$N$358,7,FALSE)</f>
        <v>0</v>
      </c>
      <c r="L65" s="650">
        <f>VLOOKUP($D65,'WP-BC'!$A$1:$N$358,8,FALSE)</f>
        <v>0</v>
      </c>
      <c r="M65" s="651">
        <f t="shared" si="17"/>
        <v>0</v>
      </c>
      <c r="N65" s="650">
        <f>VLOOKUP($D65,'WP-BC'!$A$1:$N$358,10,FALSE)</f>
        <v>0</v>
      </c>
      <c r="O65" s="650">
        <f>VLOOKUP($D65,'WP-BC'!$A$1:$N$358,11,FALSE)</f>
        <v>0</v>
      </c>
      <c r="P65" s="650">
        <f>VLOOKUP($D65,'WP-BC'!$A$1:$N$358,12,FALSE)</f>
        <v>0</v>
      </c>
      <c r="Q65" s="651">
        <f t="shared" si="18"/>
        <v>0</v>
      </c>
      <c r="R65" s="650">
        <f>VLOOKUP($D65,'WP-BC'!$A$1:$N$358,14,FALSE)</f>
        <v>0</v>
      </c>
      <c r="S65" s="555">
        <v>16526683</v>
      </c>
      <c r="T65" s="555"/>
      <c r="U65" s="555">
        <v>6636442.8499999996</v>
      </c>
      <c r="V65" s="555"/>
      <c r="W65" s="555">
        <f t="shared" si="19"/>
        <v>9890240.1500000004</v>
      </c>
      <c r="X65" s="59"/>
      <c r="Y65" s="59"/>
    </row>
    <row r="66" spans="1:25" s="462" customFormat="1">
      <c r="A66" s="659"/>
      <c r="B66" s="663"/>
      <c r="C66" s="647"/>
      <c r="D66" s="648"/>
      <c r="E66" s="1236" t="s">
        <v>128</v>
      </c>
      <c r="F66" s="653"/>
      <c r="G66" s="654"/>
      <c r="H66" s="655"/>
      <c r="I66" s="653"/>
      <c r="J66" s="659"/>
      <c r="K66" s="656" t="s">
        <v>754</v>
      </c>
      <c r="L66" s="656" t="s">
        <v>754</v>
      </c>
      <c r="M66" s="656" t="s">
        <v>754</v>
      </c>
      <c r="N66" s="656" t="s">
        <v>754</v>
      </c>
      <c r="O66" s="656" t="s">
        <v>754</v>
      </c>
      <c r="P66" s="656" t="s">
        <v>754</v>
      </c>
      <c r="Q66" s="656" t="s">
        <v>754</v>
      </c>
      <c r="R66" s="656" t="s">
        <v>754</v>
      </c>
      <c r="S66" s="555"/>
      <c r="T66" s="555"/>
      <c r="U66" s="555"/>
      <c r="V66" s="555"/>
      <c r="W66" s="555"/>
      <c r="X66" s="59"/>
      <c r="Y66" s="59"/>
    </row>
    <row r="67" spans="1:25" s="462" customFormat="1">
      <c r="A67" s="659"/>
      <c r="B67" s="663"/>
      <c r="C67" s="647"/>
      <c r="D67" s="648"/>
      <c r="E67" s="636"/>
      <c r="F67" s="1390"/>
      <c r="G67" s="658"/>
      <c r="H67" s="659"/>
      <c r="I67" s="659"/>
      <c r="J67" s="659"/>
      <c r="K67" s="650"/>
      <c r="L67" s="650"/>
      <c r="M67" s="651"/>
      <c r="N67" s="650"/>
      <c r="O67" s="650"/>
      <c r="P67" s="650"/>
      <c r="Q67" s="651"/>
      <c r="R67" s="650"/>
      <c r="S67" s="555"/>
      <c r="T67" s="555"/>
      <c r="U67" s="555"/>
      <c r="V67" s="555"/>
      <c r="W67" s="555"/>
      <c r="X67" s="59"/>
      <c r="Y67" s="59"/>
    </row>
    <row r="68" spans="1:25" s="462" customFormat="1">
      <c r="A68" s="659"/>
      <c r="B68" s="663"/>
      <c r="C68" s="647"/>
      <c r="D68" s="648" t="str">
        <f t="shared" si="1"/>
        <v>SUBTOTAL SCPP</v>
      </c>
      <c r="E68" s="676">
        <v>11</v>
      </c>
      <c r="F68" s="657"/>
      <c r="G68" s="662" t="s">
        <v>1196</v>
      </c>
      <c r="H68" s="659"/>
      <c r="I68" s="659"/>
      <c r="J68" s="659"/>
      <c r="K68" s="660">
        <f>SUM(K59:K66)</f>
        <v>0</v>
      </c>
      <c r="L68" s="660">
        <f t="shared" ref="L68:R68" si="20">SUM(L59:L66)</f>
        <v>0</v>
      </c>
      <c r="M68" s="660">
        <f t="shared" si="20"/>
        <v>0</v>
      </c>
      <c r="N68" s="660">
        <f t="shared" si="20"/>
        <v>0</v>
      </c>
      <c r="O68" s="660">
        <f t="shared" si="20"/>
        <v>0</v>
      </c>
      <c r="P68" s="660">
        <f t="shared" si="20"/>
        <v>0</v>
      </c>
      <c r="Q68" s="660">
        <f t="shared" si="20"/>
        <v>0</v>
      </c>
      <c r="R68" s="660">
        <f t="shared" si="20"/>
        <v>0</v>
      </c>
      <c r="S68" s="560">
        <f t="shared" ref="S68" si="21">SUM(S59:S65)</f>
        <v>107949098.28</v>
      </c>
      <c r="T68" s="555"/>
      <c r="U68" s="560">
        <f>SUM(U59:U65)</f>
        <v>57521144.859999999</v>
      </c>
      <c r="V68" s="555"/>
      <c r="W68" s="560">
        <f>SUM(W59:W65)</f>
        <v>50427953.420000002</v>
      </c>
      <c r="X68" s="59"/>
      <c r="Y68" s="59"/>
    </row>
    <row r="69" spans="1:25" s="462" customFormat="1">
      <c r="A69" s="659"/>
      <c r="B69" s="663"/>
      <c r="C69" s="647"/>
      <c r="D69" s="648"/>
      <c r="E69" s="636"/>
      <c r="F69" s="1390"/>
      <c r="G69" s="662"/>
      <c r="H69" s="659"/>
      <c r="I69" s="659"/>
      <c r="J69" s="659"/>
      <c r="K69" s="660"/>
      <c r="L69" s="660"/>
      <c r="M69" s="660"/>
      <c r="N69" s="660"/>
      <c r="O69" s="660"/>
      <c r="P69" s="660"/>
      <c r="Q69" s="660"/>
      <c r="R69" s="660"/>
      <c r="S69" s="560"/>
      <c r="T69" s="555"/>
      <c r="U69" s="560"/>
      <c r="V69" s="555"/>
      <c r="W69" s="560"/>
      <c r="X69" s="59"/>
      <c r="Y69" s="59"/>
    </row>
    <row r="70" spans="1:25" s="462" customFormat="1" ht="22.5" customHeight="1">
      <c r="A70" s="659"/>
      <c r="B70" s="663"/>
      <c r="C70" s="647"/>
      <c r="D70" s="648" t="str">
        <f t="shared" ref="D70:D71" si="22">CONCATENATE(H70,G70,I70)</f>
        <v/>
      </c>
      <c r="E70" s="676">
        <v>12</v>
      </c>
      <c r="F70" s="1390"/>
      <c r="G70" s="658"/>
      <c r="H70" s="659"/>
      <c r="I70" s="659"/>
      <c r="J70" s="659"/>
      <c r="K70" s="650"/>
      <c r="L70" s="650"/>
      <c r="M70" s="651"/>
      <c r="N70" s="650"/>
      <c r="O70" s="650"/>
      <c r="P70" s="650"/>
      <c r="Q70" s="651"/>
      <c r="R70" s="650"/>
      <c r="S70" s="555"/>
      <c r="T70" s="555"/>
      <c r="U70" s="555"/>
      <c r="V70" s="555"/>
      <c r="W70" s="555"/>
      <c r="X70" s="59"/>
      <c r="Y70" s="59"/>
    </row>
    <row r="71" spans="1:25" s="462" customFormat="1">
      <c r="A71" s="659" t="s">
        <v>1166</v>
      </c>
      <c r="B71" s="663" t="s">
        <v>1167</v>
      </c>
      <c r="C71" s="647" t="s">
        <v>1182</v>
      </c>
      <c r="D71" s="648" t="str">
        <f t="shared" si="22"/>
        <v/>
      </c>
      <c r="E71" s="1237" t="s">
        <v>128</v>
      </c>
      <c r="F71" s="653"/>
      <c r="G71" s="654"/>
      <c r="H71" s="655"/>
      <c r="I71" s="653"/>
      <c r="J71" s="659"/>
      <c r="K71" s="665" t="s">
        <v>754</v>
      </c>
      <c r="L71" s="666" t="s">
        <v>754</v>
      </c>
      <c r="M71" s="666" t="s">
        <v>754</v>
      </c>
      <c r="N71" s="666" t="s">
        <v>754</v>
      </c>
      <c r="O71" s="666" t="s">
        <v>754</v>
      </c>
      <c r="P71" s="666" t="s">
        <v>754</v>
      </c>
      <c r="Q71" s="666" t="s">
        <v>754</v>
      </c>
      <c r="R71" s="666" t="s">
        <v>754</v>
      </c>
      <c r="S71" s="555">
        <v>6324138</v>
      </c>
      <c r="T71" s="555"/>
      <c r="U71" s="555">
        <v>3895543.23</v>
      </c>
      <c r="V71" s="555"/>
      <c r="W71" s="555">
        <f t="shared" ref="W71" si="23">+S71-U71</f>
        <v>2428594.77</v>
      </c>
      <c r="X71" s="59"/>
      <c r="Y71" s="59"/>
    </row>
    <row r="72" spans="1:25" s="462" customFormat="1">
      <c r="A72" s="659"/>
      <c r="B72" s="663"/>
      <c r="C72" s="647"/>
      <c r="D72" s="648"/>
      <c r="E72" s="1199"/>
      <c r="F72" s="1390"/>
      <c r="G72" s="662"/>
      <c r="H72" s="659"/>
      <c r="I72" s="659"/>
      <c r="J72" s="659"/>
      <c r="K72" s="667"/>
      <c r="L72" s="668"/>
      <c r="M72" s="668"/>
      <c r="N72" s="668"/>
      <c r="O72" s="668"/>
      <c r="P72" s="668"/>
      <c r="Q72" s="668"/>
      <c r="R72" s="668"/>
      <c r="S72" s="555"/>
      <c r="T72" s="555"/>
      <c r="U72" s="555"/>
      <c r="V72" s="555"/>
      <c r="W72" s="555"/>
      <c r="X72" s="59"/>
      <c r="Y72" s="59"/>
    </row>
    <row r="73" spans="1:25" s="462" customFormat="1">
      <c r="A73" s="659"/>
      <c r="B73" s="663"/>
      <c r="C73" s="647"/>
      <c r="D73" s="648"/>
      <c r="E73" s="636"/>
      <c r="F73" s="1390"/>
      <c r="G73" s="662"/>
      <c r="H73" s="659"/>
      <c r="I73" s="659"/>
      <c r="J73" s="659"/>
      <c r="K73" s="669">
        <f>SUM(K71)</f>
        <v>0</v>
      </c>
      <c r="L73" s="670">
        <f t="shared" ref="L73:R73" si="24">SUM(L71)</f>
        <v>0</v>
      </c>
      <c r="M73" s="670">
        <f t="shared" si="24"/>
        <v>0</v>
      </c>
      <c r="N73" s="670">
        <f t="shared" si="24"/>
        <v>0</v>
      </c>
      <c r="O73" s="670">
        <f t="shared" si="24"/>
        <v>0</v>
      </c>
      <c r="P73" s="670">
        <f t="shared" si="24"/>
        <v>0</v>
      </c>
      <c r="Q73" s="670">
        <f t="shared" si="24"/>
        <v>0</v>
      </c>
      <c r="R73" s="670">
        <f t="shared" si="24"/>
        <v>0</v>
      </c>
      <c r="S73" s="560"/>
      <c r="T73" s="555"/>
      <c r="U73" s="560"/>
      <c r="V73" s="555"/>
      <c r="W73" s="560"/>
      <c r="X73" s="59"/>
      <c r="Y73" s="59"/>
    </row>
    <row r="74" spans="1:25" s="462" customFormat="1">
      <c r="A74" s="659"/>
      <c r="B74" s="663"/>
      <c r="C74" s="647"/>
      <c r="D74" s="648"/>
      <c r="E74" s="636"/>
      <c r="F74" s="1390"/>
      <c r="G74" s="662"/>
      <c r="H74" s="659"/>
      <c r="I74" s="659"/>
      <c r="J74" s="659"/>
      <c r="K74" s="660"/>
      <c r="L74" s="660"/>
      <c r="M74" s="660"/>
      <c r="N74" s="660"/>
      <c r="O74" s="660"/>
      <c r="P74" s="660"/>
      <c r="Q74" s="660"/>
      <c r="R74" s="660"/>
      <c r="S74" s="560"/>
      <c r="T74" s="555"/>
      <c r="U74" s="560"/>
      <c r="V74" s="555"/>
      <c r="W74" s="560"/>
      <c r="X74" s="59"/>
      <c r="Y74" s="59"/>
    </row>
    <row r="75" spans="1:25" s="462" customFormat="1" ht="17.399999999999999">
      <c r="A75" s="659"/>
      <c r="B75" s="663"/>
      <c r="C75" s="647"/>
      <c r="D75" s="648" t="str">
        <f t="shared" si="1"/>
        <v>TOTAL EXCLUDED TRANSMISSION</v>
      </c>
      <c r="E75" s="676">
        <v>13</v>
      </c>
      <c r="F75" s="657"/>
      <c r="G75" s="671" t="s">
        <v>1197</v>
      </c>
      <c r="H75" s="659"/>
      <c r="I75" s="659"/>
      <c r="J75" s="659"/>
      <c r="K75" s="660">
        <f>K23+K43+K48+K57+K68+K36+K73</f>
        <v>0</v>
      </c>
      <c r="L75" s="660">
        <f t="shared" ref="L75:R75" si="25">L23+L43+L48+L57+L68+L36+L73</f>
        <v>0</v>
      </c>
      <c r="M75" s="660">
        <f t="shared" si="25"/>
        <v>0</v>
      </c>
      <c r="N75" s="660">
        <f>N23+N43+N48+N57+N68+N36+N73</f>
        <v>0</v>
      </c>
      <c r="O75" s="660">
        <f t="shared" si="25"/>
        <v>0</v>
      </c>
      <c r="P75" s="660">
        <f t="shared" si="25"/>
        <v>0</v>
      </c>
      <c r="Q75" s="660">
        <f t="shared" si="25"/>
        <v>0</v>
      </c>
      <c r="R75" s="660">
        <f t="shared" si="25"/>
        <v>0</v>
      </c>
      <c r="S75" s="560">
        <f>S20+S43+S45+S57+S68</f>
        <v>240304625.04000002</v>
      </c>
      <c r="T75" s="555"/>
      <c r="U75" s="560">
        <f>U20+U43+U45+U57+U68</f>
        <v>114494058.12</v>
      </c>
      <c r="V75" s="555"/>
      <c r="W75" s="560">
        <f>W20+W43+W45+W57+W68</f>
        <v>125810566.92</v>
      </c>
      <c r="X75" s="59"/>
      <c r="Y75" s="59"/>
    </row>
    <row r="76" spans="1:25" s="462" customFormat="1">
      <c r="A76" s="659"/>
      <c r="B76" s="663"/>
      <c r="C76" s="647"/>
      <c r="D76" s="648" t="str">
        <f t="shared" si="1"/>
        <v/>
      </c>
      <c r="E76" s="636"/>
      <c r="F76" s="1390"/>
      <c r="G76" s="662"/>
      <c r="H76" s="659"/>
      <c r="I76" s="659"/>
      <c r="J76" s="659"/>
      <c r="K76" s="650"/>
      <c r="L76" s="650"/>
      <c r="M76" s="651"/>
      <c r="N76" s="650"/>
      <c r="O76" s="650"/>
      <c r="P76" s="650"/>
      <c r="Q76" s="651"/>
      <c r="R76" s="650"/>
      <c r="S76" s="672"/>
      <c r="U76" s="672"/>
      <c r="W76" s="672"/>
    </row>
    <row r="77" spans="1:25" s="462" customFormat="1" ht="17.399999999999999">
      <c r="A77" s="659"/>
      <c r="B77" s="663"/>
      <c r="C77" s="648"/>
      <c r="D77" s="648" t="str">
        <f t="shared" si="1"/>
        <v>EXCLUDED GENERAL</v>
      </c>
      <c r="E77" s="676">
        <v>14</v>
      </c>
      <c r="F77" s="1390"/>
      <c r="G77" s="673" t="s">
        <v>1198</v>
      </c>
      <c r="H77" s="659"/>
      <c r="I77" s="659"/>
      <c r="J77" s="659"/>
      <c r="K77" s="650"/>
      <c r="L77" s="650"/>
      <c r="M77" s="651"/>
      <c r="N77" s="650"/>
      <c r="O77" s="650"/>
      <c r="P77" s="650"/>
      <c r="Q77" s="651"/>
      <c r="R77" s="650"/>
      <c r="S77" s="674"/>
      <c r="U77" s="674"/>
      <c r="W77" s="674"/>
    </row>
    <row r="78" spans="1:25" s="462" customFormat="1">
      <c r="A78" s="659" t="s">
        <v>1166</v>
      </c>
      <c r="B78" s="663" t="s">
        <v>640</v>
      </c>
      <c r="C78" s="647" t="s">
        <v>1168</v>
      </c>
      <c r="D78" s="648" t="str">
        <f t="shared" si="1"/>
        <v/>
      </c>
      <c r="E78" s="636" t="s">
        <v>1199</v>
      </c>
      <c r="F78" s="377"/>
      <c r="G78" s="654"/>
      <c r="H78" s="599"/>
      <c r="I78" s="653"/>
      <c r="J78" s="659"/>
      <c r="K78" s="650">
        <f>VLOOKUP($D78,'WP-BC'!$A$1:$N$358,7,FALSE)</f>
        <v>0</v>
      </c>
      <c r="L78" s="650">
        <f>VLOOKUP($D78,'WP-BC'!$A$1:$N$358,8,FALSE)</f>
        <v>0</v>
      </c>
      <c r="M78" s="651">
        <f t="shared" ref="M78:M83" si="26">+K78-L78</f>
        <v>0</v>
      </c>
      <c r="N78" s="650">
        <f>VLOOKUP($D78,'WP-BC'!$A$1:$N$358,10,FALSE)</f>
        <v>0</v>
      </c>
      <c r="O78" s="650">
        <f>VLOOKUP($D78,'WP-BC'!$A$1:$N$358,11,FALSE)</f>
        <v>0</v>
      </c>
      <c r="P78" s="650">
        <f>VLOOKUP($D78,'WP-BC'!$A$1:$N$358,12,FALSE)</f>
        <v>0</v>
      </c>
      <c r="Q78" s="651">
        <f t="shared" ref="Q78:Q83" si="27">+O78-P78</f>
        <v>0</v>
      </c>
      <c r="R78" s="650">
        <f>VLOOKUP($D78,'WP-BC'!$A$1:$N$358,14,FALSE)</f>
        <v>0</v>
      </c>
      <c r="S78" s="674">
        <v>14194</v>
      </c>
      <c r="U78" s="674">
        <v>4852</v>
      </c>
      <c r="W78" s="674">
        <f t="shared" ref="W78:W83" si="28">+S78-U78</f>
        <v>9342</v>
      </c>
    </row>
    <row r="79" spans="1:25" s="462" customFormat="1">
      <c r="A79" s="659" t="s">
        <v>1166</v>
      </c>
      <c r="B79" s="663" t="s">
        <v>640</v>
      </c>
      <c r="C79" s="647" t="s">
        <v>1168</v>
      </c>
      <c r="D79" s="648" t="str">
        <f t="shared" si="1"/>
        <v/>
      </c>
      <c r="E79" s="636" t="s">
        <v>1200</v>
      </c>
      <c r="F79" s="377"/>
      <c r="G79" s="654"/>
      <c r="H79" s="599"/>
      <c r="I79" s="653"/>
      <c r="J79" s="659"/>
      <c r="K79" s="650">
        <f>VLOOKUP($D79,'WP-BC'!$A$1:$N$358,7,FALSE)</f>
        <v>0</v>
      </c>
      <c r="L79" s="650">
        <f>VLOOKUP($D79,'WP-BC'!$A$1:$N$358,8,FALSE)</f>
        <v>0</v>
      </c>
      <c r="M79" s="651">
        <f t="shared" si="26"/>
        <v>0</v>
      </c>
      <c r="N79" s="650">
        <f>VLOOKUP($D79,'WP-BC'!$A$1:$N$358,10,FALSE)</f>
        <v>0</v>
      </c>
      <c r="O79" s="650">
        <f>VLOOKUP($D79,'WP-BC'!$A$1:$N$358,11,FALSE)</f>
        <v>0</v>
      </c>
      <c r="P79" s="650">
        <f>VLOOKUP($D79,'WP-BC'!$A$1:$N$358,12,FALSE)</f>
        <v>0</v>
      </c>
      <c r="Q79" s="651">
        <f t="shared" si="27"/>
        <v>0</v>
      </c>
      <c r="R79" s="650">
        <f>VLOOKUP($D79,'WP-BC'!$A$1:$N$358,14,FALSE)</f>
        <v>0</v>
      </c>
      <c r="S79" s="674"/>
      <c r="U79" s="674"/>
      <c r="W79" s="674">
        <f t="shared" si="28"/>
        <v>0</v>
      </c>
    </row>
    <row r="80" spans="1:25" s="462" customFormat="1">
      <c r="A80" s="659" t="s">
        <v>1166</v>
      </c>
      <c r="B80" s="663" t="s">
        <v>640</v>
      </c>
      <c r="C80" s="647" t="s">
        <v>1168</v>
      </c>
      <c r="D80" s="648" t="str">
        <f t="shared" si="1"/>
        <v/>
      </c>
      <c r="E80" s="636" t="s">
        <v>1201</v>
      </c>
      <c r="F80" s="377"/>
      <c r="G80" s="654"/>
      <c r="H80" s="599"/>
      <c r="I80" s="653"/>
      <c r="J80" s="659"/>
      <c r="K80" s="650">
        <f>VLOOKUP($D80,'WP-BC'!$A$1:$N$358,7,FALSE)</f>
        <v>0</v>
      </c>
      <c r="L80" s="650">
        <f>VLOOKUP($D80,'WP-BC'!$A$1:$N$358,8,FALSE)</f>
        <v>0</v>
      </c>
      <c r="M80" s="651">
        <f t="shared" si="26"/>
        <v>0</v>
      </c>
      <c r="N80" s="650">
        <f>VLOOKUP($D80,'WP-BC'!$A$1:$N$358,10,FALSE)</f>
        <v>0</v>
      </c>
      <c r="O80" s="650">
        <f>VLOOKUP($D80,'WP-BC'!$A$1:$N$358,11,FALSE)</f>
        <v>0</v>
      </c>
      <c r="P80" s="650">
        <f>VLOOKUP($D80,'WP-BC'!$A$1:$N$358,12,FALSE)</f>
        <v>0</v>
      </c>
      <c r="Q80" s="651">
        <f t="shared" si="27"/>
        <v>0</v>
      </c>
      <c r="R80" s="650">
        <f>VLOOKUP($D80,'WP-BC'!$A$1:$N$358,14,FALSE)</f>
        <v>0</v>
      </c>
      <c r="S80" s="674">
        <v>12132.13</v>
      </c>
      <c r="U80" s="674">
        <v>1709.13</v>
      </c>
      <c r="W80" s="674">
        <f t="shared" si="28"/>
        <v>10423</v>
      </c>
    </row>
    <row r="81" spans="1:23" s="652" customFormat="1">
      <c r="A81" s="659" t="s">
        <v>1166</v>
      </c>
      <c r="B81" s="663" t="s">
        <v>640</v>
      </c>
      <c r="C81" s="647" t="s">
        <v>1168</v>
      </c>
      <c r="D81" s="648" t="str">
        <f t="shared" si="1"/>
        <v/>
      </c>
      <c r="E81" s="636" t="s">
        <v>1202</v>
      </c>
      <c r="F81" s="377"/>
      <c r="G81" s="654"/>
      <c r="H81" s="599"/>
      <c r="I81" s="653"/>
      <c r="J81" s="659"/>
      <c r="K81" s="650">
        <f>VLOOKUP($D81,'WP-BC'!$A$1:$N$358,7,FALSE)</f>
        <v>0</v>
      </c>
      <c r="L81" s="650">
        <f>VLOOKUP($D81,'WP-BC'!$A$1:$N$358,8,FALSE)</f>
        <v>0</v>
      </c>
      <c r="M81" s="651">
        <f t="shared" si="26"/>
        <v>0</v>
      </c>
      <c r="N81" s="650">
        <f>VLOOKUP($D81,'WP-BC'!$A$1:$N$358,10,FALSE)</f>
        <v>0</v>
      </c>
      <c r="O81" s="650">
        <f>VLOOKUP($D81,'WP-BC'!$A$1:$N$358,11,FALSE)</f>
        <v>0</v>
      </c>
      <c r="P81" s="650">
        <f>VLOOKUP($D81,'WP-BC'!$A$1:$N$358,12,FALSE)</f>
        <v>0</v>
      </c>
      <c r="Q81" s="651">
        <f t="shared" si="27"/>
        <v>0</v>
      </c>
      <c r="R81" s="650">
        <f>VLOOKUP($D81,'WP-BC'!$A$1:$N$358,14,FALSE)</f>
        <v>0</v>
      </c>
      <c r="S81" s="674">
        <v>30426.84</v>
      </c>
      <c r="T81" s="462"/>
      <c r="U81" s="674">
        <v>3299.84</v>
      </c>
      <c r="V81" s="462"/>
      <c r="W81" s="674">
        <f t="shared" si="28"/>
        <v>27127</v>
      </c>
    </row>
    <row r="82" spans="1:23" s="462" customFormat="1">
      <c r="A82" s="659" t="s">
        <v>1166</v>
      </c>
      <c r="B82" s="663" t="s">
        <v>640</v>
      </c>
      <c r="C82" s="647" t="s">
        <v>1168</v>
      </c>
      <c r="D82" s="648" t="str">
        <f t="shared" si="1"/>
        <v/>
      </c>
      <c r="E82" s="636" t="s">
        <v>1203</v>
      </c>
      <c r="F82" s="377"/>
      <c r="G82" s="654"/>
      <c r="H82" s="599"/>
      <c r="I82" s="653"/>
      <c r="J82" s="659"/>
      <c r="K82" s="650">
        <f>VLOOKUP($D82,'WP-BC'!$A$1:$N$358,7,FALSE)</f>
        <v>0</v>
      </c>
      <c r="L82" s="650">
        <f>VLOOKUP($D82,'WP-BC'!$A$1:$N$358,8,FALSE)</f>
        <v>0</v>
      </c>
      <c r="M82" s="651">
        <f t="shared" si="26"/>
        <v>0</v>
      </c>
      <c r="N82" s="650">
        <f>VLOOKUP($D82,'WP-BC'!$A$1:$N$358,10,FALSE)</f>
        <v>0</v>
      </c>
      <c r="O82" s="650">
        <f>VLOOKUP($D82,'WP-BC'!$A$1:$N$358,11,FALSE)</f>
        <v>0</v>
      </c>
      <c r="P82" s="650">
        <f>VLOOKUP($D82,'WP-BC'!$A$1:$N$358,12,FALSE)</f>
        <v>0</v>
      </c>
      <c r="Q82" s="651">
        <f t="shared" si="27"/>
        <v>0</v>
      </c>
      <c r="R82" s="650">
        <f>VLOOKUP($D82,'WP-BC'!$A$1:$N$358,14,FALSE)</f>
        <v>0</v>
      </c>
      <c r="S82" s="674">
        <v>94875</v>
      </c>
      <c r="U82" s="674">
        <v>5953</v>
      </c>
      <c r="W82" s="674">
        <f t="shared" si="28"/>
        <v>88922</v>
      </c>
    </row>
    <row r="83" spans="1:23" s="462" customFormat="1">
      <c r="A83" s="659" t="s">
        <v>1166</v>
      </c>
      <c r="B83" s="663" t="s">
        <v>640</v>
      </c>
      <c r="C83" s="647" t="s">
        <v>1168</v>
      </c>
      <c r="D83" s="648" t="str">
        <f t="shared" si="1"/>
        <v/>
      </c>
      <c r="E83" s="636" t="s">
        <v>1204</v>
      </c>
      <c r="F83" s="377"/>
      <c r="G83" s="654"/>
      <c r="H83" s="599"/>
      <c r="I83" s="653"/>
      <c r="J83" s="659"/>
      <c r="K83" s="650">
        <f>VLOOKUP($D83,'WP-BC'!$A$1:$N$358,7,FALSE)</f>
        <v>0</v>
      </c>
      <c r="L83" s="650">
        <f>VLOOKUP($D83,'WP-BC'!$A$1:$N$358,8,FALSE)</f>
        <v>0</v>
      </c>
      <c r="M83" s="651">
        <f t="shared" si="26"/>
        <v>0</v>
      </c>
      <c r="N83" s="650">
        <f>VLOOKUP($D83,'WP-BC'!$A$1:$N$358,10,FALSE)</f>
        <v>0</v>
      </c>
      <c r="O83" s="650">
        <f>VLOOKUP($D83,'WP-BC'!$A$1:$N$358,11,FALSE)</f>
        <v>0</v>
      </c>
      <c r="P83" s="650">
        <f>VLOOKUP($D83,'WP-BC'!$A$1:$N$358,12,FALSE)</f>
        <v>0</v>
      </c>
      <c r="Q83" s="651">
        <f t="shared" si="27"/>
        <v>0</v>
      </c>
      <c r="R83" s="650">
        <f>VLOOKUP($D83,'WP-BC'!$A$1:$N$358,14,FALSE)</f>
        <v>0</v>
      </c>
      <c r="S83" s="1392">
        <v>47455.29</v>
      </c>
      <c r="T83" s="1393"/>
      <c r="U83" s="1392">
        <v>6170.78</v>
      </c>
      <c r="V83" s="1393"/>
      <c r="W83" s="1392">
        <f t="shared" si="28"/>
        <v>41284.51</v>
      </c>
    </row>
    <row r="84" spans="1:23" s="462" customFormat="1">
      <c r="A84" s="659"/>
      <c r="B84" s="663"/>
      <c r="C84" s="647"/>
      <c r="D84" s="648"/>
      <c r="E84" s="1236" t="s">
        <v>128</v>
      </c>
      <c r="F84" s="653"/>
      <c r="G84" s="654"/>
      <c r="H84" s="655"/>
      <c r="I84" s="653"/>
      <c r="J84" s="659"/>
      <c r="K84" s="656" t="s">
        <v>754</v>
      </c>
      <c r="L84" s="656" t="s">
        <v>754</v>
      </c>
      <c r="M84" s="656" t="s">
        <v>754</v>
      </c>
      <c r="N84" s="656" t="s">
        <v>754</v>
      </c>
      <c r="O84" s="656" t="s">
        <v>754</v>
      </c>
      <c r="P84" s="656" t="s">
        <v>754</v>
      </c>
      <c r="Q84" s="656" t="s">
        <v>754</v>
      </c>
      <c r="R84" s="656" t="s">
        <v>754</v>
      </c>
      <c r="S84" s="674"/>
      <c r="U84" s="674"/>
      <c r="W84" s="674"/>
    </row>
    <row r="85" spans="1:23" s="462" customFormat="1">
      <c r="A85" s="659"/>
      <c r="B85" s="663"/>
      <c r="C85" s="647"/>
      <c r="D85" s="648"/>
      <c r="E85" s="636"/>
      <c r="F85" s="1390"/>
      <c r="G85" s="658"/>
      <c r="H85" s="659"/>
      <c r="I85" s="659"/>
      <c r="J85" s="659"/>
      <c r="K85" s="650"/>
      <c r="L85" s="650"/>
      <c r="M85" s="650"/>
      <c r="N85" s="650"/>
      <c r="O85" s="650"/>
      <c r="P85" s="650"/>
      <c r="Q85" s="650"/>
      <c r="R85" s="650"/>
      <c r="S85" s="674"/>
      <c r="U85" s="674"/>
      <c r="W85" s="674"/>
    </row>
    <row r="86" spans="1:23" s="462" customFormat="1">
      <c r="A86" s="659"/>
      <c r="B86" s="659"/>
      <c r="C86" s="648"/>
      <c r="D86" s="648" t="str">
        <f t="shared" si="1"/>
        <v>SUBTOTAL 500Mw CC</v>
      </c>
      <c r="E86" s="676">
        <v>15</v>
      </c>
      <c r="F86" s="657"/>
      <c r="G86" s="662" t="s">
        <v>1205</v>
      </c>
      <c r="H86" s="659"/>
      <c r="I86" s="659"/>
      <c r="J86" s="659"/>
      <c r="K86" s="661">
        <f t="shared" ref="K86:R86" si="29">SUM(K78:K84)</f>
        <v>0</v>
      </c>
      <c r="L86" s="661">
        <f t="shared" si="29"/>
        <v>0</v>
      </c>
      <c r="M86" s="661">
        <f t="shared" si="29"/>
        <v>0</v>
      </c>
      <c r="N86" s="661">
        <f t="shared" si="29"/>
        <v>0</v>
      </c>
      <c r="O86" s="661">
        <f t="shared" si="29"/>
        <v>0</v>
      </c>
      <c r="P86" s="661">
        <f t="shared" si="29"/>
        <v>0</v>
      </c>
      <c r="Q86" s="661">
        <f t="shared" si="29"/>
        <v>0</v>
      </c>
      <c r="R86" s="661">
        <f t="shared" si="29"/>
        <v>0</v>
      </c>
      <c r="S86" s="672">
        <f>SUM(S78:S83)</f>
        <v>199083.26</v>
      </c>
      <c r="U86" s="672">
        <f>SUM(U78:U83)</f>
        <v>21984.75</v>
      </c>
      <c r="W86" s="672">
        <f>SUM(W78:W83)</f>
        <v>177098.51</v>
      </c>
    </row>
    <row r="87" spans="1:23" s="462" customFormat="1" ht="20.25" customHeight="1">
      <c r="A87" s="659"/>
      <c r="B87" s="659"/>
      <c r="C87" s="648"/>
      <c r="D87" s="648" t="str">
        <f t="shared" si="1"/>
        <v/>
      </c>
      <c r="E87" s="676">
        <v>16</v>
      </c>
      <c r="F87" s="1390"/>
      <c r="G87" s="658"/>
      <c r="H87" s="659"/>
      <c r="I87" s="659"/>
      <c r="J87" s="659"/>
      <c r="K87" s="651"/>
      <c r="L87" s="651"/>
      <c r="M87" s="651"/>
      <c r="N87" s="651"/>
      <c r="O87" s="651"/>
      <c r="P87" s="651"/>
      <c r="Q87" s="651"/>
      <c r="R87" s="651"/>
      <c r="S87" s="674"/>
      <c r="U87" s="674"/>
      <c r="W87" s="674"/>
    </row>
    <row r="88" spans="1:23" s="462" customFormat="1" ht="20.25" customHeight="1">
      <c r="A88" s="659" t="s">
        <v>1166</v>
      </c>
      <c r="B88" s="663" t="s">
        <v>640</v>
      </c>
      <c r="C88" s="647" t="s">
        <v>933</v>
      </c>
      <c r="D88" s="648" t="str">
        <f t="shared" si="1"/>
        <v/>
      </c>
      <c r="E88" s="636" t="s">
        <v>1206</v>
      </c>
      <c r="F88" s="377"/>
      <c r="G88" s="654"/>
      <c r="H88" s="599"/>
      <c r="I88" s="653"/>
      <c r="J88" s="659"/>
      <c r="K88" s="650">
        <f>VLOOKUP($D88,'WP-BC'!$A$1:$N$358,7,FALSE)</f>
        <v>0</v>
      </c>
      <c r="L88" s="650">
        <f>VLOOKUP($D88,'WP-BC'!$A$1:$N$358,8,FALSE)</f>
        <v>0</v>
      </c>
      <c r="M88" s="651">
        <f t="shared" ref="M88:M89" si="30">+K88-L88</f>
        <v>0</v>
      </c>
      <c r="N88" s="650">
        <f>VLOOKUP($D88,'WP-BC'!$A$1:$N$358,10,FALSE)</f>
        <v>0</v>
      </c>
      <c r="O88" s="650">
        <f>VLOOKUP($D88,'WP-BC'!$A$1:$N$358,11,FALSE)</f>
        <v>0</v>
      </c>
      <c r="P88" s="650">
        <f>VLOOKUP($D88,'WP-BC'!$A$1:$N$358,12,FALSE)</f>
        <v>0</v>
      </c>
      <c r="Q88" s="651">
        <f t="shared" ref="Q88:Q89" si="31">+O88-P88</f>
        <v>0</v>
      </c>
      <c r="R88" s="650">
        <f>VLOOKUP($D88,'WP-BC'!$A$1:$N$358,14,FALSE)</f>
        <v>0</v>
      </c>
      <c r="S88" s="674">
        <v>8000</v>
      </c>
      <c r="U88" s="674">
        <v>0</v>
      </c>
      <c r="W88" s="674">
        <f>+S88-U88</f>
        <v>8000</v>
      </c>
    </row>
    <row r="89" spans="1:23" s="462" customFormat="1">
      <c r="A89" s="659" t="s">
        <v>1166</v>
      </c>
      <c r="B89" s="663" t="s">
        <v>640</v>
      </c>
      <c r="C89" s="647" t="s">
        <v>933</v>
      </c>
      <c r="D89" s="648" t="str">
        <f t="shared" si="1"/>
        <v/>
      </c>
      <c r="E89" s="636" t="s">
        <v>1207</v>
      </c>
      <c r="F89" s="377"/>
      <c r="G89" s="654"/>
      <c r="H89" s="599"/>
      <c r="I89" s="653"/>
      <c r="J89" s="659"/>
      <c r="K89" s="650">
        <f>VLOOKUP($D89,'WP-BC'!$A$1:$N$358,7,FALSE)</f>
        <v>0</v>
      </c>
      <c r="L89" s="650">
        <f>VLOOKUP($D89,'WP-BC'!$A$1:$N$358,8,FALSE)</f>
        <v>0</v>
      </c>
      <c r="M89" s="651">
        <f t="shared" si="30"/>
        <v>0</v>
      </c>
      <c r="N89" s="650">
        <f>VLOOKUP($D89,'WP-BC'!$A$1:$N$358,10,FALSE)</f>
        <v>0</v>
      </c>
      <c r="O89" s="650">
        <f>VLOOKUP($D89,'WP-BC'!$A$1:$N$358,11,FALSE)</f>
        <v>0</v>
      </c>
      <c r="P89" s="650">
        <f>VLOOKUP($D89,'WP-BC'!$A$1:$N$358,12,FALSE)</f>
        <v>0</v>
      </c>
      <c r="Q89" s="651">
        <f t="shared" si="31"/>
        <v>0</v>
      </c>
      <c r="R89" s="650">
        <f>VLOOKUP($D89,'WP-BC'!$A$1:$N$358,14,FALSE)</f>
        <v>0</v>
      </c>
      <c r="S89" s="1392">
        <v>427000</v>
      </c>
      <c r="T89" s="1393"/>
      <c r="U89" s="1392">
        <v>133860</v>
      </c>
      <c r="V89" s="1393"/>
      <c r="W89" s="1392">
        <f>+S89-U89</f>
        <v>293140</v>
      </c>
    </row>
    <row r="90" spans="1:23" s="462" customFormat="1">
      <c r="A90" s="659"/>
      <c r="B90" s="663"/>
      <c r="C90" s="647"/>
      <c r="D90" s="648"/>
      <c r="E90" s="1236" t="s">
        <v>128</v>
      </c>
      <c r="F90" s="653"/>
      <c r="G90" s="654"/>
      <c r="H90" s="655"/>
      <c r="I90" s="653"/>
      <c r="J90" s="659"/>
      <c r="K90" s="656" t="s">
        <v>754</v>
      </c>
      <c r="L90" s="656" t="s">
        <v>754</v>
      </c>
      <c r="M90" s="656" t="s">
        <v>754</v>
      </c>
      <c r="N90" s="656" t="s">
        <v>754</v>
      </c>
      <c r="O90" s="656" t="s">
        <v>754</v>
      </c>
      <c r="P90" s="656" t="s">
        <v>754</v>
      </c>
      <c r="Q90" s="656" t="s">
        <v>754</v>
      </c>
      <c r="R90" s="656" t="s">
        <v>754</v>
      </c>
      <c r="S90" s="674"/>
      <c r="U90" s="674"/>
      <c r="W90" s="674"/>
    </row>
    <row r="91" spans="1:23" s="462" customFormat="1">
      <c r="A91" s="659"/>
      <c r="B91" s="663"/>
      <c r="C91" s="647"/>
      <c r="D91" s="648"/>
      <c r="E91" s="636"/>
      <c r="F91" s="1390"/>
      <c r="G91" s="658"/>
      <c r="H91" s="659"/>
      <c r="I91" s="659"/>
      <c r="J91" s="659"/>
      <c r="K91" s="650"/>
      <c r="L91" s="650"/>
      <c r="M91" s="650"/>
      <c r="N91" s="650"/>
      <c r="O91" s="650"/>
      <c r="P91" s="650"/>
      <c r="Q91" s="650"/>
      <c r="R91" s="650"/>
      <c r="S91" s="674"/>
      <c r="U91" s="674"/>
      <c r="W91" s="674"/>
    </row>
    <row r="92" spans="1:23" s="462" customFormat="1">
      <c r="A92" s="659"/>
      <c r="B92" s="659"/>
      <c r="C92" s="648"/>
      <c r="D92" s="648" t="str">
        <f t="shared" si="1"/>
        <v>SUBTOTAL Small Hydro</v>
      </c>
      <c r="E92" s="676">
        <v>17</v>
      </c>
      <c r="F92" s="657"/>
      <c r="G92" s="662" t="s">
        <v>1172</v>
      </c>
      <c r="H92" s="659"/>
      <c r="I92" s="659"/>
      <c r="J92" s="659"/>
      <c r="K92" s="661">
        <f>SUM(K88:K90)</f>
        <v>0</v>
      </c>
      <c r="L92" s="661">
        <f t="shared" ref="L92:R92" si="32">SUM(L88:L90)</f>
        <v>0</v>
      </c>
      <c r="M92" s="661">
        <f t="shared" si="32"/>
        <v>0</v>
      </c>
      <c r="N92" s="661">
        <f t="shared" si="32"/>
        <v>0</v>
      </c>
      <c r="O92" s="661">
        <f t="shared" si="32"/>
        <v>0</v>
      </c>
      <c r="P92" s="661">
        <f t="shared" si="32"/>
        <v>0</v>
      </c>
      <c r="Q92" s="661">
        <f t="shared" si="32"/>
        <v>0</v>
      </c>
      <c r="R92" s="661">
        <f t="shared" si="32"/>
        <v>0</v>
      </c>
      <c r="S92" s="672">
        <f t="shared" ref="S92" si="33">SUM(S88:S89)</f>
        <v>435000</v>
      </c>
      <c r="U92" s="672">
        <f>SUM(U88:U89)</f>
        <v>133860</v>
      </c>
      <c r="W92" s="672">
        <f>SUM(W88:W89)</f>
        <v>301140</v>
      </c>
    </row>
    <row r="93" spans="1:23" s="462" customFormat="1" ht="21" customHeight="1">
      <c r="A93" s="659"/>
      <c r="B93" s="659"/>
      <c r="C93" s="648"/>
      <c r="D93" s="648" t="str">
        <f t="shared" si="1"/>
        <v/>
      </c>
      <c r="E93" s="676">
        <v>18</v>
      </c>
      <c r="F93" s="1390"/>
      <c r="G93" s="658"/>
      <c r="H93" s="659"/>
      <c r="I93" s="659"/>
      <c r="J93" s="659"/>
      <c r="K93" s="651"/>
      <c r="L93" s="651"/>
      <c r="M93" s="651"/>
      <c r="N93" s="651"/>
      <c r="O93" s="651"/>
      <c r="P93" s="651"/>
      <c r="Q93" s="651"/>
      <c r="R93" s="651"/>
      <c r="S93" s="674"/>
      <c r="U93" s="674"/>
      <c r="W93" s="674"/>
    </row>
    <row r="94" spans="1:23" s="462" customFormat="1">
      <c r="A94" s="659" t="s">
        <v>1166</v>
      </c>
      <c r="B94" s="663" t="s">
        <v>640</v>
      </c>
      <c r="C94" s="647" t="s">
        <v>1173</v>
      </c>
      <c r="D94" s="648" t="str">
        <f t="shared" si="1"/>
        <v/>
      </c>
      <c r="E94" s="636" t="s">
        <v>1208</v>
      </c>
      <c r="F94" s="377"/>
      <c r="G94" s="654"/>
      <c r="H94" s="653"/>
      <c r="I94" s="653"/>
      <c r="J94" s="659"/>
      <c r="K94" s="650">
        <f>VLOOKUP($D94,'WP-BC'!$A$1:$N$358,7,FALSE)</f>
        <v>0</v>
      </c>
      <c r="L94" s="650">
        <f>VLOOKUP($D94,'WP-BC'!$A$1:$N$358,8,FALSE)</f>
        <v>0</v>
      </c>
      <c r="M94" s="651">
        <f t="shared" ref="M94:M101" si="34">+K94-L94</f>
        <v>0</v>
      </c>
      <c r="N94" s="650">
        <f>VLOOKUP($D94,'WP-BC'!$A$1:$N$358,10,FALSE)</f>
        <v>0</v>
      </c>
      <c r="O94" s="650">
        <f>VLOOKUP($D94,'WP-BC'!$A$1:$N$358,11,FALSE)</f>
        <v>0</v>
      </c>
      <c r="P94" s="650">
        <f>VLOOKUP($D94,'WP-BC'!$A$1:$N$358,12,FALSE)</f>
        <v>0</v>
      </c>
      <c r="Q94" s="651">
        <f t="shared" ref="Q94:Q101" si="35">+O94-P94</f>
        <v>0</v>
      </c>
      <c r="R94" s="650">
        <f>VLOOKUP($D94,'WP-BC'!$A$1:$N$358,14,FALSE)</f>
        <v>0</v>
      </c>
      <c r="S94" s="674">
        <v>161428</v>
      </c>
      <c r="U94" s="674">
        <v>161428</v>
      </c>
      <c r="W94" s="674">
        <f t="shared" ref="W94:W101" si="36">+S94-U94</f>
        <v>0</v>
      </c>
    </row>
    <row r="95" spans="1:23" s="462" customFormat="1">
      <c r="A95" s="659" t="s">
        <v>1166</v>
      </c>
      <c r="B95" s="663" t="s">
        <v>640</v>
      </c>
      <c r="C95" s="647" t="s">
        <v>1173</v>
      </c>
      <c r="D95" s="648" t="str">
        <f t="shared" si="1"/>
        <v/>
      </c>
      <c r="E95" s="636" t="s">
        <v>1209</v>
      </c>
      <c r="F95" s="377"/>
      <c r="G95" s="654"/>
      <c r="H95" s="574"/>
      <c r="I95" s="653"/>
      <c r="J95" s="659"/>
      <c r="K95" s="650">
        <f>VLOOKUP($D95,'WP-BC'!$A$1:$N$358,7,FALSE)</f>
        <v>0</v>
      </c>
      <c r="L95" s="650">
        <f>VLOOKUP($D95,'WP-BC'!$A$1:$N$358,8,FALSE)</f>
        <v>0</v>
      </c>
      <c r="M95" s="651">
        <f t="shared" si="34"/>
        <v>0</v>
      </c>
      <c r="N95" s="650">
        <f>VLOOKUP($D95,'WP-BC'!$A$1:$N$358,10,FALSE)</f>
        <v>0</v>
      </c>
      <c r="O95" s="650">
        <f>VLOOKUP($D95,'WP-BC'!$A$1:$N$358,11,FALSE)</f>
        <v>0</v>
      </c>
      <c r="P95" s="650">
        <f>VLOOKUP($D95,'WP-BC'!$A$1:$N$358,12,FALSE)</f>
        <v>0</v>
      </c>
      <c r="Q95" s="651">
        <f t="shared" si="35"/>
        <v>0</v>
      </c>
      <c r="R95" s="650">
        <f>VLOOKUP($D95,'WP-BC'!$A$1:$N$358,14,FALSE)</f>
        <v>0</v>
      </c>
      <c r="S95" s="674">
        <v>158924.22</v>
      </c>
      <c r="U95" s="674">
        <v>86730.12</v>
      </c>
      <c r="W95" s="674">
        <f t="shared" si="36"/>
        <v>72194.100000000006</v>
      </c>
    </row>
    <row r="96" spans="1:23" s="462" customFormat="1">
      <c r="A96" s="659" t="s">
        <v>1166</v>
      </c>
      <c r="B96" s="663" t="s">
        <v>640</v>
      </c>
      <c r="C96" s="647" t="s">
        <v>1173</v>
      </c>
      <c r="D96" s="648" t="str">
        <f t="shared" si="1"/>
        <v/>
      </c>
      <c r="E96" s="636" t="s">
        <v>1210</v>
      </c>
      <c r="F96" s="377"/>
      <c r="G96" s="654"/>
      <c r="H96" s="574"/>
      <c r="I96" s="653"/>
      <c r="J96" s="659"/>
      <c r="K96" s="650">
        <f>VLOOKUP($D96,'WP-BC'!$A$1:$N$358,7,FALSE)</f>
        <v>0</v>
      </c>
      <c r="L96" s="650">
        <f>VLOOKUP($D96,'WP-BC'!$A$1:$N$358,8,FALSE)</f>
        <v>0</v>
      </c>
      <c r="M96" s="651">
        <f t="shared" si="34"/>
        <v>0</v>
      </c>
      <c r="N96" s="650">
        <f>VLOOKUP($D96,'WP-BC'!$A$1:$N$358,10,FALSE)</f>
        <v>0</v>
      </c>
      <c r="O96" s="650">
        <f>VLOOKUP($D96,'WP-BC'!$A$1:$N$358,11,FALSE)</f>
        <v>0</v>
      </c>
      <c r="P96" s="650">
        <f>VLOOKUP($D96,'WP-BC'!$A$1:$N$358,12,FALSE)</f>
        <v>0</v>
      </c>
      <c r="Q96" s="651">
        <f t="shared" si="35"/>
        <v>0</v>
      </c>
      <c r="R96" s="650">
        <f>VLOOKUP($D96,'WP-BC'!$A$1:$N$358,14,FALSE)</f>
        <v>0</v>
      </c>
      <c r="S96" s="674">
        <v>0</v>
      </c>
      <c r="U96" s="674">
        <v>0</v>
      </c>
      <c r="W96" s="674">
        <f t="shared" si="36"/>
        <v>0</v>
      </c>
    </row>
    <row r="97" spans="1:23" s="462" customFormat="1">
      <c r="A97" s="659" t="s">
        <v>1166</v>
      </c>
      <c r="B97" s="663" t="s">
        <v>640</v>
      </c>
      <c r="C97" s="647" t="s">
        <v>1173</v>
      </c>
      <c r="D97" s="648" t="str">
        <f t="shared" si="1"/>
        <v/>
      </c>
      <c r="E97" s="636" t="s">
        <v>1211</v>
      </c>
      <c r="F97" s="377"/>
      <c r="G97" s="654"/>
      <c r="H97" s="574"/>
      <c r="I97" s="653"/>
      <c r="J97" s="659"/>
      <c r="K97" s="650">
        <f>VLOOKUP($D97,'WP-BC'!$A$1:$N$358,7,FALSE)</f>
        <v>0</v>
      </c>
      <c r="L97" s="650">
        <f>VLOOKUP($D97,'WP-BC'!$A$1:$N$358,8,FALSE)</f>
        <v>0</v>
      </c>
      <c r="M97" s="651">
        <f t="shared" si="34"/>
        <v>0</v>
      </c>
      <c r="N97" s="650">
        <f>VLOOKUP($D97,'WP-BC'!$A$1:$N$358,10,FALSE)</f>
        <v>0</v>
      </c>
      <c r="O97" s="650">
        <f>VLOOKUP($D97,'WP-BC'!$A$1:$N$358,11,FALSE)</f>
        <v>0</v>
      </c>
      <c r="P97" s="650">
        <f>VLOOKUP($D97,'WP-BC'!$A$1:$N$358,12,FALSE)</f>
        <v>0</v>
      </c>
      <c r="Q97" s="651">
        <f t="shared" si="35"/>
        <v>0</v>
      </c>
      <c r="R97" s="650">
        <f>VLOOKUP($D97,'WP-BC'!$A$1:$N$358,14,FALSE)</f>
        <v>0</v>
      </c>
      <c r="S97" s="674">
        <v>143571</v>
      </c>
      <c r="U97" s="674">
        <v>102160</v>
      </c>
      <c r="W97" s="674">
        <f t="shared" si="36"/>
        <v>41411</v>
      </c>
    </row>
    <row r="98" spans="1:23" s="462" customFormat="1">
      <c r="A98" s="659" t="s">
        <v>1166</v>
      </c>
      <c r="B98" s="663" t="s">
        <v>640</v>
      </c>
      <c r="C98" s="647" t="s">
        <v>1173</v>
      </c>
      <c r="D98" s="648" t="str">
        <f t="shared" si="1"/>
        <v/>
      </c>
      <c r="E98" s="636" t="s">
        <v>1212</v>
      </c>
      <c r="F98" s="377"/>
      <c r="G98" s="654"/>
      <c r="H98" s="574"/>
      <c r="I98" s="653"/>
      <c r="J98" s="659"/>
      <c r="K98" s="650">
        <f>VLOOKUP($D98,'WP-BC'!$A$1:$N$358,7,FALSE)</f>
        <v>0</v>
      </c>
      <c r="L98" s="650">
        <f>VLOOKUP($D98,'WP-BC'!$A$1:$N$358,8,FALSE)</f>
        <v>0</v>
      </c>
      <c r="M98" s="651">
        <f t="shared" si="34"/>
        <v>0</v>
      </c>
      <c r="N98" s="650">
        <f>VLOOKUP($D98,'WP-BC'!$A$1:$N$358,10,FALSE)</f>
        <v>0</v>
      </c>
      <c r="O98" s="650">
        <f>VLOOKUP($D98,'WP-BC'!$A$1:$N$358,11,FALSE)</f>
        <v>0</v>
      </c>
      <c r="P98" s="650">
        <f>VLOOKUP($D98,'WP-BC'!$A$1:$N$358,12,FALSE)</f>
        <v>0</v>
      </c>
      <c r="Q98" s="651">
        <f t="shared" si="35"/>
        <v>0</v>
      </c>
      <c r="R98" s="650">
        <f>VLOOKUP($D98,'WP-BC'!$A$1:$N$358,14,FALSE)</f>
        <v>0</v>
      </c>
      <c r="S98" s="674">
        <v>49048.73</v>
      </c>
      <c r="U98" s="674">
        <v>20030.73</v>
      </c>
      <c r="W98" s="674">
        <f t="shared" si="36"/>
        <v>29018.000000000004</v>
      </c>
    </row>
    <row r="99" spans="1:23" s="462" customFormat="1">
      <c r="A99" s="659" t="s">
        <v>1166</v>
      </c>
      <c r="B99" s="663" t="s">
        <v>640</v>
      </c>
      <c r="C99" s="647" t="s">
        <v>1173</v>
      </c>
      <c r="D99" s="648" t="str">
        <f t="shared" si="1"/>
        <v/>
      </c>
      <c r="E99" s="636" t="s">
        <v>1213</v>
      </c>
      <c r="F99" s="377"/>
      <c r="G99" s="654"/>
      <c r="H99" s="574"/>
      <c r="I99" s="653"/>
      <c r="J99" s="659"/>
      <c r="K99" s="650">
        <f>VLOOKUP($D99,'WP-BC'!$A$1:$N$358,7,FALSE)</f>
        <v>0</v>
      </c>
      <c r="L99" s="650">
        <f>VLOOKUP($D99,'WP-BC'!$A$1:$N$358,8,FALSE)</f>
        <v>0</v>
      </c>
      <c r="M99" s="651">
        <f t="shared" si="34"/>
        <v>0</v>
      </c>
      <c r="N99" s="650">
        <f>VLOOKUP($D99,'WP-BC'!$A$1:$N$358,10,FALSE)</f>
        <v>0</v>
      </c>
      <c r="O99" s="650">
        <f>VLOOKUP($D99,'WP-BC'!$A$1:$N$358,11,FALSE)</f>
        <v>0</v>
      </c>
      <c r="P99" s="650">
        <f>VLOOKUP($D99,'WP-BC'!$A$1:$N$358,12,FALSE)</f>
        <v>0</v>
      </c>
      <c r="Q99" s="651">
        <f t="shared" si="35"/>
        <v>0</v>
      </c>
      <c r="R99" s="650">
        <f>VLOOKUP($D99,'WP-BC'!$A$1:$N$358,14,FALSE)</f>
        <v>0</v>
      </c>
      <c r="S99" s="674">
        <v>0</v>
      </c>
      <c r="U99" s="674">
        <v>0</v>
      </c>
      <c r="W99" s="674">
        <f t="shared" si="36"/>
        <v>0</v>
      </c>
    </row>
    <row r="100" spans="1:23" s="462" customFormat="1">
      <c r="A100" s="659" t="s">
        <v>1166</v>
      </c>
      <c r="B100" s="663" t="s">
        <v>640</v>
      </c>
      <c r="C100" s="647" t="s">
        <v>1173</v>
      </c>
      <c r="D100" s="648" t="str">
        <f t="shared" si="1"/>
        <v/>
      </c>
      <c r="E100" s="636" t="s">
        <v>1214</v>
      </c>
      <c r="F100" s="377"/>
      <c r="G100" s="654"/>
      <c r="H100" s="574"/>
      <c r="I100" s="653"/>
      <c r="J100" s="659"/>
      <c r="K100" s="650">
        <f>VLOOKUP($D100,'WP-BC'!$A$1:$N$358,7,FALSE)</f>
        <v>0</v>
      </c>
      <c r="L100" s="650">
        <f>VLOOKUP($D100,'WP-BC'!$A$1:$N$358,8,FALSE)</f>
        <v>0</v>
      </c>
      <c r="M100" s="651">
        <f t="shared" si="34"/>
        <v>0</v>
      </c>
      <c r="N100" s="650">
        <f>VLOOKUP($D100,'WP-BC'!$A$1:$N$358,10,FALSE)</f>
        <v>0</v>
      </c>
      <c r="O100" s="650">
        <f>VLOOKUP($D100,'WP-BC'!$A$1:$N$358,11,FALSE)</f>
        <v>0</v>
      </c>
      <c r="P100" s="650">
        <f>VLOOKUP($D100,'WP-BC'!$A$1:$N$358,12,FALSE)</f>
        <v>0</v>
      </c>
      <c r="Q100" s="651">
        <f t="shared" si="35"/>
        <v>0</v>
      </c>
      <c r="R100" s="650">
        <f>VLOOKUP($D100,'WP-BC'!$A$1:$N$358,14,FALSE)</f>
        <v>0</v>
      </c>
      <c r="S100" s="674">
        <v>349918</v>
      </c>
      <c r="U100" s="674">
        <v>219473</v>
      </c>
      <c r="W100" s="674">
        <f t="shared" si="36"/>
        <v>130445</v>
      </c>
    </row>
    <row r="101" spans="1:23" s="462" customFormat="1">
      <c r="A101" s="659" t="s">
        <v>1166</v>
      </c>
      <c r="B101" s="663" t="s">
        <v>640</v>
      </c>
      <c r="C101" s="647" t="s">
        <v>1173</v>
      </c>
      <c r="D101" s="648" t="str">
        <f t="shared" si="1"/>
        <v/>
      </c>
      <c r="E101" s="636" t="s">
        <v>1215</v>
      </c>
      <c r="F101" s="377"/>
      <c r="G101" s="654"/>
      <c r="H101" s="574"/>
      <c r="I101" s="653"/>
      <c r="J101" s="659"/>
      <c r="K101" s="650">
        <f>VLOOKUP($D101,'WP-BC'!$A$1:$N$358,7,FALSE)</f>
        <v>0</v>
      </c>
      <c r="L101" s="650">
        <f>VLOOKUP($D101,'WP-BC'!$A$1:$N$358,8,FALSE)</f>
        <v>0</v>
      </c>
      <c r="M101" s="651">
        <f t="shared" si="34"/>
        <v>0</v>
      </c>
      <c r="N101" s="650">
        <f>VLOOKUP($D101,'WP-BC'!$A$1:$N$358,10,FALSE)</f>
        <v>0</v>
      </c>
      <c r="O101" s="650">
        <f>VLOOKUP($D101,'WP-BC'!$A$1:$N$358,11,FALSE)</f>
        <v>0</v>
      </c>
      <c r="P101" s="650">
        <f>VLOOKUP($D101,'WP-BC'!$A$1:$N$358,12,FALSE)</f>
        <v>0</v>
      </c>
      <c r="Q101" s="651">
        <f t="shared" si="35"/>
        <v>0</v>
      </c>
      <c r="R101" s="650">
        <f>VLOOKUP($D101,'WP-BC'!$A$1:$N$358,14,FALSE)</f>
        <v>0</v>
      </c>
      <c r="S101" s="1392">
        <v>94603.150000000009</v>
      </c>
      <c r="T101" s="1393"/>
      <c r="U101" s="1392">
        <v>24313.730000000003</v>
      </c>
      <c r="V101" s="1393"/>
      <c r="W101" s="1392">
        <f t="shared" si="36"/>
        <v>70289.420000000013</v>
      </c>
    </row>
    <row r="102" spans="1:23" s="462" customFormat="1">
      <c r="A102" s="659"/>
      <c r="B102" s="663"/>
      <c r="C102" s="647"/>
      <c r="D102" s="648"/>
      <c r="E102" s="1236" t="s">
        <v>128</v>
      </c>
      <c r="F102" s="653"/>
      <c r="G102" s="654"/>
      <c r="H102" s="655"/>
      <c r="I102" s="653"/>
      <c r="J102" s="659"/>
      <c r="K102" s="656" t="s">
        <v>754</v>
      </c>
      <c r="L102" s="656" t="s">
        <v>754</v>
      </c>
      <c r="M102" s="656" t="s">
        <v>754</v>
      </c>
      <c r="N102" s="656" t="s">
        <v>754</v>
      </c>
      <c r="O102" s="656" t="s">
        <v>754</v>
      </c>
      <c r="P102" s="656" t="s">
        <v>754</v>
      </c>
      <c r="Q102" s="656" t="s">
        <v>754</v>
      </c>
      <c r="R102" s="656" t="s">
        <v>754</v>
      </c>
      <c r="S102" s="674"/>
      <c r="U102" s="674"/>
      <c r="W102" s="674"/>
    </row>
    <row r="103" spans="1:23" s="462" customFormat="1">
      <c r="A103" s="659"/>
      <c r="B103" s="663"/>
      <c r="C103" s="647"/>
      <c r="D103" s="648"/>
      <c r="E103" s="636"/>
      <c r="F103" s="1390"/>
      <c r="G103" s="658"/>
      <c r="H103" s="659"/>
      <c r="I103" s="659"/>
      <c r="J103" s="659"/>
      <c r="K103" s="650"/>
      <c r="L103" s="650"/>
      <c r="M103" s="650"/>
      <c r="N103" s="650"/>
      <c r="O103" s="650"/>
      <c r="P103" s="650"/>
      <c r="Q103" s="650"/>
      <c r="R103" s="650"/>
      <c r="S103" s="674"/>
      <c r="U103" s="674"/>
      <c r="W103" s="674"/>
    </row>
    <row r="104" spans="1:23" s="462" customFormat="1">
      <c r="A104" s="659"/>
      <c r="B104" s="659"/>
      <c r="C104" s="648"/>
      <c r="D104" s="648" t="str">
        <f t="shared" si="1"/>
        <v>SUBTOTAL Flynn</v>
      </c>
      <c r="E104" s="676">
        <v>19</v>
      </c>
      <c r="F104" s="657"/>
      <c r="G104" s="662" t="s">
        <v>1216</v>
      </c>
      <c r="H104" s="659"/>
      <c r="I104" s="659"/>
      <c r="J104" s="659"/>
      <c r="K104" s="661">
        <f>SUM(K94:K102)</f>
        <v>0</v>
      </c>
      <c r="L104" s="661">
        <f t="shared" ref="L104:R104" si="37">SUM(L94:L102)</f>
        <v>0</v>
      </c>
      <c r="M104" s="661">
        <f t="shared" si="37"/>
        <v>0</v>
      </c>
      <c r="N104" s="661">
        <f t="shared" si="37"/>
        <v>0</v>
      </c>
      <c r="O104" s="661">
        <f t="shared" si="37"/>
        <v>0</v>
      </c>
      <c r="P104" s="661">
        <f t="shared" si="37"/>
        <v>0</v>
      </c>
      <c r="Q104" s="661">
        <f t="shared" si="37"/>
        <v>0</v>
      </c>
      <c r="R104" s="661">
        <f t="shared" si="37"/>
        <v>0</v>
      </c>
      <c r="S104" s="672">
        <f t="shared" ref="S104" si="38">SUM(S94:S101)</f>
        <v>957493.1</v>
      </c>
      <c r="U104" s="672">
        <f>SUM(U94:U101)</f>
        <v>614135.57999999996</v>
      </c>
      <c r="W104" s="672">
        <f>SUM(W94:W101)</f>
        <v>343357.52</v>
      </c>
    </row>
    <row r="105" spans="1:23" s="462" customFormat="1" ht="20.25" customHeight="1">
      <c r="A105" s="659"/>
      <c r="B105" s="659"/>
      <c r="C105" s="648"/>
      <c r="D105" s="648" t="str">
        <f t="shared" si="1"/>
        <v/>
      </c>
      <c r="E105" s="676">
        <v>20</v>
      </c>
      <c r="F105" s="1390"/>
      <c r="G105" s="658"/>
      <c r="H105" s="659"/>
      <c r="I105" s="659"/>
      <c r="J105" s="659"/>
      <c r="K105" s="651"/>
      <c r="L105" s="651"/>
      <c r="M105" s="651"/>
      <c r="N105" s="651"/>
      <c r="O105" s="651"/>
      <c r="P105" s="651"/>
      <c r="Q105" s="651"/>
      <c r="R105" s="651"/>
      <c r="S105" s="674"/>
      <c r="U105" s="674"/>
      <c r="W105" s="674"/>
    </row>
    <row r="106" spans="1:23" s="462" customFormat="1">
      <c r="A106" s="659" t="s">
        <v>1166</v>
      </c>
      <c r="B106" s="663" t="s">
        <v>640</v>
      </c>
      <c r="C106" s="647" t="s">
        <v>1175</v>
      </c>
      <c r="D106" s="648" t="str">
        <f t="shared" si="1"/>
        <v/>
      </c>
      <c r="E106" s="636" t="s">
        <v>1217</v>
      </c>
      <c r="F106" s="377"/>
      <c r="G106" s="654"/>
      <c r="H106" s="599"/>
      <c r="I106" s="653"/>
      <c r="J106" s="659"/>
      <c r="K106" s="650">
        <f>VLOOKUP($D106,'WP-BC'!$A$1:$N$358,7,FALSE)</f>
        <v>0</v>
      </c>
      <c r="L106" s="650">
        <f>VLOOKUP($D106,'WP-BC'!$A$1:$N$358,8,FALSE)</f>
        <v>0</v>
      </c>
      <c r="M106" s="651">
        <f t="shared" ref="M106:M116" si="39">+K106-L106</f>
        <v>0</v>
      </c>
      <c r="N106" s="650">
        <f>VLOOKUP($D106,'WP-BC'!$A$1:$N$358,10,FALSE)</f>
        <v>0</v>
      </c>
      <c r="O106" s="650">
        <f>VLOOKUP($D106,'WP-BC'!$A$1:$N$358,11,FALSE)</f>
        <v>0</v>
      </c>
      <c r="P106" s="650">
        <f>VLOOKUP($D106,'WP-BC'!$A$1:$N$358,12,FALSE)</f>
        <v>0</v>
      </c>
      <c r="Q106" s="651">
        <f t="shared" ref="Q106:Q116" si="40">+O106-P106</f>
        <v>0</v>
      </c>
      <c r="R106" s="650">
        <f>VLOOKUP($D106,'WP-BC'!$A$1:$N$358,14,FALSE)</f>
        <v>0</v>
      </c>
      <c r="S106" s="674">
        <v>13816</v>
      </c>
      <c r="U106" s="674">
        <v>0</v>
      </c>
      <c r="W106" s="674">
        <f t="shared" ref="W106:W116" si="41">+S106-U106</f>
        <v>13816</v>
      </c>
    </row>
    <row r="107" spans="1:23" s="462" customFormat="1">
      <c r="A107" s="659" t="s">
        <v>1166</v>
      </c>
      <c r="B107" s="663" t="s">
        <v>640</v>
      </c>
      <c r="C107" s="647" t="s">
        <v>1175</v>
      </c>
      <c r="D107" s="648" t="str">
        <f t="shared" si="1"/>
        <v/>
      </c>
      <c r="E107" s="636" t="s">
        <v>1218</v>
      </c>
      <c r="F107" s="377"/>
      <c r="G107" s="654"/>
      <c r="H107" s="599"/>
      <c r="I107" s="653"/>
      <c r="J107" s="659"/>
      <c r="K107" s="650">
        <f>VLOOKUP($D107,'WP-BC'!$A$1:$N$358,7,FALSE)</f>
        <v>0</v>
      </c>
      <c r="L107" s="650">
        <f>VLOOKUP($D107,'WP-BC'!$A$1:$N$358,8,FALSE)</f>
        <v>0</v>
      </c>
      <c r="M107" s="651">
        <f t="shared" si="39"/>
        <v>0</v>
      </c>
      <c r="N107" s="650">
        <f>VLOOKUP($D107,'WP-BC'!$A$1:$N$358,10,FALSE)</f>
        <v>0</v>
      </c>
      <c r="O107" s="650">
        <f>VLOOKUP($D107,'WP-BC'!$A$1:$N$358,11,FALSE)</f>
        <v>0</v>
      </c>
      <c r="P107" s="650">
        <f>VLOOKUP($D107,'WP-BC'!$A$1:$N$358,12,FALSE)</f>
        <v>0</v>
      </c>
      <c r="Q107" s="651">
        <f t="shared" si="40"/>
        <v>0</v>
      </c>
      <c r="R107" s="650">
        <f>VLOOKUP($D107,'WP-BC'!$A$1:$N$358,14,FALSE)</f>
        <v>0</v>
      </c>
      <c r="S107" s="674">
        <v>1083781</v>
      </c>
      <c r="U107" s="674">
        <v>954097</v>
      </c>
      <c r="W107" s="674">
        <f t="shared" si="41"/>
        <v>129684</v>
      </c>
    </row>
    <row r="108" spans="1:23" s="462" customFormat="1">
      <c r="A108" s="659" t="s">
        <v>1166</v>
      </c>
      <c r="B108" s="663" t="s">
        <v>640</v>
      </c>
      <c r="C108" s="647" t="s">
        <v>1175</v>
      </c>
      <c r="D108" s="648" t="str">
        <f t="shared" si="1"/>
        <v/>
      </c>
      <c r="E108" s="636" t="s">
        <v>1219</v>
      </c>
      <c r="F108" s="377"/>
      <c r="G108" s="654"/>
      <c r="H108" s="599"/>
      <c r="I108" s="653"/>
      <c r="J108" s="659"/>
      <c r="K108" s="650">
        <f>VLOOKUP($D108,'WP-BC'!$A$1:$N$358,7,FALSE)</f>
        <v>0</v>
      </c>
      <c r="L108" s="650">
        <f>VLOOKUP($D108,'WP-BC'!$A$1:$N$358,8,FALSE)</f>
        <v>0</v>
      </c>
      <c r="M108" s="651">
        <f t="shared" si="39"/>
        <v>0</v>
      </c>
      <c r="N108" s="650">
        <f>VLOOKUP($D108,'WP-BC'!$A$1:$N$358,10,FALSE)</f>
        <v>0</v>
      </c>
      <c r="O108" s="650">
        <f>VLOOKUP($D108,'WP-BC'!$A$1:$N$358,11,FALSE)</f>
        <v>0</v>
      </c>
      <c r="P108" s="650">
        <f>VLOOKUP($D108,'WP-BC'!$A$1:$N$358,12,FALSE)</f>
        <v>0</v>
      </c>
      <c r="Q108" s="651">
        <f t="shared" si="40"/>
        <v>0</v>
      </c>
      <c r="R108" s="650">
        <f>VLOOKUP($D108,'WP-BC'!$A$1:$N$358,14,FALSE)</f>
        <v>0</v>
      </c>
      <c r="S108" s="674">
        <v>837882</v>
      </c>
      <c r="U108" s="674">
        <v>999305</v>
      </c>
      <c r="W108" s="674">
        <f t="shared" si="41"/>
        <v>-161423</v>
      </c>
    </row>
    <row r="109" spans="1:23" s="462" customFormat="1">
      <c r="A109" s="659" t="s">
        <v>1166</v>
      </c>
      <c r="B109" s="663" t="s">
        <v>640</v>
      </c>
      <c r="C109" s="647" t="s">
        <v>1175</v>
      </c>
      <c r="D109" s="648" t="str">
        <f t="shared" si="1"/>
        <v/>
      </c>
      <c r="E109" s="636" t="s">
        <v>1220</v>
      </c>
      <c r="F109" s="377"/>
      <c r="G109" s="654"/>
      <c r="H109" s="599"/>
      <c r="I109" s="653"/>
      <c r="J109" s="659"/>
      <c r="K109" s="650">
        <f>VLOOKUP($D109,'WP-BC'!$A$1:$N$358,7,FALSE)</f>
        <v>0</v>
      </c>
      <c r="L109" s="650">
        <f>VLOOKUP($D109,'WP-BC'!$A$1:$N$358,8,FALSE)</f>
        <v>0</v>
      </c>
      <c r="M109" s="651">
        <f t="shared" si="39"/>
        <v>0</v>
      </c>
      <c r="N109" s="650">
        <f>VLOOKUP($D109,'WP-BC'!$A$1:$N$358,10,FALSE)</f>
        <v>0</v>
      </c>
      <c r="O109" s="650">
        <f>VLOOKUP($D109,'WP-BC'!$A$1:$N$358,11,FALSE)</f>
        <v>0</v>
      </c>
      <c r="P109" s="650">
        <f>VLOOKUP($D109,'WP-BC'!$A$1:$N$358,12,FALSE)</f>
        <v>0</v>
      </c>
      <c r="Q109" s="651">
        <f t="shared" si="40"/>
        <v>0</v>
      </c>
      <c r="R109" s="650">
        <f>VLOOKUP($D109,'WP-BC'!$A$1:$N$358,14,FALSE)</f>
        <v>0</v>
      </c>
      <c r="S109" s="674">
        <v>541246.62</v>
      </c>
      <c r="U109" s="674">
        <v>429233.08</v>
      </c>
      <c r="W109" s="674">
        <f t="shared" si="41"/>
        <v>112013.53999999998</v>
      </c>
    </row>
    <row r="110" spans="1:23" s="462" customFormat="1">
      <c r="A110" s="659" t="s">
        <v>1166</v>
      </c>
      <c r="B110" s="663" t="s">
        <v>640</v>
      </c>
      <c r="C110" s="647" t="s">
        <v>1175</v>
      </c>
      <c r="D110" s="648" t="str">
        <f t="shared" si="1"/>
        <v/>
      </c>
      <c r="E110" s="636" t="s">
        <v>1221</v>
      </c>
      <c r="F110" s="377"/>
      <c r="G110" s="654"/>
      <c r="H110" s="599"/>
      <c r="I110" s="653"/>
      <c r="J110" s="659"/>
      <c r="K110" s="650">
        <f>VLOOKUP($D110,'WP-BC'!$A$1:$N$358,7,FALSE)</f>
        <v>0</v>
      </c>
      <c r="L110" s="650">
        <f>VLOOKUP($D110,'WP-BC'!$A$1:$N$358,8,FALSE)</f>
        <v>0</v>
      </c>
      <c r="M110" s="651">
        <f t="shared" si="39"/>
        <v>0</v>
      </c>
      <c r="N110" s="650">
        <f>VLOOKUP($D110,'WP-BC'!$A$1:$N$358,10,FALSE)</f>
        <v>0</v>
      </c>
      <c r="O110" s="650">
        <f>VLOOKUP($D110,'WP-BC'!$A$1:$N$358,11,FALSE)</f>
        <v>0</v>
      </c>
      <c r="P110" s="650">
        <f>VLOOKUP($D110,'WP-BC'!$A$1:$N$358,12,FALSE)</f>
        <v>0</v>
      </c>
      <c r="Q110" s="651">
        <f t="shared" si="40"/>
        <v>0</v>
      </c>
      <c r="R110" s="650">
        <f>VLOOKUP($D110,'WP-BC'!$A$1:$N$358,14,FALSE)</f>
        <v>0</v>
      </c>
      <c r="S110" s="674">
        <v>108837.62</v>
      </c>
      <c r="U110" s="674">
        <v>94091.62</v>
      </c>
      <c r="W110" s="674">
        <f t="shared" si="41"/>
        <v>14746</v>
      </c>
    </row>
    <row r="111" spans="1:23" s="462" customFormat="1">
      <c r="A111" s="659" t="s">
        <v>1166</v>
      </c>
      <c r="B111" s="663" t="s">
        <v>640</v>
      </c>
      <c r="C111" s="647" t="s">
        <v>1175</v>
      </c>
      <c r="D111" s="648" t="str">
        <f t="shared" ref="D111:D136" si="42">CONCATENATE(H111,G111,I111)</f>
        <v/>
      </c>
      <c r="E111" s="636" t="s">
        <v>1222</v>
      </c>
      <c r="F111" s="377"/>
      <c r="G111" s="654"/>
      <c r="H111" s="599"/>
      <c r="I111" s="653"/>
      <c r="J111" s="659"/>
      <c r="K111" s="650">
        <f>VLOOKUP($D111,'WP-BC'!$A$1:$N$358,7,FALSE)</f>
        <v>0</v>
      </c>
      <c r="L111" s="650">
        <f>VLOOKUP($D111,'WP-BC'!$A$1:$N$358,8,FALSE)</f>
        <v>0</v>
      </c>
      <c r="M111" s="651">
        <f t="shared" si="39"/>
        <v>0</v>
      </c>
      <c r="N111" s="650">
        <f>VLOOKUP($D111,'WP-BC'!$A$1:$N$358,10,FALSE)</f>
        <v>0</v>
      </c>
      <c r="O111" s="650">
        <f>VLOOKUP($D111,'WP-BC'!$A$1:$N$358,11,FALSE)</f>
        <v>0</v>
      </c>
      <c r="P111" s="650">
        <f>VLOOKUP($D111,'WP-BC'!$A$1:$N$358,12,FALSE)</f>
        <v>0</v>
      </c>
      <c r="Q111" s="651">
        <f t="shared" si="40"/>
        <v>0</v>
      </c>
      <c r="R111" s="650">
        <f>VLOOKUP($D111,'WP-BC'!$A$1:$N$358,14,FALSE)</f>
        <v>0</v>
      </c>
      <c r="S111" s="674">
        <v>6400</v>
      </c>
      <c r="U111" s="674">
        <v>3191</v>
      </c>
      <c r="W111" s="674">
        <f t="shared" si="41"/>
        <v>3209</v>
      </c>
    </row>
    <row r="112" spans="1:23" s="462" customFormat="1">
      <c r="A112" s="659" t="s">
        <v>1166</v>
      </c>
      <c r="B112" s="663" t="s">
        <v>640</v>
      </c>
      <c r="C112" s="647" t="s">
        <v>1175</v>
      </c>
      <c r="D112" s="648" t="str">
        <f t="shared" si="42"/>
        <v/>
      </c>
      <c r="E112" s="636" t="s">
        <v>1223</v>
      </c>
      <c r="F112" s="377"/>
      <c r="G112" s="654"/>
      <c r="H112" s="599"/>
      <c r="I112" s="653"/>
      <c r="J112" s="659"/>
      <c r="K112" s="650">
        <f>VLOOKUP($D112,'WP-BC'!$A$1:$N$358,7,FALSE)</f>
        <v>0</v>
      </c>
      <c r="L112" s="650">
        <f>VLOOKUP($D112,'WP-BC'!$A$1:$N$358,8,FALSE)</f>
        <v>0</v>
      </c>
      <c r="M112" s="651">
        <f t="shared" si="39"/>
        <v>0</v>
      </c>
      <c r="N112" s="650">
        <f>VLOOKUP($D112,'WP-BC'!$A$1:$N$358,10,FALSE)</f>
        <v>0</v>
      </c>
      <c r="O112" s="650">
        <f>VLOOKUP($D112,'WP-BC'!$A$1:$N$358,11,FALSE)</f>
        <v>0</v>
      </c>
      <c r="P112" s="650">
        <f>VLOOKUP($D112,'WP-BC'!$A$1:$N$358,12,FALSE)</f>
        <v>0</v>
      </c>
      <c r="Q112" s="651">
        <f t="shared" si="40"/>
        <v>0</v>
      </c>
      <c r="R112" s="650">
        <f>VLOOKUP($D112,'WP-BC'!$A$1:$N$358,14,FALSE)</f>
        <v>0</v>
      </c>
      <c r="S112" s="674">
        <v>1394339.57</v>
      </c>
      <c r="U112" s="674">
        <v>1342713.59</v>
      </c>
      <c r="W112" s="674">
        <f t="shared" si="41"/>
        <v>51625.979999999981</v>
      </c>
    </row>
    <row r="113" spans="1:23" s="462" customFormat="1">
      <c r="A113" s="659" t="s">
        <v>1166</v>
      </c>
      <c r="B113" s="663" t="s">
        <v>640</v>
      </c>
      <c r="C113" s="647" t="s">
        <v>1175</v>
      </c>
      <c r="D113" s="648" t="str">
        <f t="shared" si="42"/>
        <v/>
      </c>
      <c r="E113" s="636" t="s">
        <v>1224</v>
      </c>
      <c r="F113" s="377"/>
      <c r="G113" s="654"/>
      <c r="H113" s="599"/>
      <c r="I113" s="653"/>
      <c r="J113" s="659"/>
      <c r="K113" s="650">
        <f>VLOOKUP($D113,'WP-BC'!$A$1:$N$358,7,FALSE)</f>
        <v>0</v>
      </c>
      <c r="L113" s="650">
        <f>VLOOKUP($D113,'WP-BC'!$A$1:$N$358,8,FALSE)</f>
        <v>0</v>
      </c>
      <c r="M113" s="651">
        <f t="shared" si="39"/>
        <v>0</v>
      </c>
      <c r="N113" s="650">
        <f>VLOOKUP($D113,'WP-BC'!$A$1:$N$358,10,FALSE)</f>
        <v>0</v>
      </c>
      <c r="O113" s="650">
        <f>VLOOKUP($D113,'WP-BC'!$A$1:$N$358,11,FALSE)</f>
        <v>0</v>
      </c>
      <c r="P113" s="650">
        <f>VLOOKUP($D113,'WP-BC'!$A$1:$N$358,12,FALSE)</f>
        <v>0</v>
      </c>
      <c r="Q113" s="651">
        <f t="shared" si="40"/>
        <v>0</v>
      </c>
      <c r="R113" s="650">
        <f>VLOOKUP($D113,'WP-BC'!$A$1:$N$358,14,FALSE)</f>
        <v>0</v>
      </c>
      <c r="S113" s="674">
        <v>198592</v>
      </c>
      <c r="U113" s="674">
        <v>167153</v>
      </c>
      <c r="W113" s="674">
        <f t="shared" si="41"/>
        <v>31439</v>
      </c>
    </row>
    <row r="114" spans="1:23" s="462" customFormat="1">
      <c r="A114" s="659" t="s">
        <v>1166</v>
      </c>
      <c r="B114" s="663" t="s">
        <v>640</v>
      </c>
      <c r="C114" s="647" t="s">
        <v>1175</v>
      </c>
      <c r="D114" s="648" t="str">
        <f t="shared" si="42"/>
        <v/>
      </c>
      <c r="E114" s="636" t="s">
        <v>1225</v>
      </c>
      <c r="F114" s="377"/>
      <c r="G114" s="654"/>
      <c r="H114" s="599"/>
      <c r="I114" s="653"/>
      <c r="J114" s="659"/>
      <c r="K114" s="650">
        <f>VLOOKUP($D114,'WP-BC'!$A$1:$N$358,7,FALSE)</f>
        <v>0</v>
      </c>
      <c r="L114" s="650">
        <f>VLOOKUP($D114,'WP-BC'!$A$1:$N$358,8,FALSE)</f>
        <v>0</v>
      </c>
      <c r="M114" s="651">
        <f t="shared" si="39"/>
        <v>0</v>
      </c>
      <c r="N114" s="650">
        <f>VLOOKUP($D114,'WP-BC'!$A$1:$N$358,10,FALSE)</f>
        <v>0</v>
      </c>
      <c r="O114" s="650">
        <f>VLOOKUP($D114,'WP-BC'!$A$1:$N$358,11,FALSE)</f>
        <v>0</v>
      </c>
      <c r="P114" s="650">
        <f>VLOOKUP($D114,'WP-BC'!$A$1:$N$358,12,FALSE)</f>
        <v>0</v>
      </c>
      <c r="Q114" s="651">
        <f t="shared" si="40"/>
        <v>0</v>
      </c>
      <c r="R114" s="650">
        <f>VLOOKUP($D114,'WP-BC'!$A$1:$N$358,14,FALSE)</f>
        <v>0</v>
      </c>
      <c r="S114" s="674">
        <v>443045</v>
      </c>
      <c r="U114" s="674">
        <v>254870</v>
      </c>
      <c r="W114" s="674">
        <f t="shared" si="41"/>
        <v>188175</v>
      </c>
    </row>
    <row r="115" spans="1:23" s="462" customFormat="1">
      <c r="A115" s="659" t="s">
        <v>1166</v>
      </c>
      <c r="B115" s="663" t="s">
        <v>640</v>
      </c>
      <c r="C115" s="647" t="s">
        <v>1175</v>
      </c>
      <c r="D115" s="648" t="str">
        <f t="shared" si="42"/>
        <v/>
      </c>
      <c r="E115" s="636" t="s">
        <v>1226</v>
      </c>
      <c r="F115" s="377"/>
      <c r="G115" s="654"/>
      <c r="H115" s="599"/>
      <c r="I115" s="653"/>
      <c r="J115" s="659"/>
      <c r="K115" s="650">
        <f>VLOOKUP($D115,'WP-BC'!$A$1:$N$358,7,FALSE)</f>
        <v>0</v>
      </c>
      <c r="L115" s="650">
        <f>VLOOKUP($D115,'WP-BC'!$A$1:$N$358,8,FALSE)</f>
        <v>0</v>
      </c>
      <c r="M115" s="651">
        <f t="shared" si="39"/>
        <v>0</v>
      </c>
      <c r="N115" s="650">
        <f>VLOOKUP($D115,'WP-BC'!$A$1:$N$358,10,FALSE)</f>
        <v>0</v>
      </c>
      <c r="O115" s="650">
        <f>VLOOKUP($D115,'WP-BC'!$A$1:$N$358,11,FALSE)</f>
        <v>0</v>
      </c>
      <c r="P115" s="650">
        <f>VLOOKUP($D115,'WP-BC'!$A$1:$N$358,12,FALSE)</f>
        <v>0</v>
      </c>
      <c r="Q115" s="651">
        <f t="shared" si="40"/>
        <v>0</v>
      </c>
      <c r="R115" s="650">
        <f>VLOOKUP($D115,'WP-BC'!$A$1:$N$358,14,FALSE)</f>
        <v>0</v>
      </c>
      <c r="S115" s="674">
        <v>3131817.34</v>
      </c>
      <c r="U115" s="674">
        <v>3047113.62</v>
      </c>
      <c r="W115" s="674">
        <f t="shared" si="41"/>
        <v>84703.719999999739</v>
      </c>
    </row>
    <row r="116" spans="1:23" s="462" customFormat="1">
      <c r="A116" s="659" t="s">
        <v>1166</v>
      </c>
      <c r="B116" s="663" t="s">
        <v>640</v>
      </c>
      <c r="C116" s="647" t="s">
        <v>1175</v>
      </c>
      <c r="D116" s="648" t="str">
        <f t="shared" si="42"/>
        <v/>
      </c>
      <c r="E116" s="636" t="s">
        <v>1227</v>
      </c>
      <c r="F116" s="377"/>
      <c r="G116" s="654"/>
      <c r="H116" s="599"/>
      <c r="I116" s="653"/>
      <c r="J116" s="659"/>
      <c r="K116" s="650">
        <f>VLOOKUP($D116,'WP-BC'!$A$1:$N$358,7,FALSE)</f>
        <v>0</v>
      </c>
      <c r="L116" s="650">
        <f>VLOOKUP($D116,'WP-BC'!$A$1:$N$358,8,FALSE)</f>
        <v>0</v>
      </c>
      <c r="M116" s="651">
        <f t="shared" si="39"/>
        <v>0</v>
      </c>
      <c r="N116" s="650">
        <f>VLOOKUP($D116,'WP-BC'!$A$1:$N$358,10,FALSE)</f>
        <v>0</v>
      </c>
      <c r="O116" s="650">
        <f>VLOOKUP($D116,'WP-BC'!$A$1:$N$358,11,FALSE)</f>
        <v>0</v>
      </c>
      <c r="P116" s="650">
        <f>VLOOKUP($D116,'WP-BC'!$A$1:$N$358,12,FALSE)</f>
        <v>0</v>
      </c>
      <c r="Q116" s="651">
        <f t="shared" si="40"/>
        <v>0</v>
      </c>
      <c r="R116" s="650">
        <f>VLOOKUP($D116,'WP-BC'!$A$1:$N$358,14,FALSE)</f>
        <v>0</v>
      </c>
      <c r="S116" s="1392">
        <v>322930</v>
      </c>
      <c r="T116" s="1393"/>
      <c r="U116" s="1392">
        <v>322930</v>
      </c>
      <c r="V116" s="1393"/>
      <c r="W116" s="1392">
        <f t="shared" si="41"/>
        <v>0</v>
      </c>
    </row>
    <row r="117" spans="1:23" s="462" customFormat="1">
      <c r="A117" s="659"/>
      <c r="B117" s="663"/>
      <c r="C117" s="647"/>
      <c r="D117" s="648"/>
      <c r="E117" s="1236" t="s">
        <v>128</v>
      </c>
      <c r="F117" s="653"/>
      <c r="G117" s="654"/>
      <c r="H117" s="655"/>
      <c r="I117" s="653"/>
      <c r="J117" s="659"/>
      <c r="K117" s="656" t="s">
        <v>754</v>
      </c>
      <c r="L117" s="656" t="s">
        <v>754</v>
      </c>
      <c r="M117" s="656" t="s">
        <v>754</v>
      </c>
      <c r="N117" s="656" t="s">
        <v>754</v>
      </c>
      <c r="O117" s="656" t="s">
        <v>754</v>
      </c>
      <c r="P117" s="656" t="s">
        <v>754</v>
      </c>
      <c r="Q117" s="656" t="s">
        <v>754</v>
      </c>
      <c r="R117" s="656" t="s">
        <v>754</v>
      </c>
      <c r="S117" s="674"/>
      <c r="U117" s="674"/>
      <c r="W117" s="674"/>
    </row>
    <row r="118" spans="1:23" s="462" customFormat="1">
      <c r="A118" s="659"/>
      <c r="B118" s="663"/>
      <c r="C118" s="647"/>
      <c r="D118" s="648"/>
      <c r="E118" s="636"/>
      <c r="F118" s="1390"/>
      <c r="G118" s="658"/>
      <c r="H118" s="659"/>
      <c r="I118" s="659"/>
      <c r="J118" s="659"/>
      <c r="K118" s="650"/>
      <c r="L118" s="650"/>
      <c r="M118" s="650"/>
      <c r="N118" s="650"/>
      <c r="O118" s="650"/>
      <c r="P118" s="650"/>
      <c r="Q118" s="650"/>
      <c r="R118" s="650"/>
      <c r="S118" s="674"/>
      <c r="U118" s="674"/>
      <c r="W118" s="674"/>
    </row>
    <row r="119" spans="1:23" s="462" customFormat="1">
      <c r="A119" s="659"/>
      <c r="B119" s="659"/>
      <c r="C119" s="648"/>
      <c r="D119" s="648" t="str">
        <f t="shared" si="42"/>
        <v>SUBTOTAL Poletti</v>
      </c>
      <c r="E119" s="676">
        <v>21</v>
      </c>
      <c r="F119" s="657"/>
      <c r="G119" s="662" t="s">
        <v>1181</v>
      </c>
      <c r="H119" s="659"/>
      <c r="I119" s="659"/>
      <c r="J119" s="659"/>
      <c r="K119" s="661">
        <f>SUM(K106:K117)</f>
        <v>0</v>
      </c>
      <c r="L119" s="661">
        <f t="shared" ref="L119:R119" si="43">SUM(L106:L117)</f>
        <v>0</v>
      </c>
      <c r="M119" s="661">
        <f t="shared" si="43"/>
        <v>0</v>
      </c>
      <c r="N119" s="661">
        <f t="shared" si="43"/>
        <v>0</v>
      </c>
      <c r="O119" s="661">
        <f t="shared" si="43"/>
        <v>0</v>
      </c>
      <c r="P119" s="661">
        <f t="shared" si="43"/>
        <v>0</v>
      </c>
      <c r="Q119" s="661">
        <f t="shared" si="43"/>
        <v>0</v>
      </c>
      <c r="R119" s="661">
        <f t="shared" si="43"/>
        <v>0</v>
      </c>
      <c r="S119" s="672">
        <f t="shared" ref="S119" si="44">SUM(S106:S116)</f>
        <v>8082687.1500000004</v>
      </c>
      <c r="U119" s="672">
        <f>SUM(U106:U116)</f>
        <v>7614697.9100000001</v>
      </c>
      <c r="W119" s="672">
        <f>SUM(W106:W116)</f>
        <v>467989.2399999997</v>
      </c>
    </row>
    <row r="120" spans="1:23" s="643" customFormat="1" ht="24.75" customHeight="1">
      <c r="A120" s="636"/>
      <c r="B120" s="636"/>
      <c r="C120" s="638"/>
      <c r="D120" s="648" t="str">
        <f t="shared" si="42"/>
        <v/>
      </c>
      <c r="E120" s="676">
        <v>22</v>
      </c>
      <c r="F120" s="1390"/>
      <c r="G120" s="645"/>
      <c r="H120" s="636"/>
      <c r="I120" s="636"/>
      <c r="J120" s="636"/>
      <c r="K120" s="675"/>
      <c r="L120" s="675"/>
      <c r="M120" s="675"/>
      <c r="N120" s="675"/>
      <c r="O120" s="675"/>
      <c r="P120" s="675"/>
      <c r="Q120" s="675"/>
      <c r="R120" s="675"/>
      <c r="S120" s="642"/>
      <c r="U120" s="642"/>
      <c r="W120" s="642"/>
    </row>
    <row r="121" spans="1:23" s="462" customFormat="1">
      <c r="A121" s="659" t="s">
        <v>1166</v>
      </c>
      <c r="B121" s="663" t="s">
        <v>640</v>
      </c>
      <c r="C121" s="647" t="s">
        <v>1182</v>
      </c>
      <c r="D121" s="648" t="str">
        <f t="shared" si="42"/>
        <v/>
      </c>
      <c r="E121" s="636" t="s">
        <v>1105</v>
      </c>
      <c r="F121" s="377"/>
      <c r="G121" s="654"/>
      <c r="H121" s="599"/>
      <c r="I121" s="653"/>
      <c r="J121" s="659"/>
      <c r="K121" s="650">
        <f>VLOOKUP($D121,'WP-BC'!$A$1:$N$358,7,FALSE)</f>
        <v>0</v>
      </c>
      <c r="L121" s="650">
        <f>VLOOKUP($D121,'WP-BC'!$A$1:$N$358,8,FALSE)</f>
        <v>0</v>
      </c>
      <c r="M121" s="651">
        <f t="shared" ref="M121:M133" si="45">+K121-L121</f>
        <v>0</v>
      </c>
      <c r="N121" s="650">
        <f>VLOOKUP($D121,'WP-BC'!$A$1:$N$358,10,FALSE)</f>
        <v>0</v>
      </c>
      <c r="O121" s="650">
        <f>VLOOKUP($D121,'WP-BC'!$A$1:$N$358,11,FALSE)</f>
        <v>0</v>
      </c>
      <c r="P121" s="650">
        <f>VLOOKUP($D121,'WP-BC'!$A$1:$N$358,12,FALSE)</f>
        <v>0</v>
      </c>
      <c r="Q121" s="651">
        <f t="shared" ref="Q121:Q133" si="46">+O121-P121</f>
        <v>0</v>
      </c>
      <c r="R121" s="650">
        <f>VLOOKUP($D121,'WP-BC'!$A$1:$N$358,14,FALSE)</f>
        <v>0</v>
      </c>
      <c r="S121" s="674">
        <v>181336.84</v>
      </c>
      <c r="U121" s="674">
        <v>147903.84</v>
      </c>
      <c r="W121" s="674">
        <f t="shared" ref="W121:W133" si="47">+S121-U121</f>
        <v>33433</v>
      </c>
    </row>
    <row r="122" spans="1:23" s="462" customFormat="1">
      <c r="A122" s="659" t="s">
        <v>1166</v>
      </c>
      <c r="B122" s="663" t="s">
        <v>640</v>
      </c>
      <c r="C122" s="647" t="s">
        <v>1184</v>
      </c>
      <c r="D122" s="648" t="str">
        <f t="shared" si="42"/>
        <v/>
      </c>
      <c r="E122" s="636" t="s">
        <v>1106</v>
      </c>
      <c r="F122" s="377"/>
      <c r="G122" s="654"/>
      <c r="H122" s="599"/>
      <c r="I122" s="653"/>
      <c r="J122" s="659"/>
      <c r="K122" s="650">
        <f>VLOOKUP($D122,'WP-BC'!$A$1:$N$358,7,FALSE)</f>
        <v>0</v>
      </c>
      <c r="L122" s="650">
        <f>VLOOKUP($D122,'WP-BC'!$A$1:$N$358,8,FALSE)</f>
        <v>0</v>
      </c>
      <c r="M122" s="651">
        <f t="shared" si="45"/>
        <v>0</v>
      </c>
      <c r="N122" s="650">
        <f>VLOOKUP($D122,'WP-BC'!$A$1:$N$358,10,FALSE)</f>
        <v>0</v>
      </c>
      <c r="O122" s="650">
        <f>VLOOKUP($D122,'WP-BC'!$A$1:$N$358,11,FALSE)</f>
        <v>0</v>
      </c>
      <c r="P122" s="650">
        <f>VLOOKUP($D122,'WP-BC'!$A$1:$N$358,12,FALSE)</f>
        <v>0</v>
      </c>
      <c r="Q122" s="651">
        <f t="shared" si="46"/>
        <v>0</v>
      </c>
      <c r="R122" s="650">
        <f>VLOOKUP($D122,'WP-BC'!$A$1:$N$358,14,FALSE)</f>
        <v>0</v>
      </c>
      <c r="S122" s="674">
        <v>21882</v>
      </c>
      <c r="U122" s="674">
        <v>11675</v>
      </c>
      <c r="W122" s="674">
        <f t="shared" si="47"/>
        <v>10207</v>
      </c>
    </row>
    <row r="123" spans="1:23" s="462" customFormat="1">
      <c r="A123" s="659" t="s">
        <v>1166</v>
      </c>
      <c r="B123" s="663" t="s">
        <v>640</v>
      </c>
      <c r="C123" s="647" t="s">
        <v>1184</v>
      </c>
      <c r="D123" s="648" t="str">
        <f t="shared" si="42"/>
        <v/>
      </c>
      <c r="E123" s="636" t="s">
        <v>1107</v>
      </c>
      <c r="F123" s="377"/>
      <c r="G123" s="654"/>
      <c r="H123" s="599"/>
      <c r="I123" s="653"/>
      <c r="J123" s="659"/>
      <c r="K123" s="650">
        <f>VLOOKUP($D123,'WP-BC'!$A$1:$N$358,7,FALSE)</f>
        <v>0</v>
      </c>
      <c r="L123" s="650">
        <f>VLOOKUP($D123,'WP-BC'!$A$1:$N$358,8,FALSE)</f>
        <v>0</v>
      </c>
      <c r="M123" s="651">
        <f t="shared" si="45"/>
        <v>0</v>
      </c>
      <c r="N123" s="650">
        <f>VLOOKUP($D123,'WP-BC'!$A$1:$N$358,10,FALSE)</f>
        <v>0</v>
      </c>
      <c r="O123" s="650">
        <f>VLOOKUP($D123,'WP-BC'!$A$1:$N$358,11,FALSE)</f>
        <v>0</v>
      </c>
      <c r="P123" s="650">
        <f>VLOOKUP($D123,'WP-BC'!$A$1:$N$358,12,FALSE)</f>
        <v>0</v>
      </c>
      <c r="Q123" s="651">
        <f t="shared" si="46"/>
        <v>0</v>
      </c>
      <c r="R123" s="650">
        <f>VLOOKUP($D123,'WP-BC'!$A$1:$N$358,14,FALSE)</f>
        <v>0</v>
      </c>
      <c r="S123" s="674">
        <v>427955.33999999997</v>
      </c>
      <c r="U123" s="674">
        <v>373839.33999999997</v>
      </c>
      <c r="W123" s="674">
        <f t="shared" si="47"/>
        <v>54116</v>
      </c>
    </row>
    <row r="124" spans="1:23" s="462" customFormat="1">
      <c r="A124" s="659" t="s">
        <v>1166</v>
      </c>
      <c r="B124" s="663" t="s">
        <v>640</v>
      </c>
      <c r="C124" s="647" t="s">
        <v>1186</v>
      </c>
      <c r="D124" s="648" t="str">
        <f t="shared" si="42"/>
        <v/>
      </c>
      <c r="E124" s="636" t="s">
        <v>1108</v>
      </c>
      <c r="F124" s="377"/>
      <c r="G124" s="654"/>
      <c r="H124" s="599"/>
      <c r="I124" s="653"/>
      <c r="J124" s="659"/>
      <c r="K124" s="650">
        <f>VLOOKUP($D124,'WP-BC'!$A$1:$N$358,7,FALSE)</f>
        <v>0</v>
      </c>
      <c r="L124" s="650">
        <f>VLOOKUP($D124,'WP-BC'!$A$1:$N$358,8,FALSE)</f>
        <v>0</v>
      </c>
      <c r="M124" s="651">
        <f t="shared" si="45"/>
        <v>0</v>
      </c>
      <c r="N124" s="650">
        <f>VLOOKUP($D124,'WP-BC'!$A$1:$N$358,10,FALSE)</f>
        <v>0</v>
      </c>
      <c r="O124" s="650">
        <f>VLOOKUP($D124,'WP-BC'!$A$1:$N$358,11,FALSE)</f>
        <v>0</v>
      </c>
      <c r="P124" s="650">
        <f>VLOOKUP($D124,'WP-BC'!$A$1:$N$358,12,FALSE)</f>
        <v>0</v>
      </c>
      <c r="Q124" s="651">
        <f t="shared" si="46"/>
        <v>0</v>
      </c>
      <c r="R124" s="650">
        <f>VLOOKUP($D124,'WP-BC'!$A$1:$N$358,14,FALSE)</f>
        <v>0</v>
      </c>
      <c r="S124" s="674">
        <v>21882</v>
      </c>
      <c r="U124" s="674">
        <v>11675</v>
      </c>
      <c r="W124" s="674">
        <f t="shared" si="47"/>
        <v>10207</v>
      </c>
    </row>
    <row r="125" spans="1:23" s="462" customFormat="1">
      <c r="A125" s="659" t="s">
        <v>1166</v>
      </c>
      <c r="B125" s="663" t="s">
        <v>640</v>
      </c>
      <c r="C125" s="647" t="s">
        <v>1186</v>
      </c>
      <c r="D125" s="648" t="str">
        <f t="shared" si="42"/>
        <v/>
      </c>
      <c r="E125" s="636" t="s">
        <v>1109</v>
      </c>
      <c r="F125" s="377"/>
      <c r="G125" s="654"/>
      <c r="H125" s="599"/>
      <c r="I125" s="653"/>
      <c r="J125" s="659"/>
      <c r="K125" s="650">
        <f>VLOOKUP($D125,'WP-BC'!$A$1:$N$358,7,FALSE)</f>
        <v>0</v>
      </c>
      <c r="L125" s="650">
        <f>VLOOKUP($D125,'WP-BC'!$A$1:$N$358,8,FALSE)</f>
        <v>0</v>
      </c>
      <c r="M125" s="651">
        <f t="shared" si="45"/>
        <v>0</v>
      </c>
      <c r="N125" s="650">
        <f>VLOOKUP($D125,'WP-BC'!$A$1:$N$358,10,FALSE)</f>
        <v>0</v>
      </c>
      <c r="O125" s="650">
        <f>VLOOKUP($D125,'WP-BC'!$A$1:$N$358,11,FALSE)</f>
        <v>0</v>
      </c>
      <c r="P125" s="650">
        <f>VLOOKUP($D125,'WP-BC'!$A$1:$N$358,12,FALSE)</f>
        <v>0</v>
      </c>
      <c r="Q125" s="651">
        <f t="shared" si="46"/>
        <v>0</v>
      </c>
      <c r="R125" s="650">
        <f>VLOOKUP($D125,'WP-BC'!$A$1:$N$358,14,FALSE)</f>
        <v>0</v>
      </c>
      <c r="S125" s="674">
        <v>860179.7300000001</v>
      </c>
      <c r="U125" s="674">
        <v>503709.73</v>
      </c>
      <c r="W125" s="674">
        <f t="shared" si="47"/>
        <v>356470.00000000012</v>
      </c>
    </row>
    <row r="126" spans="1:23" s="462" customFormat="1">
      <c r="A126" s="659" t="s">
        <v>1166</v>
      </c>
      <c r="B126" s="663" t="s">
        <v>640</v>
      </c>
      <c r="C126" s="647" t="s">
        <v>1188</v>
      </c>
      <c r="D126" s="648" t="str">
        <f t="shared" si="42"/>
        <v/>
      </c>
      <c r="E126" s="636" t="s">
        <v>1110</v>
      </c>
      <c r="F126" s="377"/>
      <c r="G126" s="654"/>
      <c r="H126" s="599"/>
      <c r="I126" s="653"/>
      <c r="J126" s="659"/>
      <c r="K126" s="650">
        <f>VLOOKUP($D126,'WP-BC'!$A$1:$N$358,7,FALSE)</f>
        <v>0</v>
      </c>
      <c r="L126" s="650">
        <f>VLOOKUP($D126,'WP-BC'!$A$1:$N$358,8,FALSE)</f>
        <v>0</v>
      </c>
      <c r="M126" s="651">
        <f t="shared" si="45"/>
        <v>0</v>
      </c>
      <c r="N126" s="650">
        <f>VLOOKUP($D126,'WP-BC'!$A$1:$N$358,10,FALSE)</f>
        <v>0</v>
      </c>
      <c r="O126" s="650">
        <f>VLOOKUP($D126,'WP-BC'!$A$1:$N$358,11,FALSE)</f>
        <v>0</v>
      </c>
      <c r="P126" s="650">
        <f>VLOOKUP($D126,'WP-BC'!$A$1:$N$358,12,FALSE)</f>
        <v>0</v>
      </c>
      <c r="Q126" s="651">
        <f t="shared" si="46"/>
        <v>0</v>
      </c>
      <c r="R126" s="650">
        <f>VLOOKUP($D126,'WP-BC'!$A$1:$N$358,14,FALSE)</f>
        <v>0</v>
      </c>
      <c r="S126" s="674">
        <v>22076</v>
      </c>
      <c r="U126" s="674">
        <v>11776</v>
      </c>
      <c r="W126" s="674">
        <f t="shared" si="47"/>
        <v>10300</v>
      </c>
    </row>
    <row r="127" spans="1:23" s="462" customFormat="1">
      <c r="A127" s="659" t="s">
        <v>1166</v>
      </c>
      <c r="B127" s="663" t="s">
        <v>640</v>
      </c>
      <c r="C127" s="647" t="s">
        <v>1188</v>
      </c>
      <c r="D127" s="648" t="str">
        <f t="shared" si="42"/>
        <v/>
      </c>
      <c r="E127" s="636" t="s">
        <v>1111</v>
      </c>
      <c r="F127" s="377"/>
      <c r="G127" s="654"/>
      <c r="H127" s="599"/>
      <c r="I127" s="653"/>
      <c r="J127" s="659"/>
      <c r="K127" s="650">
        <f>VLOOKUP($D127,'WP-BC'!$A$1:$N$358,7,FALSE)</f>
        <v>0</v>
      </c>
      <c r="L127" s="650">
        <f>VLOOKUP($D127,'WP-BC'!$A$1:$N$358,8,FALSE)</f>
        <v>0</v>
      </c>
      <c r="M127" s="651">
        <f t="shared" si="45"/>
        <v>0</v>
      </c>
      <c r="N127" s="650">
        <f>VLOOKUP($D127,'WP-BC'!$A$1:$N$358,10,FALSE)</f>
        <v>0</v>
      </c>
      <c r="O127" s="650">
        <f>VLOOKUP($D127,'WP-BC'!$A$1:$N$358,11,FALSE)</f>
        <v>0</v>
      </c>
      <c r="P127" s="650">
        <f>VLOOKUP($D127,'WP-BC'!$A$1:$N$358,12,FALSE)</f>
        <v>0</v>
      </c>
      <c r="Q127" s="651">
        <f t="shared" si="46"/>
        <v>0</v>
      </c>
      <c r="R127" s="650">
        <f>VLOOKUP($D127,'WP-BC'!$A$1:$N$358,14,FALSE)</f>
        <v>0</v>
      </c>
      <c r="S127" s="674">
        <v>1238891.6099999999</v>
      </c>
      <c r="U127" s="674">
        <v>554089.09</v>
      </c>
      <c r="W127" s="674">
        <f t="shared" si="47"/>
        <v>684802.5199999999</v>
      </c>
    </row>
    <row r="128" spans="1:23" s="462" customFormat="1">
      <c r="A128" s="659" t="s">
        <v>1166</v>
      </c>
      <c r="B128" s="663" t="s">
        <v>640</v>
      </c>
      <c r="C128" s="647" t="s">
        <v>1190</v>
      </c>
      <c r="D128" s="648" t="str">
        <f t="shared" si="42"/>
        <v/>
      </c>
      <c r="E128" s="636" t="s">
        <v>1228</v>
      </c>
      <c r="F128" s="377"/>
      <c r="G128" s="654"/>
      <c r="H128" s="599"/>
      <c r="I128" s="653"/>
      <c r="J128" s="659"/>
      <c r="K128" s="650">
        <f>VLOOKUP($D128,'WP-BC'!$A$1:$N$358,7,FALSE)</f>
        <v>0</v>
      </c>
      <c r="L128" s="650">
        <f>VLOOKUP($D128,'WP-BC'!$A$1:$N$358,8,FALSE)</f>
        <v>0</v>
      </c>
      <c r="M128" s="651">
        <f t="shared" si="45"/>
        <v>0</v>
      </c>
      <c r="N128" s="650">
        <f>VLOOKUP($D128,'WP-BC'!$A$1:$N$358,10,FALSE)</f>
        <v>0</v>
      </c>
      <c r="O128" s="650">
        <f>VLOOKUP($D128,'WP-BC'!$A$1:$N$358,11,FALSE)</f>
        <v>0</v>
      </c>
      <c r="P128" s="650">
        <f>VLOOKUP($D128,'WP-BC'!$A$1:$N$358,12,FALSE)</f>
        <v>0</v>
      </c>
      <c r="Q128" s="651">
        <f t="shared" si="46"/>
        <v>0</v>
      </c>
      <c r="R128" s="650">
        <f>VLOOKUP($D128,'WP-BC'!$A$1:$N$358,14,FALSE)</f>
        <v>0</v>
      </c>
      <c r="S128" s="674">
        <v>22076</v>
      </c>
      <c r="U128" s="674">
        <v>11776</v>
      </c>
      <c r="W128" s="674">
        <f t="shared" si="47"/>
        <v>10300</v>
      </c>
    </row>
    <row r="129" spans="1:25" s="462" customFormat="1">
      <c r="A129" s="659" t="s">
        <v>1166</v>
      </c>
      <c r="B129" s="663" t="s">
        <v>640</v>
      </c>
      <c r="C129" s="647" t="s">
        <v>1190</v>
      </c>
      <c r="D129" s="648" t="str">
        <f t="shared" si="42"/>
        <v/>
      </c>
      <c r="E129" s="636" t="s">
        <v>1229</v>
      </c>
      <c r="F129" s="377"/>
      <c r="G129" s="654"/>
      <c r="H129" s="599"/>
      <c r="I129" s="653"/>
      <c r="J129" s="659"/>
      <c r="K129" s="650">
        <f>VLOOKUP($D129,'WP-BC'!$A$1:$N$358,7,FALSE)</f>
        <v>0</v>
      </c>
      <c r="L129" s="650">
        <f>VLOOKUP($D129,'WP-BC'!$A$1:$N$358,8,FALSE)</f>
        <v>0</v>
      </c>
      <c r="M129" s="651">
        <f t="shared" si="45"/>
        <v>0</v>
      </c>
      <c r="N129" s="650">
        <f>VLOOKUP($D129,'WP-BC'!$A$1:$N$358,10,FALSE)</f>
        <v>0</v>
      </c>
      <c r="O129" s="650">
        <f>VLOOKUP($D129,'WP-BC'!$A$1:$N$358,11,FALSE)</f>
        <v>0</v>
      </c>
      <c r="P129" s="650">
        <f>VLOOKUP($D129,'WP-BC'!$A$1:$N$358,12,FALSE)</f>
        <v>0</v>
      </c>
      <c r="Q129" s="651">
        <f t="shared" si="46"/>
        <v>0</v>
      </c>
      <c r="R129" s="650">
        <f>VLOOKUP($D129,'WP-BC'!$A$1:$N$358,14,FALSE)</f>
        <v>0</v>
      </c>
      <c r="S129" s="674">
        <v>228133.34</v>
      </c>
      <c r="U129" s="674">
        <v>196578.34</v>
      </c>
      <c r="W129" s="674">
        <f t="shared" si="47"/>
        <v>31555</v>
      </c>
    </row>
    <row r="130" spans="1:25" s="462" customFormat="1">
      <c r="A130" s="659" t="s">
        <v>1166</v>
      </c>
      <c r="B130" s="663" t="s">
        <v>640</v>
      </c>
      <c r="C130" s="647" t="s">
        <v>1192</v>
      </c>
      <c r="D130" s="648" t="str">
        <f t="shared" si="42"/>
        <v/>
      </c>
      <c r="E130" s="636" t="s">
        <v>1230</v>
      </c>
      <c r="F130" s="377"/>
      <c r="G130" s="654"/>
      <c r="H130" s="599"/>
      <c r="I130" s="653"/>
      <c r="J130" s="659"/>
      <c r="K130" s="650">
        <f>VLOOKUP($D130,'WP-BC'!$A$1:$N$358,7,FALSE)</f>
        <v>0</v>
      </c>
      <c r="L130" s="650">
        <f>VLOOKUP($D130,'WP-BC'!$A$1:$N$358,8,FALSE)</f>
        <v>0</v>
      </c>
      <c r="M130" s="651">
        <f t="shared" si="45"/>
        <v>0</v>
      </c>
      <c r="N130" s="650">
        <f>VLOOKUP($D130,'WP-BC'!$A$1:$N$358,10,FALSE)</f>
        <v>0</v>
      </c>
      <c r="O130" s="650">
        <f>VLOOKUP($D130,'WP-BC'!$A$1:$N$358,11,FALSE)</f>
        <v>0</v>
      </c>
      <c r="P130" s="650">
        <f>VLOOKUP($D130,'WP-BC'!$A$1:$N$358,12,FALSE)</f>
        <v>0</v>
      </c>
      <c r="Q130" s="651">
        <f t="shared" si="46"/>
        <v>0</v>
      </c>
      <c r="R130" s="650">
        <f>VLOOKUP($D130,'WP-BC'!$A$1:$N$358,14,FALSE)</f>
        <v>0</v>
      </c>
      <c r="S130" s="674">
        <v>22076</v>
      </c>
      <c r="U130" s="674">
        <v>11776</v>
      </c>
      <c r="W130" s="674">
        <f t="shared" si="47"/>
        <v>10300</v>
      </c>
    </row>
    <row r="131" spans="1:25" s="462" customFormat="1">
      <c r="A131" s="659" t="s">
        <v>1166</v>
      </c>
      <c r="B131" s="663" t="s">
        <v>640</v>
      </c>
      <c r="C131" s="647" t="s">
        <v>1192</v>
      </c>
      <c r="D131" s="648" t="str">
        <f t="shared" si="42"/>
        <v/>
      </c>
      <c r="E131" s="636" t="s">
        <v>1231</v>
      </c>
      <c r="F131" s="377"/>
      <c r="G131" s="654"/>
      <c r="H131" s="599"/>
      <c r="I131" s="653"/>
      <c r="J131" s="659"/>
      <c r="K131" s="650">
        <f>VLOOKUP($D131,'WP-BC'!$A$1:$N$358,7,FALSE)</f>
        <v>0</v>
      </c>
      <c r="L131" s="650">
        <f>VLOOKUP($D131,'WP-BC'!$A$1:$N$358,8,FALSE)</f>
        <v>0</v>
      </c>
      <c r="M131" s="651">
        <f t="shared" si="45"/>
        <v>0</v>
      </c>
      <c r="N131" s="650">
        <f>VLOOKUP($D131,'WP-BC'!$A$1:$N$358,10,FALSE)</f>
        <v>0</v>
      </c>
      <c r="O131" s="650">
        <f>VLOOKUP($D131,'WP-BC'!$A$1:$N$358,11,FALSE)</f>
        <v>0</v>
      </c>
      <c r="P131" s="650">
        <f>VLOOKUP($D131,'WP-BC'!$A$1:$N$358,12,FALSE)</f>
        <v>0</v>
      </c>
      <c r="Q131" s="651">
        <f t="shared" si="46"/>
        <v>0</v>
      </c>
      <c r="R131" s="650">
        <f>VLOOKUP($D131,'WP-BC'!$A$1:$N$358,14,FALSE)</f>
        <v>0</v>
      </c>
      <c r="S131" s="674">
        <v>171154</v>
      </c>
      <c r="U131" s="674">
        <v>151602</v>
      </c>
      <c r="W131" s="674">
        <f t="shared" si="47"/>
        <v>19552</v>
      </c>
    </row>
    <row r="132" spans="1:25" s="462" customFormat="1">
      <c r="A132" s="659" t="s">
        <v>1166</v>
      </c>
      <c r="B132" s="663" t="s">
        <v>640</v>
      </c>
      <c r="C132" s="647" t="s">
        <v>1194</v>
      </c>
      <c r="D132" s="648" t="str">
        <f t="shared" si="42"/>
        <v/>
      </c>
      <c r="E132" s="636" t="s">
        <v>1232</v>
      </c>
      <c r="F132" s="377"/>
      <c r="G132" s="654"/>
      <c r="H132" s="599"/>
      <c r="I132" s="653"/>
      <c r="J132" s="659"/>
      <c r="K132" s="650">
        <f>VLOOKUP($D132,'WP-BC'!$A$1:$N$358,7,FALSE)</f>
        <v>0</v>
      </c>
      <c r="L132" s="650">
        <f>VLOOKUP($D132,'WP-BC'!$A$1:$N$358,8,FALSE)</f>
        <v>0</v>
      </c>
      <c r="M132" s="651">
        <f t="shared" si="45"/>
        <v>0</v>
      </c>
      <c r="N132" s="650">
        <f>VLOOKUP($D132,'WP-BC'!$A$1:$N$358,10,FALSE)</f>
        <v>0</v>
      </c>
      <c r="O132" s="650">
        <f>VLOOKUP($D132,'WP-BC'!$A$1:$N$358,11,FALSE)</f>
        <v>0</v>
      </c>
      <c r="P132" s="650">
        <f>VLOOKUP($D132,'WP-BC'!$A$1:$N$358,12,FALSE)</f>
        <v>0</v>
      </c>
      <c r="Q132" s="651">
        <f t="shared" si="46"/>
        <v>0</v>
      </c>
      <c r="R132" s="650">
        <f>VLOOKUP($D132,'WP-BC'!$A$1:$N$358,14,FALSE)</f>
        <v>0</v>
      </c>
      <c r="S132" s="674">
        <v>22076</v>
      </c>
      <c r="U132" s="674">
        <v>5152</v>
      </c>
      <c r="W132" s="674">
        <f t="shared" si="47"/>
        <v>16924</v>
      </c>
    </row>
    <row r="133" spans="1:25" s="462" customFormat="1">
      <c r="A133" s="659" t="s">
        <v>1166</v>
      </c>
      <c r="B133" s="663" t="s">
        <v>640</v>
      </c>
      <c r="C133" s="647" t="s">
        <v>1194</v>
      </c>
      <c r="D133" s="648" t="str">
        <f t="shared" si="42"/>
        <v/>
      </c>
      <c r="E133" s="636" t="s">
        <v>1233</v>
      </c>
      <c r="F133" s="377"/>
      <c r="G133" s="654"/>
      <c r="H133" s="599"/>
      <c r="I133" s="653"/>
      <c r="J133" s="659"/>
      <c r="K133" s="650">
        <f>VLOOKUP($D133,'WP-BC'!$A$1:$N$358,7,FALSE)</f>
        <v>0</v>
      </c>
      <c r="L133" s="650">
        <f>VLOOKUP($D133,'WP-BC'!$A$1:$N$358,8,FALSE)</f>
        <v>0</v>
      </c>
      <c r="M133" s="651">
        <f t="shared" si="45"/>
        <v>0</v>
      </c>
      <c r="N133" s="650">
        <f>VLOOKUP($D133,'WP-BC'!$A$1:$N$358,10,FALSE)</f>
        <v>0</v>
      </c>
      <c r="O133" s="650">
        <f>VLOOKUP($D133,'WP-BC'!$A$1:$N$358,11,FALSE)</f>
        <v>0</v>
      </c>
      <c r="P133" s="650">
        <f>VLOOKUP($D133,'WP-BC'!$A$1:$N$358,12,FALSE)</f>
        <v>0</v>
      </c>
      <c r="Q133" s="651">
        <f t="shared" si="46"/>
        <v>0</v>
      </c>
      <c r="R133" s="650">
        <f>VLOOKUP($D133,'WP-BC'!$A$1:$N$358,14,FALSE)</f>
        <v>0</v>
      </c>
      <c r="S133" s="1392">
        <v>245850</v>
      </c>
      <c r="T133" s="1393"/>
      <c r="U133" s="1392">
        <v>83052</v>
      </c>
      <c r="V133" s="1393"/>
      <c r="W133" s="1392">
        <f t="shared" si="47"/>
        <v>162798</v>
      </c>
    </row>
    <row r="134" spans="1:25" s="462" customFormat="1">
      <c r="A134" s="659"/>
      <c r="B134" s="663"/>
      <c r="C134" s="647"/>
      <c r="D134" s="648"/>
      <c r="E134" s="1236" t="s">
        <v>128</v>
      </c>
      <c r="F134" s="653"/>
      <c r="G134" s="654"/>
      <c r="H134" s="655"/>
      <c r="I134" s="653"/>
      <c r="J134" s="659"/>
      <c r="K134" s="656" t="s">
        <v>754</v>
      </c>
      <c r="L134" s="656" t="s">
        <v>754</v>
      </c>
      <c r="M134" s="656" t="s">
        <v>754</v>
      </c>
      <c r="N134" s="656" t="s">
        <v>754</v>
      </c>
      <c r="O134" s="656" t="s">
        <v>754</v>
      </c>
      <c r="P134" s="656" t="s">
        <v>754</v>
      </c>
      <c r="Q134" s="656" t="s">
        <v>754</v>
      </c>
      <c r="R134" s="656" t="s">
        <v>754</v>
      </c>
      <c r="S134" s="674"/>
      <c r="U134" s="674"/>
      <c r="W134" s="674"/>
    </row>
    <row r="135" spans="1:25" s="462" customFormat="1">
      <c r="A135" s="659"/>
      <c r="B135" s="663"/>
      <c r="C135" s="647"/>
      <c r="D135" s="648"/>
      <c r="E135" s="636"/>
      <c r="F135" s="1390"/>
      <c r="G135" s="658"/>
      <c r="H135" s="659"/>
      <c r="I135" s="659"/>
      <c r="J135" s="659"/>
      <c r="K135" s="650"/>
      <c r="L135" s="650"/>
      <c r="M135" s="650"/>
      <c r="N135" s="650"/>
      <c r="O135" s="650"/>
      <c r="P135" s="650"/>
      <c r="Q135" s="650"/>
      <c r="R135" s="650"/>
      <c r="S135" s="674"/>
      <c r="U135" s="674"/>
      <c r="W135" s="674"/>
    </row>
    <row r="136" spans="1:25" s="643" customFormat="1">
      <c r="A136" s="636"/>
      <c r="B136" s="636"/>
      <c r="C136" s="638"/>
      <c r="D136" s="648" t="str">
        <f t="shared" si="42"/>
        <v>SUBTOTAL SCPP</v>
      </c>
      <c r="E136" s="676">
        <v>23</v>
      </c>
      <c r="F136" s="657"/>
      <c r="G136" s="676" t="s">
        <v>1196</v>
      </c>
      <c r="H136" s="636"/>
      <c r="I136" s="636"/>
      <c r="J136" s="636"/>
      <c r="K136" s="677">
        <f>SUM(K121:K134)</f>
        <v>0</v>
      </c>
      <c r="L136" s="677">
        <f t="shared" ref="L136:R136" si="48">SUM(L121:L134)</f>
        <v>0</v>
      </c>
      <c r="M136" s="677">
        <f t="shared" si="48"/>
        <v>0</v>
      </c>
      <c r="N136" s="677">
        <f t="shared" si="48"/>
        <v>0</v>
      </c>
      <c r="O136" s="677">
        <f t="shared" si="48"/>
        <v>0</v>
      </c>
      <c r="P136" s="677">
        <f t="shared" si="48"/>
        <v>0</v>
      </c>
      <c r="Q136" s="677">
        <f t="shared" si="48"/>
        <v>0</v>
      </c>
      <c r="R136" s="677">
        <f t="shared" si="48"/>
        <v>0</v>
      </c>
      <c r="S136" s="678">
        <f t="shared" ref="S136" si="49">SUM(S121:S133)</f>
        <v>3485568.86</v>
      </c>
      <c r="U136" s="678">
        <f>SUM(U121:U133)</f>
        <v>2074604.34</v>
      </c>
      <c r="W136" s="678">
        <f>SUM(W121:W133)</f>
        <v>1410964.52</v>
      </c>
    </row>
    <row r="137" spans="1:25" s="643" customFormat="1">
      <c r="A137" s="636"/>
      <c r="B137" s="636"/>
      <c r="C137" s="638"/>
      <c r="D137" s="648"/>
      <c r="E137" s="676"/>
      <c r="F137" s="657"/>
      <c r="G137" s="676"/>
      <c r="H137" s="636"/>
      <c r="I137" s="636"/>
      <c r="J137" s="636"/>
      <c r="K137" s="677"/>
      <c r="L137" s="677"/>
      <c r="M137" s="677"/>
      <c r="N137" s="677"/>
      <c r="O137" s="677"/>
      <c r="P137" s="677"/>
      <c r="Q137" s="677"/>
      <c r="R137" s="677"/>
      <c r="S137" s="678"/>
      <c r="U137" s="678"/>
      <c r="W137" s="678"/>
    </row>
    <row r="138" spans="1:25" s="643" customFormat="1">
      <c r="A138" s="636"/>
      <c r="B138" s="636"/>
      <c r="C138" s="638"/>
      <c r="D138" s="648"/>
      <c r="E138" s="676">
        <v>24</v>
      </c>
      <c r="F138" s="657"/>
      <c r="G138" s="676"/>
      <c r="H138" s="636"/>
      <c r="I138" s="636"/>
      <c r="J138" s="636"/>
      <c r="K138" s="677"/>
      <c r="L138" s="677"/>
      <c r="M138" s="677"/>
      <c r="N138" s="677"/>
      <c r="O138" s="677"/>
      <c r="P138" s="677"/>
      <c r="Q138" s="677"/>
      <c r="R138" s="677"/>
      <c r="S138" s="678"/>
      <c r="U138" s="678"/>
      <c r="W138" s="678"/>
    </row>
    <row r="139" spans="1:25" s="462" customFormat="1">
      <c r="A139" s="659" t="s">
        <v>1166</v>
      </c>
      <c r="B139" s="663" t="s">
        <v>640</v>
      </c>
      <c r="C139" s="647" t="s">
        <v>1234</v>
      </c>
      <c r="D139" s="648" t="str">
        <f t="shared" ref="D139" si="50">CONCATENATE(H139,G139,I139)</f>
        <v/>
      </c>
      <c r="E139" s="1237" t="s">
        <v>128</v>
      </c>
      <c r="F139" s="653"/>
      <c r="G139" s="654"/>
      <c r="H139" s="655"/>
      <c r="I139" s="653"/>
      <c r="J139" s="659"/>
      <c r="K139" s="650">
        <f>VLOOKUP($D139,'WP-BC'!$A$1:$N$358,7,FALSE)</f>
        <v>0</v>
      </c>
      <c r="L139" s="650">
        <f>VLOOKUP($D139,'WP-BC'!$A$1:$N$358,8,FALSE)</f>
        <v>0</v>
      </c>
      <c r="M139" s="651">
        <f t="shared" ref="M139" si="51">+K139-L139</f>
        <v>0</v>
      </c>
      <c r="N139" s="650">
        <f>VLOOKUP($D139,'WP-BC'!$A$1:$N$358,10,FALSE)</f>
        <v>0</v>
      </c>
      <c r="O139" s="650">
        <f>VLOOKUP($D139,'WP-BC'!$A$1:$N$358,11,FALSE)</f>
        <v>0</v>
      </c>
      <c r="P139" s="650">
        <f>VLOOKUP($D139,'WP-BC'!$A$1:$N$358,12,FALSE)</f>
        <v>0</v>
      </c>
      <c r="Q139" s="651">
        <f t="shared" ref="Q139" si="52">+O139-P139</f>
        <v>0</v>
      </c>
      <c r="R139" s="650">
        <f>VLOOKUP($D139,'WP-BC'!$A$1:$N$358,14,FALSE)</f>
        <v>0</v>
      </c>
      <c r="S139" s="555">
        <v>6324138</v>
      </c>
      <c r="T139" s="555"/>
      <c r="U139" s="555">
        <v>3895543.23</v>
      </c>
      <c r="V139" s="555"/>
      <c r="W139" s="555">
        <f t="shared" ref="W139" si="53">+S139-U139</f>
        <v>2428594.77</v>
      </c>
      <c r="X139" s="59"/>
      <c r="Y139" s="59"/>
    </row>
    <row r="140" spans="1:25" s="462" customFormat="1">
      <c r="A140" s="659" t="s">
        <v>1166</v>
      </c>
      <c r="B140" s="663" t="s">
        <v>640</v>
      </c>
      <c r="C140" s="647" t="s">
        <v>1235</v>
      </c>
      <c r="D140" s="648" t="str">
        <f t="shared" ref="D140" si="54">CONCATENATE(H140,G140,I140)</f>
        <v/>
      </c>
      <c r="E140" s="1237" t="s">
        <v>128</v>
      </c>
      <c r="F140" s="653"/>
      <c r="G140" s="654"/>
      <c r="H140" s="655"/>
      <c r="I140" s="653"/>
      <c r="J140" s="659"/>
      <c r="K140" s="656" t="s">
        <v>754</v>
      </c>
      <c r="L140" s="656" t="s">
        <v>754</v>
      </c>
      <c r="M140" s="656" t="s">
        <v>754</v>
      </c>
      <c r="N140" s="656" t="s">
        <v>754</v>
      </c>
      <c r="O140" s="656" t="s">
        <v>754</v>
      </c>
      <c r="P140" s="656" t="s">
        <v>754</v>
      </c>
      <c r="Q140" s="656" t="s">
        <v>754</v>
      </c>
      <c r="R140" s="656" t="s">
        <v>754</v>
      </c>
      <c r="S140" s="555">
        <v>6324138</v>
      </c>
      <c r="T140" s="555"/>
      <c r="U140" s="555">
        <v>3895543.23</v>
      </c>
      <c r="V140" s="555"/>
      <c r="W140" s="555">
        <f t="shared" ref="W140" si="55">+S140-U140</f>
        <v>2428594.77</v>
      </c>
      <c r="X140" s="59"/>
      <c r="Y140" s="59"/>
    </row>
    <row r="141" spans="1:25" s="462" customFormat="1">
      <c r="A141" s="659"/>
      <c r="B141" s="663"/>
      <c r="C141" s="647"/>
      <c r="D141" s="648"/>
      <c r="E141" s="1199"/>
      <c r="F141" s="1390"/>
      <c r="G141" s="676"/>
      <c r="H141" s="636"/>
      <c r="I141" s="636"/>
      <c r="J141" s="659"/>
      <c r="K141" s="668"/>
      <c r="L141" s="668"/>
      <c r="M141" s="668"/>
      <c r="N141" s="668"/>
      <c r="O141" s="668"/>
      <c r="P141" s="668"/>
      <c r="Q141" s="668"/>
      <c r="R141" s="668"/>
      <c r="S141" s="555"/>
      <c r="T141" s="555"/>
      <c r="U141" s="555"/>
      <c r="V141" s="555"/>
      <c r="W141" s="555"/>
      <c r="X141" s="59"/>
      <c r="Y141" s="59"/>
    </row>
    <row r="142" spans="1:25" s="643" customFormat="1">
      <c r="A142" s="636"/>
      <c r="B142" s="636"/>
      <c r="C142" s="638"/>
      <c r="D142" s="648"/>
      <c r="E142" s="636"/>
      <c r="F142" s="1390"/>
      <c r="G142" s="676" t="s">
        <v>1236</v>
      </c>
      <c r="H142" s="636"/>
      <c r="I142" s="636"/>
      <c r="J142" s="636"/>
      <c r="K142" s="669">
        <f>SUM(K139:K140)</f>
        <v>0</v>
      </c>
      <c r="L142" s="669">
        <f t="shared" ref="L142:Q142" si="56">SUM(L139:L140)</f>
        <v>0</v>
      </c>
      <c r="M142" s="669">
        <f t="shared" si="56"/>
        <v>0</v>
      </c>
      <c r="N142" s="669">
        <f t="shared" si="56"/>
        <v>0</v>
      </c>
      <c r="O142" s="669">
        <f t="shared" si="56"/>
        <v>0</v>
      </c>
      <c r="P142" s="669">
        <f t="shared" si="56"/>
        <v>0</v>
      </c>
      <c r="Q142" s="669">
        <f t="shared" si="56"/>
        <v>0</v>
      </c>
      <c r="R142" s="669">
        <f>SUM(R139:R140)</f>
        <v>0</v>
      </c>
      <c r="S142" s="678"/>
      <c r="U142" s="678"/>
      <c r="W142" s="678"/>
    </row>
    <row r="143" spans="1:25" s="643" customFormat="1">
      <c r="A143" s="636"/>
      <c r="B143" s="636"/>
      <c r="C143" s="638"/>
      <c r="D143" s="648"/>
      <c r="E143" s="636"/>
      <c r="F143" s="1390"/>
      <c r="G143" s="676"/>
      <c r="H143" s="636"/>
      <c r="I143" s="636"/>
      <c r="J143" s="636"/>
      <c r="K143" s="677"/>
      <c r="L143" s="677"/>
      <c r="M143" s="677"/>
      <c r="N143" s="677"/>
      <c r="O143" s="677"/>
      <c r="P143" s="677"/>
      <c r="Q143" s="677"/>
      <c r="R143" s="677"/>
      <c r="S143" s="678"/>
      <c r="U143" s="678"/>
      <c r="W143" s="678"/>
    </row>
    <row r="144" spans="1:25" s="643" customFormat="1" ht="18">
      <c r="A144" s="636"/>
      <c r="B144" s="636"/>
      <c r="C144" s="638"/>
      <c r="D144" s="638"/>
      <c r="E144" s="676">
        <v>25</v>
      </c>
      <c r="F144" s="1390"/>
      <c r="G144" s="640" t="s">
        <v>1237</v>
      </c>
      <c r="H144" s="636"/>
      <c r="I144" s="636"/>
      <c r="J144" s="636"/>
      <c r="K144" s="679">
        <f>K86+K92+K104+K119+K136+K142</f>
        <v>0</v>
      </c>
      <c r="L144" s="679">
        <f t="shared" ref="L144:R144" si="57">L86+L92+L104+L119+L136+L142</f>
        <v>0</v>
      </c>
      <c r="M144" s="679">
        <f t="shared" si="57"/>
        <v>0</v>
      </c>
      <c r="N144" s="679">
        <f t="shared" si="57"/>
        <v>0</v>
      </c>
      <c r="O144" s="679">
        <f t="shared" si="57"/>
        <v>0</v>
      </c>
      <c r="P144" s="679">
        <f t="shared" si="57"/>
        <v>0</v>
      </c>
      <c r="Q144" s="679">
        <f t="shared" si="57"/>
        <v>0</v>
      </c>
      <c r="R144" s="679">
        <f t="shared" si="57"/>
        <v>0</v>
      </c>
      <c r="S144" s="678">
        <f>S86+S92+S104+S119+S136</f>
        <v>13159832.369999999</v>
      </c>
      <c r="U144" s="678">
        <f>U86+U92+U104+U119+U136</f>
        <v>10459282.58</v>
      </c>
      <c r="W144" s="678">
        <f>W86+W92+W104+W119+W136</f>
        <v>2700549.79</v>
      </c>
    </row>
  </sheetData>
  <customSheetViews>
    <customSheetView guid="{343BF296-013A-41F5-BDAB-AD6220EA7F78}"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1"/>
      <headerFooter alignWithMargins="0"/>
    </customSheetView>
    <customSheetView guid="{B321D76C-CDE5-48BB-9CDE-80FF97D58FCF}"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2"/>
      <headerFooter alignWithMargins="0"/>
    </customSheetView>
  </customSheetViews>
  <mergeCells count="7">
    <mergeCell ref="K13:N13"/>
    <mergeCell ref="G4:Q4"/>
    <mergeCell ref="G5:Q5"/>
    <mergeCell ref="G6:Q6"/>
    <mergeCell ref="G8:Q8"/>
    <mergeCell ref="G9:Q9"/>
    <mergeCell ref="O13:R13"/>
  </mergeCells>
  <printOptions horizontalCentered="1"/>
  <pageMargins left="0.25" right="0.25" top="0.25" bottom="0.25" header="0" footer="0.5"/>
  <pageSetup scale="37" fitToHeight="2" orientation="landscape" r:id="rId3"/>
  <headerFooter alignWithMargins="0"/>
  <rowBreaks count="1" manualBreakCount="1">
    <brk id="76" min="4" max="23" man="1"/>
  </rowBreaks>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rgb="FF0070C0"/>
    <pageSetUpPr fitToPage="1"/>
  </sheetPr>
  <dimension ref="A1:N366"/>
  <sheetViews>
    <sheetView view="pageBreakPreview" topLeftCell="B119" zoomScale="40" zoomScaleNormal="90" zoomScaleSheetLayoutView="40" workbookViewId="0">
      <selection activeCell="I328" sqref="I328"/>
    </sheetView>
  </sheetViews>
  <sheetFormatPr defaultColWidth="8.109375" defaultRowHeight="15" outlineLevelRow="1"/>
  <cols>
    <col min="1" max="1" width="10.21875" style="615" hidden="1" customWidth="1"/>
    <col min="2" max="2" width="8.109375" style="582"/>
    <col min="3" max="3" width="14.77734375" style="583" customWidth="1"/>
    <col min="4" max="4" width="40.77734375" style="582" customWidth="1"/>
    <col min="5" max="5" width="10.109375" style="583" customWidth="1"/>
    <col min="6" max="6" width="36.44140625" style="583" customWidth="1"/>
    <col min="7" max="7" width="19.33203125" style="583" bestFit="1" customWidth="1"/>
    <col min="8" max="8" width="19.109375" style="583" bestFit="1" customWidth="1"/>
    <col min="9" max="9" width="19.33203125" style="583" bestFit="1" customWidth="1"/>
    <col min="10" max="10" width="16" style="583" customWidth="1"/>
    <col min="11" max="11" width="29.109375" style="583" customWidth="1"/>
    <col min="12" max="12" width="19.109375" style="583" bestFit="1" customWidth="1"/>
    <col min="13" max="13" width="19.33203125" style="583" bestFit="1" customWidth="1"/>
    <col min="14" max="14" width="16" style="583" customWidth="1"/>
    <col min="15" max="16384" width="8.109375" style="583"/>
  </cols>
  <sheetData>
    <row r="1" spans="1:14" s="227" customFormat="1" ht="25.5" customHeight="1">
      <c r="A1" s="563"/>
      <c r="B1" s="564"/>
      <c r="C1" s="399"/>
      <c r="D1" s="134"/>
      <c r="E1" s="565"/>
      <c r="F1" s="565"/>
      <c r="G1" s="566"/>
      <c r="H1" s="63"/>
      <c r="I1" s="566"/>
      <c r="J1" s="566"/>
      <c r="K1" s="566"/>
      <c r="L1" s="566"/>
      <c r="M1" s="566"/>
      <c r="N1" s="566"/>
    </row>
    <row r="2" spans="1:14" s="229" customFormat="1" ht="17.399999999999999">
      <c r="A2" s="567"/>
      <c r="B2" s="568"/>
      <c r="C2" s="62"/>
      <c r="D2" s="402"/>
      <c r="E2" s="569"/>
      <c r="F2" s="402"/>
      <c r="G2" s="64"/>
      <c r="H2" s="64"/>
      <c r="I2" s="570"/>
      <c r="J2" s="570"/>
      <c r="K2" s="570"/>
      <c r="L2" s="570"/>
      <c r="M2" s="570"/>
      <c r="N2" s="570"/>
    </row>
    <row r="3" spans="1:14" s="229" customFormat="1" ht="17.399999999999999">
      <c r="A3" s="567"/>
      <c r="B3" s="568"/>
      <c r="C3" s="1468" t="s">
        <v>200</v>
      </c>
      <c r="D3" s="1468"/>
      <c r="E3" s="1468"/>
      <c r="F3" s="1468"/>
      <c r="G3" s="1468"/>
      <c r="H3" s="1468"/>
      <c r="I3" s="1468"/>
      <c r="J3" s="1468"/>
      <c r="K3" s="1468"/>
      <c r="L3" s="1468"/>
      <c r="M3" s="1468"/>
      <c r="N3" s="1284"/>
    </row>
    <row r="4" spans="1:14" s="229" customFormat="1" ht="17.399999999999999">
      <c r="A4" s="567"/>
      <c r="B4" s="568"/>
      <c r="C4" s="1468" t="s">
        <v>2</v>
      </c>
      <c r="D4" s="1468"/>
      <c r="E4" s="1468"/>
      <c r="F4" s="1468"/>
      <c r="G4" s="1468"/>
      <c r="H4" s="1468"/>
      <c r="I4" s="1468"/>
      <c r="J4" s="1468"/>
      <c r="K4" s="1468"/>
      <c r="L4" s="1468"/>
      <c r="M4" s="1468"/>
      <c r="N4" s="1284"/>
    </row>
    <row r="5" spans="1:14" s="229" customFormat="1" ht="17.399999999999999">
      <c r="A5" s="567"/>
      <c r="B5" s="568"/>
      <c r="C5" s="1427" t="s">
        <v>87</v>
      </c>
      <c r="D5" s="1427"/>
      <c r="E5" s="1427"/>
      <c r="F5" s="1427"/>
      <c r="G5" s="1427"/>
      <c r="H5" s="1427"/>
      <c r="I5" s="1427"/>
      <c r="J5" s="1427"/>
      <c r="K5" s="1427"/>
      <c r="L5" s="1427"/>
      <c r="M5" s="1427"/>
      <c r="N5" s="1270"/>
    </row>
    <row r="6" spans="1:14" s="229" customFormat="1" ht="12" customHeight="1">
      <c r="A6" s="567"/>
      <c r="B6" s="568"/>
      <c r="C6" s="402"/>
      <c r="D6" s="402"/>
      <c r="E6" s="571"/>
      <c r="F6" s="402"/>
      <c r="G6" s="64"/>
      <c r="H6" s="64"/>
      <c r="I6" s="570"/>
      <c r="J6" s="570"/>
      <c r="K6" s="570"/>
      <c r="L6" s="570"/>
      <c r="M6" s="570"/>
      <c r="N6" s="570"/>
    </row>
    <row r="7" spans="1:14" s="229" customFormat="1" ht="17.399999999999999">
      <c r="A7" s="567"/>
      <c r="B7" s="568"/>
      <c r="C7" s="1468" t="s">
        <v>1238</v>
      </c>
      <c r="D7" s="1468"/>
      <c r="E7" s="1468"/>
      <c r="F7" s="1468"/>
      <c r="G7" s="1468"/>
      <c r="H7" s="1468"/>
      <c r="I7" s="1468"/>
      <c r="J7" s="1468"/>
      <c r="K7" s="1468"/>
      <c r="L7" s="1468"/>
      <c r="M7" s="1468"/>
      <c r="N7" s="1284"/>
    </row>
    <row r="8" spans="1:14" s="229" customFormat="1" ht="17.399999999999999">
      <c r="A8" s="567"/>
      <c r="B8" s="568"/>
      <c r="C8" s="1468" t="s">
        <v>54</v>
      </c>
      <c r="D8" s="1468"/>
      <c r="E8" s="1468"/>
      <c r="F8" s="1468"/>
      <c r="G8" s="1468"/>
      <c r="H8" s="1468"/>
      <c r="I8" s="1468"/>
      <c r="J8" s="1468"/>
      <c r="K8" s="1468"/>
      <c r="L8" s="1468"/>
      <c r="M8" s="1468"/>
      <c r="N8" s="1284"/>
    </row>
    <row r="9" spans="1:14" s="2" customFormat="1">
      <c r="A9" s="46"/>
      <c r="B9" s="49"/>
      <c r="C9" s="49"/>
      <c r="D9" s="49"/>
      <c r="E9" s="110"/>
      <c r="F9" s="110"/>
      <c r="G9" s="29"/>
      <c r="H9" s="29"/>
      <c r="I9" s="29"/>
      <c r="J9" s="29"/>
      <c r="K9" s="29"/>
      <c r="L9" s="29"/>
      <c r="M9" s="29"/>
      <c r="N9" s="29"/>
    </row>
    <row r="10" spans="1:14" s="2" customFormat="1" ht="15.6">
      <c r="A10" s="46"/>
      <c r="B10" s="49"/>
      <c r="C10" s="49"/>
      <c r="D10" s="49"/>
      <c r="E10" s="110"/>
      <c r="F10" s="110"/>
      <c r="G10" s="1473" t="s">
        <v>332</v>
      </c>
      <c r="H10" s="1474"/>
      <c r="I10" s="1474"/>
      <c r="J10" s="1474"/>
      <c r="K10" s="1473" t="s">
        <v>332</v>
      </c>
      <c r="L10" s="1474"/>
      <c r="M10" s="1474"/>
      <c r="N10" s="1475"/>
    </row>
    <row r="11" spans="1:14" s="2" customFormat="1">
      <c r="A11" s="46"/>
      <c r="B11" s="49"/>
      <c r="C11" s="49"/>
      <c r="D11" s="49"/>
      <c r="E11" s="110"/>
      <c r="F11" s="110"/>
      <c r="G11" s="66"/>
      <c r="H11" s="66"/>
      <c r="I11" s="66"/>
      <c r="J11" s="66"/>
      <c r="K11" s="66"/>
      <c r="L11" s="66"/>
      <c r="M11" s="66"/>
      <c r="N11" s="66"/>
    </row>
    <row r="12" spans="1:14" s="2" customFormat="1" ht="15.6" thickBot="1">
      <c r="A12" s="46"/>
      <c r="B12" s="49"/>
      <c r="C12" s="67" t="s">
        <v>343</v>
      </c>
      <c r="D12" s="67" t="s">
        <v>344</v>
      </c>
      <c r="E12" s="67" t="s">
        <v>345</v>
      </c>
      <c r="F12" s="67" t="s">
        <v>346</v>
      </c>
      <c r="G12" s="67" t="s">
        <v>144</v>
      </c>
      <c r="H12" s="67" t="s">
        <v>145</v>
      </c>
      <c r="I12" s="67" t="s">
        <v>211</v>
      </c>
      <c r="J12" s="67" t="s">
        <v>347</v>
      </c>
      <c r="K12" s="67" t="s">
        <v>348</v>
      </c>
      <c r="L12" s="67" t="s">
        <v>349</v>
      </c>
      <c r="M12" s="67" t="s">
        <v>350</v>
      </c>
      <c r="N12" s="67" t="s">
        <v>847</v>
      </c>
    </row>
    <row r="13" spans="1:14" s="1238" customFormat="1" ht="46.5" customHeight="1">
      <c r="A13" s="47"/>
      <c r="B13" s="50"/>
      <c r="C13" s="50" t="s">
        <v>1239</v>
      </c>
      <c r="D13" s="50" t="s">
        <v>1240</v>
      </c>
      <c r="E13" s="405" t="s">
        <v>1241</v>
      </c>
      <c r="F13" s="405" t="s">
        <v>4</v>
      </c>
      <c r="G13" s="68" t="s">
        <v>1242</v>
      </c>
      <c r="H13" s="68" t="s">
        <v>1243</v>
      </c>
      <c r="I13" s="68" t="s">
        <v>1244</v>
      </c>
      <c r="J13" s="68" t="s">
        <v>1245</v>
      </c>
      <c r="K13" s="68" t="s">
        <v>1242</v>
      </c>
      <c r="L13" s="68" t="s">
        <v>1243</v>
      </c>
      <c r="M13" s="68" t="s">
        <v>1246</v>
      </c>
      <c r="N13" s="68" t="s">
        <v>1245</v>
      </c>
    </row>
    <row r="14" spans="1:14" s="1238" customFormat="1" ht="15.75" customHeight="1">
      <c r="A14" s="47"/>
      <c r="B14" s="50"/>
      <c r="C14" s="50"/>
      <c r="D14" s="50"/>
      <c r="E14" s="405"/>
      <c r="F14" s="405"/>
      <c r="G14" s="69"/>
      <c r="H14" s="69"/>
      <c r="I14" s="69"/>
      <c r="J14" s="69"/>
      <c r="K14" s="69"/>
      <c r="L14" s="69"/>
      <c r="M14" s="69"/>
      <c r="N14" s="69"/>
    </row>
    <row r="15" spans="1:14" s="1239" customFormat="1" ht="16.5" customHeight="1" thickBot="1">
      <c r="A15" s="48"/>
      <c r="B15" s="51"/>
      <c r="C15" s="406"/>
      <c r="D15" s="407"/>
      <c r="E15" s="408" t="s">
        <v>1247</v>
      </c>
      <c r="F15" s="408"/>
      <c r="G15" s="70"/>
      <c r="H15" s="70"/>
      <c r="I15" s="70"/>
      <c r="J15" s="70"/>
      <c r="K15" s="70"/>
      <c r="L15" s="70"/>
      <c r="M15" s="70"/>
      <c r="N15" s="70"/>
    </row>
    <row r="16" spans="1:14" s="1238" customFormat="1" ht="16.5" customHeight="1" outlineLevel="1">
      <c r="A16" s="47"/>
      <c r="B16" s="50"/>
      <c r="C16" s="409"/>
      <c r="D16" s="410"/>
      <c r="E16" s="405"/>
      <c r="F16" s="405"/>
      <c r="G16" s="69"/>
      <c r="H16" s="69"/>
      <c r="I16" s="69"/>
      <c r="J16" s="69"/>
      <c r="K16" s="69"/>
      <c r="L16" s="69"/>
      <c r="M16" s="69"/>
      <c r="N16" s="69"/>
    </row>
    <row r="17" spans="1:14" s="1239" customFormat="1" ht="16.5" customHeight="1" outlineLevel="1" thickBot="1">
      <c r="A17" s="48"/>
      <c r="B17" s="51">
        <v>1</v>
      </c>
      <c r="C17" s="406"/>
      <c r="D17" s="407"/>
      <c r="E17" s="408"/>
      <c r="F17" s="408" t="s">
        <v>1248</v>
      </c>
      <c r="G17" s="70"/>
      <c r="H17" s="70"/>
      <c r="I17" s="70"/>
      <c r="J17" s="70"/>
      <c r="K17" s="70"/>
      <c r="L17" s="70"/>
      <c r="M17" s="70"/>
      <c r="N17" s="70"/>
    </row>
    <row r="18" spans="1:14" s="1240" customFormat="1" ht="15.75" customHeight="1" outlineLevel="1">
      <c r="A18" s="572" t="str">
        <f>CONCATENATE(D18,E18,F18)</f>
        <v/>
      </c>
      <c r="B18" s="573" t="s">
        <v>149</v>
      </c>
      <c r="C18" s="574"/>
      <c r="D18" s="575"/>
      <c r="E18" s="574"/>
      <c r="F18" s="574"/>
      <c r="G18" s="71"/>
      <c r="H18" s="71"/>
      <c r="I18" s="71"/>
      <c r="J18" s="71"/>
      <c r="K18" s="71"/>
      <c r="L18" s="71"/>
      <c r="M18" s="71"/>
      <c r="N18" s="71"/>
    </row>
    <row r="19" spans="1:14" s="1240" customFormat="1" ht="15.75" customHeight="1" outlineLevel="1">
      <c r="A19" s="572" t="str">
        <f t="shared" ref="A19:A83" si="0">CONCATENATE(D19,E19,F19)</f>
        <v/>
      </c>
      <c r="B19" s="573" t="s">
        <v>153</v>
      </c>
      <c r="C19" s="574"/>
      <c r="D19" s="575"/>
      <c r="E19" s="574"/>
      <c r="F19" s="574"/>
      <c r="G19" s="71"/>
      <c r="H19" s="71"/>
      <c r="I19" s="71"/>
      <c r="J19" s="71"/>
      <c r="K19" s="71"/>
      <c r="L19" s="71"/>
      <c r="M19" s="71"/>
      <c r="N19" s="71"/>
    </row>
    <row r="20" spans="1:14" s="1240" customFormat="1" ht="15.75" customHeight="1" outlineLevel="1">
      <c r="A20" s="572" t="str">
        <f t="shared" si="0"/>
        <v/>
      </c>
      <c r="B20" s="573" t="s">
        <v>156</v>
      </c>
      <c r="C20" s="574"/>
      <c r="D20" s="575"/>
      <c r="E20" s="574"/>
      <c r="F20" s="574"/>
      <c r="G20" s="71"/>
      <c r="H20" s="71"/>
      <c r="I20" s="71"/>
      <c r="J20" s="71"/>
      <c r="K20" s="71"/>
      <c r="L20" s="71"/>
      <c r="M20" s="71"/>
      <c r="N20" s="71"/>
    </row>
    <row r="21" spans="1:14" s="1240" customFormat="1" ht="15.75" customHeight="1" outlineLevel="1">
      <c r="A21" s="572" t="str">
        <f t="shared" si="0"/>
        <v/>
      </c>
      <c r="B21" s="573" t="s">
        <v>159</v>
      </c>
      <c r="C21" s="574"/>
      <c r="D21" s="575"/>
      <c r="E21" s="574"/>
      <c r="F21" s="574"/>
      <c r="G21" s="71"/>
      <c r="H21" s="71"/>
      <c r="I21" s="71"/>
      <c r="J21" s="71"/>
      <c r="K21" s="71"/>
      <c r="L21" s="71"/>
      <c r="M21" s="71"/>
      <c r="N21" s="71"/>
    </row>
    <row r="22" spans="1:14" s="1240" customFormat="1" ht="15.75" customHeight="1" outlineLevel="1">
      <c r="A22" s="572" t="str">
        <f t="shared" si="0"/>
        <v/>
      </c>
      <c r="B22" s="573" t="s">
        <v>221</v>
      </c>
      <c r="C22" s="574"/>
      <c r="D22" s="575"/>
      <c r="E22" s="574"/>
      <c r="F22" s="574"/>
      <c r="G22" s="71"/>
      <c r="H22" s="71"/>
      <c r="I22" s="71"/>
      <c r="J22" s="71"/>
      <c r="K22" s="71"/>
      <c r="L22" s="71"/>
      <c r="M22" s="71"/>
      <c r="N22" s="71"/>
    </row>
    <row r="23" spans="1:14" s="1240" customFormat="1" ht="15.75" customHeight="1" outlineLevel="1">
      <c r="A23" s="572" t="str">
        <f t="shared" si="0"/>
        <v/>
      </c>
      <c r="B23" s="573" t="s">
        <v>225</v>
      </c>
      <c r="C23" s="574"/>
      <c r="D23" s="575"/>
      <c r="E23" s="574"/>
      <c r="F23" s="574"/>
      <c r="G23" s="71"/>
      <c r="H23" s="71"/>
      <c r="I23" s="71"/>
      <c r="J23" s="71"/>
      <c r="K23" s="71"/>
      <c r="L23" s="71"/>
      <c r="M23" s="71"/>
      <c r="N23" s="71"/>
    </row>
    <row r="24" spans="1:14" s="1240" customFormat="1" ht="15.75" customHeight="1" outlineLevel="1">
      <c r="A24" s="572" t="str">
        <f t="shared" si="0"/>
        <v/>
      </c>
      <c r="B24" s="573" t="s">
        <v>230</v>
      </c>
      <c r="C24" s="574"/>
      <c r="D24" s="575"/>
      <c r="E24" s="574"/>
      <c r="F24" s="574"/>
      <c r="G24" s="71"/>
      <c r="H24" s="71"/>
      <c r="I24" s="71"/>
      <c r="J24" s="71"/>
      <c r="K24" s="71"/>
      <c r="L24" s="71"/>
      <c r="M24" s="71"/>
      <c r="N24" s="71"/>
    </row>
    <row r="25" spans="1:14" s="1240" customFormat="1" ht="15.75" customHeight="1" outlineLevel="1">
      <c r="A25" s="572" t="str">
        <f t="shared" si="0"/>
        <v/>
      </c>
      <c r="B25" s="573" t="s">
        <v>233</v>
      </c>
      <c r="C25" s="574"/>
      <c r="D25" s="575"/>
      <c r="E25" s="574"/>
      <c r="F25" s="574"/>
      <c r="G25" s="71"/>
      <c r="H25" s="71"/>
      <c r="I25" s="71"/>
      <c r="J25" s="71"/>
      <c r="K25" s="71"/>
      <c r="L25" s="71"/>
      <c r="M25" s="71"/>
      <c r="N25" s="71"/>
    </row>
    <row r="26" spans="1:14" s="1240" customFormat="1" ht="15.75" customHeight="1" outlineLevel="1">
      <c r="A26" s="572" t="str">
        <f t="shared" si="0"/>
        <v/>
      </c>
      <c r="B26" s="573" t="s">
        <v>237</v>
      </c>
      <c r="C26" s="574"/>
      <c r="D26" s="575"/>
      <c r="E26" s="574"/>
      <c r="F26" s="574"/>
      <c r="G26" s="71"/>
      <c r="H26" s="71"/>
      <c r="I26" s="71"/>
      <c r="J26" s="71"/>
      <c r="K26" s="71"/>
      <c r="L26" s="71"/>
      <c r="M26" s="71"/>
      <c r="N26" s="576"/>
    </row>
    <row r="27" spans="1:14" s="1240" customFormat="1" ht="15.75" customHeight="1" outlineLevel="1">
      <c r="A27" s="572" t="str">
        <f t="shared" si="0"/>
        <v/>
      </c>
      <c r="B27" s="573" t="s">
        <v>241</v>
      </c>
      <c r="C27" s="574"/>
      <c r="D27" s="575"/>
      <c r="E27" s="574"/>
      <c r="F27" s="574"/>
      <c r="G27" s="71"/>
      <c r="H27" s="71"/>
      <c r="I27" s="71"/>
      <c r="J27" s="71"/>
      <c r="K27" s="71"/>
      <c r="L27" s="71"/>
      <c r="M27" s="71"/>
      <c r="N27" s="71"/>
    </row>
    <row r="28" spans="1:14" s="1240" customFormat="1" ht="15.75" customHeight="1" outlineLevel="1">
      <c r="A28" s="572" t="str">
        <f t="shared" si="0"/>
        <v/>
      </c>
      <c r="B28" s="573" t="s">
        <v>245</v>
      </c>
      <c r="C28" s="574"/>
      <c r="D28" s="575"/>
      <c r="E28" s="574"/>
      <c r="F28" s="574"/>
      <c r="G28" s="71"/>
      <c r="H28" s="71"/>
      <c r="I28" s="71"/>
      <c r="J28" s="71"/>
      <c r="K28" s="71"/>
      <c r="L28" s="71"/>
      <c r="M28" s="71"/>
      <c r="N28" s="71"/>
    </row>
    <row r="29" spans="1:14" s="1240" customFormat="1" ht="15.75" customHeight="1" outlineLevel="1">
      <c r="A29" s="572" t="str">
        <f t="shared" si="0"/>
        <v/>
      </c>
      <c r="B29" s="573" t="s">
        <v>249</v>
      </c>
      <c r="C29" s="574"/>
      <c r="D29" s="575"/>
      <c r="E29" s="574"/>
      <c r="F29" s="574"/>
      <c r="G29" s="71"/>
      <c r="H29" s="71"/>
      <c r="I29" s="71"/>
      <c r="J29" s="71"/>
      <c r="K29" s="71"/>
      <c r="L29" s="71"/>
      <c r="M29" s="71"/>
      <c r="N29" s="71"/>
    </row>
    <row r="30" spans="1:14" s="1240" customFormat="1" ht="15.75" customHeight="1" outlineLevel="1">
      <c r="A30" s="572" t="str">
        <f t="shared" si="0"/>
        <v/>
      </c>
      <c r="B30" s="573" t="s">
        <v>257</v>
      </c>
      <c r="C30" s="574"/>
      <c r="D30" s="575"/>
      <c r="E30" s="574"/>
      <c r="F30" s="574"/>
      <c r="G30" s="71"/>
      <c r="H30" s="71"/>
      <c r="I30" s="71"/>
      <c r="J30" s="71"/>
      <c r="K30" s="71"/>
      <c r="L30" s="71"/>
      <c r="M30" s="71"/>
      <c r="N30" s="71"/>
    </row>
    <row r="31" spans="1:14" s="1240" customFormat="1" ht="15.75" customHeight="1" outlineLevel="1">
      <c r="A31" s="572" t="str">
        <f t="shared" si="0"/>
        <v/>
      </c>
      <c r="B31" s="573" t="s">
        <v>254</v>
      </c>
      <c r="C31" s="574"/>
      <c r="D31" s="575"/>
      <c r="E31" s="574"/>
      <c r="F31" s="574"/>
      <c r="G31" s="71"/>
      <c r="H31" s="71"/>
      <c r="I31" s="71"/>
      <c r="J31" s="71"/>
      <c r="K31" s="71"/>
      <c r="L31" s="71"/>
      <c r="M31" s="71"/>
      <c r="N31" s="71"/>
    </row>
    <row r="32" spans="1:14" s="1240" customFormat="1" ht="15.75" customHeight="1" outlineLevel="1">
      <c r="A32" s="572" t="str">
        <f t="shared" si="0"/>
        <v/>
      </c>
      <c r="B32" s="573" t="s">
        <v>625</v>
      </c>
      <c r="C32" s="574"/>
      <c r="D32" s="575"/>
      <c r="E32" s="574"/>
      <c r="F32" s="574"/>
      <c r="G32" s="71"/>
      <c r="H32" s="71"/>
      <c r="I32" s="71"/>
      <c r="J32" s="71"/>
      <c r="K32" s="71"/>
      <c r="L32" s="71"/>
      <c r="M32" s="71"/>
      <c r="N32" s="71"/>
    </row>
    <row r="33" spans="1:14" s="1240" customFormat="1" ht="15.75" customHeight="1" outlineLevel="1">
      <c r="A33" s="572" t="str">
        <f t="shared" si="0"/>
        <v/>
      </c>
      <c r="B33" s="573" t="s">
        <v>971</v>
      </c>
      <c r="C33" s="574"/>
      <c r="D33" s="575"/>
      <c r="E33" s="574"/>
      <c r="F33" s="574"/>
      <c r="G33" s="71"/>
      <c r="H33" s="71"/>
      <c r="I33" s="71"/>
      <c r="J33" s="71"/>
      <c r="K33" s="71"/>
      <c r="L33" s="71"/>
      <c r="M33" s="71"/>
      <c r="N33" s="71"/>
    </row>
    <row r="34" spans="1:14" s="1240" customFormat="1" ht="15.75" customHeight="1" outlineLevel="1">
      <c r="A34" s="572" t="str">
        <f>CONCATENATE(D34,E34,F34)</f>
        <v/>
      </c>
      <c r="B34" s="573" t="s">
        <v>972</v>
      </c>
      <c r="C34" s="574"/>
      <c r="D34" s="575"/>
      <c r="E34" s="574"/>
      <c r="F34" s="574"/>
      <c r="G34" s="71"/>
      <c r="H34" s="71"/>
      <c r="I34" s="71"/>
      <c r="J34" s="71"/>
      <c r="K34" s="71"/>
      <c r="L34" s="71"/>
      <c r="M34" s="71"/>
      <c r="N34" s="71"/>
    </row>
    <row r="35" spans="1:14" s="1240" customFormat="1" ht="15.75" customHeight="1" outlineLevel="1">
      <c r="A35" s="572" t="str">
        <f t="shared" si="0"/>
        <v/>
      </c>
      <c r="B35" s="573" t="s">
        <v>973</v>
      </c>
      <c r="C35" s="574"/>
      <c r="D35" s="575"/>
      <c r="E35" s="574"/>
      <c r="F35" s="574"/>
      <c r="G35" s="71"/>
      <c r="H35" s="71"/>
      <c r="I35" s="71"/>
      <c r="J35" s="71"/>
      <c r="K35" s="71"/>
      <c r="L35" s="71"/>
      <c r="M35" s="71"/>
      <c r="N35" s="71"/>
    </row>
    <row r="36" spans="1:14" s="1240" customFormat="1" ht="15.75" customHeight="1" outlineLevel="1">
      <c r="A36" s="572" t="str">
        <f t="shared" si="0"/>
        <v/>
      </c>
      <c r="B36" s="573" t="s">
        <v>974</v>
      </c>
      <c r="C36" s="574"/>
      <c r="D36" s="575"/>
      <c r="E36" s="574"/>
      <c r="F36" s="574"/>
      <c r="G36" s="71"/>
      <c r="H36" s="71"/>
      <c r="I36" s="71"/>
      <c r="J36" s="71"/>
      <c r="K36" s="71"/>
      <c r="L36" s="71"/>
      <c r="M36" s="71"/>
      <c r="N36" s="71"/>
    </row>
    <row r="37" spans="1:14" s="1240" customFormat="1" ht="15.75" customHeight="1" outlineLevel="1">
      <c r="A37" s="572" t="str">
        <f t="shared" si="0"/>
        <v/>
      </c>
      <c r="B37" s="573" t="s">
        <v>975</v>
      </c>
      <c r="C37" s="574"/>
      <c r="D37" s="575"/>
      <c r="E37" s="574"/>
      <c r="F37" s="574"/>
      <c r="G37" s="71"/>
      <c r="H37" s="71"/>
      <c r="I37" s="71"/>
      <c r="J37" s="71"/>
      <c r="K37" s="71"/>
      <c r="L37" s="71"/>
      <c r="M37" s="71"/>
      <c r="N37" s="71"/>
    </row>
    <row r="38" spans="1:14" s="1240" customFormat="1" ht="15.75" customHeight="1" outlineLevel="1">
      <c r="A38" s="572" t="str">
        <f t="shared" si="0"/>
        <v/>
      </c>
      <c r="B38" s="573" t="s">
        <v>976</v>
      </c>
      <c r="C38" s="574"/>
      <c r="D38" s="575"/>
      <c r="E38" s="574"/>
      <c r="F38" s="574"/>
      <c r="G38" s="71"/>
      <c r="H38" s="71"/>
      <c r="I38" s="71"/>
      <c r="J38" s="71"/>
      <c r="K38" s="71"/>
      <c r="L38" s="71"/>
      <c r="M38" s="71"/>
      <c r="N38" s="71"/>
    </row>
    <row r="39" spans="1:14" s="1240" customFormat="1" ht="15.75" customHeight="1" outlineLevel="1">
      <c r="A39" s="572" t="str">
        <f t="shared" si="0"/>
        <v/>
      </c>
      <c r="B39" s="573" t="s">
        <v>977</v>
      </c>
      <c r="C39" s="574"/>
      <c r="D39" s="575"/>
      <c r="E39" s="574"/>
      <c r="F39" s="574"/>
      <c r="G39" s="71"/>
      <c r="H39" s="71"/>
      <c r="I39" s="71"/>
      <c r="J39" s="71"/>
      <c r="K39" s="71"/>
      <c r="L39" s="71"/>
      <c r="M39" s="71"/>
      <c r="N39" s="71"/>
    </row>
    <row r="40" spans="1:14" s="1240" customFormat="1" ht="15.75" customHeight="1" outlineLevel="1">
      <c r="A40" s="572" t="str">
        <f t="shared" si="0"/>
        <v/>
      </c>
      <c r="B40" s="573" t="s">
        <v>978</v>
      </c>
      <c r="C40" s="574"/>
      <c r="D40" s="575"/>
      <c r="E40" s="574"/>
      <c r="F40" s="574"/>
      <c r="G40" s="71"/>
      <c r="H40" s="71"/>
      <c r="I40" s="71"/>
      <c r="J40" s="71"/>
      <c r="K40" s="71"/>
      <c r="L40" s="71"/>
      <c r="M40" s="71"/>
      <c r="N40" s="71"/>
    </row>
    <row r="41" spans="1:14" s="1240" customFormat="1" ht="15.75" customHeight="1" outlineLevel="1">
      <c r="A41" s="572" t="str">
        <f t="shared" si="0"/>
        <v/>
      </c>
      <c r="B41" s="573" t="s">
        <v>979</v>
      </c>
      <c r="C41" s="574"/>
      <c r="D41" s="575"/>
      <c r="E41" s="574"/>
      <c r="F41" s="574"/>
      <c r="G41" s="71"/>
      <c r="H41" s="71"/>
      <c r="I41" s="71"/>
      <c r="J41" s="71"/>
      <c r="K41" s="71"/>
      <c r="L41" s="71"/>
      <c r="M41" s="71"/>
      <c r="N41" s="71"/>
    </row>
    <row r="42" spans="1:14" s="1240" customFormat="1" ht="15.75" customHeight="1" outlineLevel="1">
      <c r="A42" s="572" t="str">
        <f t="shared" si="0"/>
        <v/>
      </c>
      <c r="B42" s="573" t="s">
        <v>980</v>
      </c>
      <c r="C42" s="574"/>
      <c r="D42" s="575"/>
      <c r="E42" s="574"/>
      <c r="F42" s="574"/>
      <c r="G42" s="71"/>
      <c r="H42" s="71"/>
      <c r="I42" s="71"/>
      <c r="J42" s="71"/>
      <c r="K42" s="71"/>
      <c r="L42" s="71"/>
      <c r="M42" s="71"/>
      <c r="N42" s="71"/>
    </row>
    <row r="43" spans="1:14" s="1240" customFormat="1" ht="15.75" customHeight="1" outlineLevel="1">
      <c r="A43" s="572" t="str">
        <f t="shared" si="0"/>
        <v/>
      </c>
      <c r="B43" s="573" t="s">
        <v>981</v>
      </c>
      <c r="C43" s="574"/>
      <c r="D43" s="575"/>
      <c r="E43" s="574"/>
      <c r="F43" s="574"/>
      <c r="G43" s="71"/>
      <c r="H43" s="71"/>
      <c r="I43" s="71"/>
      <c r="J43" s="71"/>
      <c r="K43" s="71"/>
      <c r="L43" s="71"/>
      <c r="M43" s="71"/>
      <c r="N43" s="71"/>
    </row>
    <row r="44" spans="1:14" s="1240" customFormat="1" ht="15.75" customHeight="1" outlineLevel="1">
      <c r="A44" s="572" t="str">
        <f t="shared" si="0"/>
        <v/>
      </c>
      <c r="B44" s="573" t="s">
        <v>982</v>
      </c>
      <c r="C44" s="574"/>
      <c r="D44" s="575"/>
      <c r="E44" s="574"/>
      <c r="F44" s="574"/>
      <c r="G44" s="71"/>
      <c r="H44" s="71"/>
      <c r="I44" s="71"/>
      <c r="J44" s="71"/>
      <c r="K44" s="71"/>
      <c r="L44" s="71"/>
      <c r="M44" s="71"/>
      <c r="N44" s="71"/>
    </row>
    <row r="45" spans="1:14" s="1240" customFormat="1" ht="15.75" customHeight="1" outlineLevel="1">
      <c r="A45" s="572" t="str">
        <f t="shared" si="0"/>
        <v/>
      </c>
      <c r="B45" s="573" t="s">
        <v>983</v>
      </c>
      <c r="C45" s="574"/>
      <c r="D45" s="575"/>
      <c r="E45" s="574"/>
      <c r="F45" s="574"/>
      <c r="G45" s="71"/>
      <c r="H45" s="71"/>
      <c r="I45" s="71"/>
      <c r="J45" s="71"/>
      <c r="K45" s="71"/>
      <c r="L45" s="71"/>
      <c r="M45" s="71"/>
      <c r="N45" s="71"/>
    </row>
    <row r="46" spans="1:14" s="1240" customFormat="1" ht="15.75" customHeight="1" outlineLevel="1">
      <c r="A46" s="572" t="str">
        <f t="shared" si="0"/>
        <v/>
      </c>
      <c r="B46" s="573" t="s">
        <v>984</v>
      </c>
      <c r="C46" s="574"/>
      <c r="D46" s="575"/>
      <c r="E46" s="574"/>
      <c r="F46" s="574"/>
      <c r="G46" s="71"/>
      <c r="H46" s="71"/>
      <c r="I46" s="71"/>
      <c r="J46" s="71"/>
      <c r="K46" s="71"/>
      <c r="L46" s="71"/>
      <c r="M46" s="71"/>
      <c r="N46" s="71"/>
    </row>
    <row r="47" spans="1:14" s="1240" customFormat="1" ht="15.75" customHeight="1" outlineLevel="1">
      <c r="A47" s="572" t="str">
        <f t="shared" si="0"/>
        <v/>
      </c>
      <c r="B47" s="573" t="s">
        <v>985</v>
      </c>
      <c r="C47" s="574"/>
      <c r="D47" s="575"/>
      <c r="E47" s="574"/>
      <c r="F47" s="574"/>
      <c r="G47" s="71"/>
      <c r="H47" s="71"/>
      <c r="I47" s="71"/>
      <c r="J47" s="71"/>
      <c r="K47" s="71"/>
      <c r="L47" s="71"/>
      <c r="M47" s="71"/>
      <c r="N47" s="71"/>
    </row>
    <row r="48" spans="1:14" s="1240" customFormat="1" ht="15.75" customHeight="1" outlineLevel="1">
      <c r="A48" s="572" t="str">
        <f t="shared" si="0"/>
        <v/>
      </c>
      <c r="B48" s="573" t="s">
        <v>986</v>
      </c>
      <c r="C48" s="574"/>
      <c r="D48" s="575"/>
      <c r="E48" s="574"/>
      <c r="F48" s="574"/>
      <c r="G48" s="71"/>
      <c r="H48" s="71"/>
      <c r="I48" s="71"/>
      <c r="J48" s="71"/>
      <c r="K48" s="71"/>
      <c r="L48" s="71"/>
      <c r="M48" s="71"/>
      <c r="N48" s="71"/>
    </row>
    <row r="49" spans="1:14" s="1240" customFormat="1" ht="15.75" customHeight="1" outlineLevel="1">
      <c r="A49" s="572" t="str">
        <f t="shared" si="0"/>
        <v/>
      </c>
      <c r="B49" s="573" t="s">
        <v>987</v>
      </c>
      <c r="C49" s="574"/>
      <c r="D49" s="575"/>
      <c r="E49" s="574"/>
      <c r="F49" s="574"/>
      <c r="G49" s="71"/>
      <c r="H49" s="71"/>
      <c r="I49" s="71"/>
      <c r="J49" s="71"/>
      <c r="K49" s="71"/>
      <c r="L49" s="71"/>
      <c r="M49" s="71"/>
      <c r="N49" s="71"/>
    </row>
    <row r="50" spans="1:14" s="1240" customFormat="1" ht="15.75" customHeight="1" outlineLevel="1">
      <c r="A50" s="572" t="str">
        <f t="shared" si="0"/>
        <v/>
      </c>
      <c r="B50" s="573" t="s">
        <v>988</v>
      </c>
      <c r="C50" s="574"/>
      <c r="D50" s="575"/>
      <c r="E50" s="574"/>
      <c r="F50" s="574"/>
      <c r="G50" s="71"/>
      <c r="H50" s="71"/>
      <c r="I50" s="71"/>
      <c r="J50" s="71"/>
      <c r="K50" s="71"/>
      <c r="L50" s="71"/>
      <c r="M50" s="71"/>
      <c r="N50" s="71"/>
    </row>
    <row r="51" spans="1:14" s="1240" customFormat="1" ht="15.75" customHeight="1" outlineLevel="1">
      <c r="A51" s="572" t="str">
        <f t="shared" si="0"/>
        <v/>
      </c>
      <c r="B51" s="573" t="s">
        <v>989</v>
      </c>
      <c r="C51" s="574"/>
      <c r="D51" s="575"/>
      <c r="E51" s="574"/>
      <c r="F51" s="574"/>
      <c r="G51" s="71"/>
      <c r="H51" s="71"/>
      <c r="I51" s="71"/>
      <c r="J51" s="71"/>
      <c r="K51" s="71"/>
      <c r="L51" s="71"/>
      <c r="M51" s="71"/>
      <c r="N51" s="71"/>
    </row>
    <row r="52" spans="1:14" s="1240" customFormat="1" ht="15.75" customHeight="1" outlineLevel="1">
      <c r="A52" s="572" t="str">
        <f t="shared" si="0"/>
        <v/>
      </c>
      <c r="B52" s="573" t="s">
        <v>990</v>
      </c>
      <c r="C52" s="574"/>
      <c r="D52" s="575"/>
      <c r="E52" s="574"/>
      <c r="F52" s="574"/>
      <c r="G52" s="71"/>
      <c r="H52" s="71"/>
      <c r="I52" s="71"/>
      <c r="J52" s="71"/>
      <c r="K52" s="71"/>
      <c r="L52" s="71"/>
      <c r="M52" s="71"/>
      <c r="N52" s="71"/>
    </row>
    <row r="53" spans="1:14" s="1240" customFormat="1" ht="15.75" customHeight="1" outlineLevel="1">
      <c r="A53" s="572" t="str">
        <f t="shared" si="0"/>
        <v/>
      </c>
      <c r="B53" s="577" t="s">
        <v>128</v>
      </c>
      <c r="C53" s="574"/>
      <c r="D53" s="574"/>
      <c r="E53" s="71"/>
      <c r="F53" s="574"/>
      <c r="G53" s="71"/>
      <c r="H53" s="71"/>
      <c r="I53" s="71"/>
      <c r="J53" s="71"/>
      <c r="K53" s="71"/>
      <c r="L53" s="71"/>
      <c r="M53" s="71"/>
      <c r="N53" s="71"/>
    </row>
    <row r="54" spans="1:14" s="1240" customFormat="1" ht="15.75" customHeight="1" outlineLevel="1" thickBot="1">
      <c r="A54" s="572" t="str">
        <f t="shared" si="0"/>
        <v/>
      </c>
      <c r="B54" s="577" t="s">
        <v>128</v>
      </c>
      <c r="C54" s="574"/>
      <c r="D54" s="574"/>
      <c r="E54" s="71"/>
      <c r="F54" s="574"/>
      <c r="G54" s="71"/>
      <c r="H54" s="71"/>
      <c r="I54" s="71"/>
      <c r="J54" s="71"/>
      <c r="K54" s="71"/>
      <c r="L54" s="71"/>
      <c r="M54" s="71"/>
      <c r="N54" s="71"/>
    </row>
    <row r="55" spans="1:14" s="1241" customFormat="1" ht="16.5" customHeight="1" thickBot="1">
      <c r="A55" s="572" t="str">
        <f t="shared" si="0"/>
        <v>Land Total</v>
      </c>
      <c r="B55" s="578">
        <v>2</v>
      </c>
      <c r="C55" s="579"/>
      <c r="D55" s="579"/>
      <c r="E55" s="579"/>
      <c r="F55" s="580" t="s">
        <v>1249</v>
      </c>
      <c r="G55" s="581">
        <f t="shared" ref="G55:N55" si="1">SUBTOTAL(9,G18:G54)</f>
        <v>0</v>
      </c>
      <c r="H55" s="581">
        <f t="shared" si="1"/>
        <v>0</v>
      </c>
      <c r="I55" s="581">
        <f t="shared" si="1"/>
        <v>0</v>
      </c>
      <c r="J55" s="581">
        <f t="shared" si="1"/>
        <v>0</v>
      </c>
      <c r="K55" s="581">
        <f t="shared" si="1"/>
        <v>0</v>
      </c>
      <c r="L55" s="581">
        <f t="shared" si="1"/>
        <v>0</v>
      </c>
      <c r="M55" s="581">
        <f t="shared" si="1"/>
        <v>0</v>
      </c>
      <c r="N55" s="581">
        <f t="shared" si="1"/>
        <v>0</v>
      </c>
    </row>
    <row r="56" spans="1:14" s="1240" customFormat="1" ht="15.75" customHeight="1" outlineLevel="1">
      <c r="A56" s="572" t="str">
        <f t="shared" si="0"/>
        <v/>
      </c>
      <c r="B56" s="582"/>
      <c r="C56" s="583"/>
      <c r="D56" s="584"/>
      <c r="E56" s="583"/>
      <c r="F56" s="585"/>
      <c r="G56" s="72"/>
      <c r="H56" s="72"/>
      <c r="I56" s="72"/>
      <c r="J56" s="72"/>
      <c r="K56" s="72"/>
      <c r="L56" s="72"/>
      <c r="M56" s="72"/>
      <c r="N56" s="72"/>
    </row>
    <row r="57" spans="1:14" s="1240" customFormat="1" ht="15.75" customHeight="1" outlineLevel="1">
      <c r="A57" s="572" t="str">
        <f t="shared" si="0"/>
        <v/>
      </c>
      <c r="B57" s="582"/>
      <c r="C57" s="583"/>
      <c r="D57" s="584"/>
      <c r="E57" s="583"/>
      <c r="F57" s="585"/>
      <c r="G57" s="72"/>
      <c r="H57" s="72"/>
      <c r="I57" s="72"/>
      <c r="J57" s="72"/>
      <c r="K57" s="72"/>
      <c r="L57" s="72"/>
      <c r="M57" s="72"/>
      <c r="N57" s="72"/>
    </row>
    <row r="58" spans="1:14" s="1241" customFormat="1" ht="16.5" customHeight="1" outlineLevel="1" thickBot="1">
      <c r="A58" s="572" t="str">
        <f t="shared" si="0"/>
        <v>Construction in progress</v>
      </c>
      <c r="B58" s="586">
        <v>3</v>
      </c>
      <c r="C58" s="587"/>
      <c r="D58" s="588"/>
      <c r="E58" s="587"/>
      <c r="F58" s="589" t="s">
        <v>1250</v>
      </c>
      <c r="G58" s="590"/>
      <c r="H58" s="590"/>
      <c r="I58" s="590"/>
      <c r="J58" s="590"/>
      <c r="K58" s="590"/>
      <c r="L58" s="590"/>
      <c r="M58" s="590"/>
      <c r="N58" s="590"/>
    </row>
    <row r="59" spans="1:14" s="1240" customFormat="1" ht="15.75" customHeight="1" outlineLevel="1" thickBot="1">
      <c r="A59" s="572" t="str">
        <f t="shared" si="0"/>
        <v>AdjustmentsCWIP</v>
      </c>
      <c r="B59" s="582" t="s">
        <v>165</v>
      </c>
      <c r="C59" s="583"/>
      <c r="D59" s="591" t="s">
        <v>314</v>
      </c>
      <c r="E59" s="583"/>
      <c r="F59" s="592" t="s">
        <v>1251</v>
      </c>
      <c r="G59" s="71"/>
      <c r="H59" s="71"/>
      <c r="I59" s="71"/>
      <c r="J59" s="71"/>
      <c r="K59" s="71"/>
      <c r="L59" s="71"/>
      <c r="M59" s="71"/>
      <c r="N59" s="71"/>
    </row>
    <row r="60" spans="1:14" s="1241" customFormat="1" ht="16.5" customHeight="1" thickBot="1">
      <c r="A60" s="572" t="str">
        <f t="shared" si="0"/>
        <v>Construction in progress Total</v>
      </c>
      <c r="B60" s="578">
        <v>4</v>
      </c>
      <c r="C60" s="579"/>
      <c r="D60" s="593"/>
      <c r="E60" s="579"/>
      <c r="F60" s="415" t="s">
        <v>1252</v>
      </c>
      <c r="G60" s="581">
        <f t="shared" ref="G60:M60" si="2">SUBTOTAL(9,G59:G59)</f>
        <v>0</v>
      </c>
      <c r="H60" s="581">
        <f t="shared" si="2"/>
        <v>0</v>
      </c>
      <c r="I60" s="581">
        <f t="shared" si="2"/>
        <v>0</v>
      </c>
      <c r="J60" s="581">
        <f>SUBTOTAL(9,J59:J59)</f>
        <v>0</v>
      </c>
      <c r="K60" s="581">
        <f t="shared" si="2"/>
        <v>0</v>
      </c>
      <c r="L60" s="581">
        <f t="shared" si="2"/>
        <v>0</v>
      </c>
      <c r="M60" s="581">
        <f t="shared" si="2"/>
        <v>0</v>
      </c>
      <c r="N60" s="581">
        <f>SUBTOTAL(9,N59:N59)</f>
        <v>0</v>
      </c>
    </row>
    <row r="61" spans="1:14" s="1240" customFormat="1" ht="16.5" customHeight="1" thickBot="1">
      <c r="A61" s="572" t="str">
        <f t="shared" si="0"/>
        <v/>
      </c>
      <c r="B61" s="582"/>
      <c r="C61" s="583"/>
      <c r="D61" s="583"/>
      <c r="E61" s="583"/>
      <c r="F61" s="405"/>
      <c r="G61" s="72"/>
      <c r="H61" s="72"/>
      <c r="I61" s="72"/>
      <c r="J61" s="72"/>
      <c r="K61" s="72"/>
      <c r="L61" s="72"/>
      <c r="M61" s="72"/>
      <c r="N61" s="72"/>
    </row>
    <row r="62" spans="1:14" s="1242" customFormat="1" ht="16.5" customHeight="1" thickBot="1">
      <c r="A62" s="572" t="str">
        <f t="shared" si="0"/>
        <v>Total capital assets not being depreciated</v>
      </c>
      <c r="B62" s="594">
        <v>5</v>
      </c>
      <c r="C62" s="580"/>
      <c r="D62" s="593"/>
      <c r="E62" s="580" t="s">
        <v>1253</v>
      </c>
      <c r="F62" s="415"/>
      <c r="G62" s="73">
        <f t="shared" ref="G62:M62" si="3">G55+G60</f>
        <v>0</v>
      </c>
      <c r="H62" s="73">
        <f t="shared" si="3"/>
        <v>0</v>
      </c>
      <c r="I62" s="73">
        <f t="shared" si="3"/>
        <v>0</v>
      </c>
      <c r="J62" s="73">
        <f>J55+J60</f>
        <v>0</v>
      </c>
      <c r="K62" s="73">
        <f t="shared" si="3"/>
        <v>0</v>
      </c>
      <c r="L62" s="73">
        <f t="shared" si="3"/>
        <v>0</v>
      </c>
      <c r="M62" s="73">
        <f t="shared" si="3"/>
        <v>0</v>
      </c>
      <c r="N62" s="73">
        <f>N55+N60</f>
        <v>0</v>
      </c>
    </row>
    <row r="63" spans="1:14" s="1240" customFormat="1" ht="15.75" customHeight="1">
      <c r="A63" s="572" t="str">
        <f t="shared" si="0"/>
        <v/>
      </c>
      <c r="B63" s="582"/>
      <c r="C63" s="583"/>
      <c r="D63" s="595"/>
      <c r="E63" s="583"/>
      <c r="F63" s="405"/>
      <c r="G63" s="72"/>
      <c r="H63" s="72"/>
      <c r="I63" s="72"/>
      <c r="J63" s="72"/>
      <c r="K63" s="72"/>
      <c r="L63" s="72"/>
      <c r="M63" s="72"/>
      <c r="N63" s="72"/>
    </row>
    <row r="64" spans="1:14" s="1240" customFormat="1" ht="15.75" customHeight="1">
      <c r="A64" s="572" t="str">
        <f t="shared" si="0"/>
        <v/>
      </c>
      <c r="B64" s="582"/>
      <c r="C64" s="583"/>
      <c r="D64" s="595"/>
      <c r="E64" s="583"/>
      <c r="F64" s="405"/>
      <c r="G64" s="72"/>
      <c r="H64" s="72"/>
      <c r="I64" s="72"/>
      <c r="J64" s="72"/>
      <c r="K64" s="72"/>
      <c r="L64" s="72"/>
      <c r="M64" s="72"/>
      <c r="N64" s="72"/>
    </row>
    <row r="65" spans="1:14" s="1240" customFormat="1" ht="15.75" customHeight="1">
      <c r="A65" s="572" t="str">
        <f t="shared" si="0"/>
        <v/>
      </c>
      <c r="B65" s="582"/>
      <c r="C65" s="583"/>
      <c r="D65" s="595"/>
      <c r="E65" s="583"/>
      <c r="F65" s="405"/>
      <c r="G65" s="72"/>
      <c r="H65" s="72"/>
      <c r="I65" s="72"/>
      <c r="J65" s="72"/>
      <c r="K65" s="72"/>
      <c r="L65" s="72"/>
      <c r="M65" s="72"/>
      <c r="N65" s="72"/>
    </row>
    <row r="66" spans="1:14" s="1239" customFormat="1" ht="16.5" customHeight="1" thickBot="1">
      <c r="A66" s="572" t="str">
        <f t="shared" si="0"/>
        <v>Capital assets, being depreciated:</v>
      </c>
      <c r="B66" s="406"/>
      <c r="C66" s="406"/>
      <c r="D66" s="407"/>
      <c r="E66" s="408" t="s">
        <v>1254</v>
      </c>
      <c r="F66" s="408"/>
      <c r="G66" s="596"/>
      <c r="H66" s="596"/>
      <c r="I66" s="596"/>
      <c r="J66" s="596"/>
      <c r="K66" s="596"/>
      <c r="L66" s="596"/>
      <c r="M66" s="596"/>
      <c r="N66" s="596"/>
    </row>
    <row r="67" spans="1:14" s="1240" customFormat="1" ht="15.75" customHeight="1" outlineLevel="1">
      <c r="A67" s="572" t="str">
        <f t="shared" si="0"/>
        <v/>
      </c>
      <c r="B67" s="582"/>
      <c r="C67" s="583"/>
      <c r="D67" s="595"/>
      <c r="E67" s="583"/>
      <c r="F67" s="405"/>
      <c r="G67" s="72"/>
      <c r="H67" s="72"/>
      <c r="I67" s="72"/>
      <c r="J67" s="72"/>
      <c r="K67" s="72"/>
      <c r="L67" s="72"/>
      <c r="M67" s="72"/>
      <c r="N67" s="72"/>
    </row>
    <row r="68" spans="1:14" s="1241" customFormat="1" ht="16.5" customHeight="1" outlineLevel="1" thickBot="1">
      <c r="A68" s="572" t="str">
        <f t="shared" si="0"/>
        <v>Production - Hydro</v>
      </c>
      <c r="B68" s="586">
        <v>6</v>
      </c>
      <c r="C68" s="587"/>
      <c r="D68" s="588"/>
      <c r="E68" s="587"/>
      <c r="F68" s="589" t="s">
        <v>357</v>
      </c>
      <c r="G68" s="590"/>
      <c r="H68" s="590"/>
      <c r="I68" s="590"/>
      <c r="J68" s="590"/>
      <c r="K68" s="590"/>
      <c r="L68" s="590"/>
      <c r="M68" s="590"/>
      <c r="N68" s="590"/>
    </row>
    <row r="69" spans="1:14" s="1240" customFormat="1" ht="15.75" customHeight="1" outlineLevel="1">
      <c r="A69" s="572" t="str">
        <f t="shared" si="0"/>
        <v/>
      </c>
      <c r="B69" s="573" t="s">
        <v>106</v>
      </c>
      <c r="C69" s="574"/>
      <c r="D69" s="575"/>
      <c r="E69" s="574"/>
      <c r="F69" s="574"/>
      <c r="G69" s="71"/>
      <c r="H69" s="71"/>
      <c r="I69" s="71"/>
      <c r="J69" s="71"/>
      <c r="K69" s="71"/>
      <c r="L69" s="71"/>
      <c r="M69" s="71"/>
      <c r="N69" s="71"/>
    </row>
    <row r="70" spans="1:14" s="1240" customFormat="1" ht="15.75" customHeight="1" outlineLevel="1">
      <c r="A70" s="572" t="str">
        <f t="shared" si="0"/>
        <v/>
      </c>
      <c r="B70" s="573" t="s">
        <v>189</v>
      </c>
      <c r="C70" s="574"/>
      <c r="D70" s="575"/>
      <c r="E70" s="574"/>
      <c r="F70" s="574"/>
      <c r="G70" s="71"/>
      <c r="H70" s="71"/>
      <c r="I70" s="71"/>
      <c r="J70" s="71"/>
      <c r="K70" s="71"/>
      <c r="L70" s="71"/>
      <c r="M70" s="71"/>
      <c r="N70" s="71"/>
    </row>
    <row r="71" spans="1:14" s="1240" customFormat="1" ht="15.75" customHeight="1" outlineLevel="1">
      <c r="A71" s="572" t="str">
        <f t="shared" si="0"/>
        <v/>
      </c>
      <c r="B71" s="573" t="s">
        <v>192</v>
      </c>
      <c r="C71" s="574"/>
      <c r="D71" s="575"/>
      <c r="E71" s="574"/>
      <c r="F71" s="574"/>
      <c r="G71" s="71"/>
      <c r="H71" s="71"/>
      <c r="I71" s="71"/>
      <c r="J71" s="71"/>
      <c r="K71" s="71"/>
      <c r="L71" s="71"/>
      <c r="M71" s="71"/>
      <c r="N71" s="71"/>
    </row>
    <row r="72" spans="1:14" s="1240" customFormat="1" ht="15.75" customHeight="1" outlineLevel="1">
      <c r="A72" s="572" t="str">
        <f t="shared" si="0"/>
        <v/>
      </c>
      <c r="B72" s="573" t="s">
        <v>1255</v>
      </c>
      <c r="C72" s="574"/>
      <c r="D72" s="575"/>
      <c r="E72" s="574"/>
      <c r="F72" s="574"/>
      <c r="G72" s="71"/>
      <c r="H72" s="71"/>
      <c r="I72" s="71"/>
      <c r="J72" s="71"/>
      <c r="K72" s="71"/>
      <c r="L72" s="71"/>
      <c r="M72" s="71"/>
      <c r="N72" s="71"/>
    </row>
    <row r="73" spans="1:14" s="1240" customFormat="1" ht="15.75" customHeight="1" outlineLevel="1">
      <c r="A73" s="572" t="str">
        <f t="shared" si="0"/>
        <v/>
      </c>
      <c r="B73" s="573" t="s">
        <v>1256</v>
      </c>
      <c r="C73" s="574"/>
      <c r="D73" s="575"/>
      <c r="E73" s="574"/>
      <c r="F73" s="574"/>
      <c r="G73" s="71"/>
      <c r="H73" s="71"/>
      <c r="I73" s="71"/>
      <c r="J73" s="71"/>
      <c r="K73" s="71"/>
      <c r="L73" s="71"/>
      <c r="M73" s="71"/>
      <c r="N73" s="71"/>
    </row>
    <row r="74" spans="1:14" s="1240" customFormat="1" ht="15.75" customHeight="1" outlineLevel="1">
      <c r="A74" s="572" t="str">
        <f t="shared" si="0"/>
        <v/>
      </c>
      <c r="B74" s="573" t="s">
        <v>1257</v>
      </c>
      <c r="C74" s="574"/>
      <c r="D74" s="575"/>
      <c r="E74" s="574"/>
      <c r="F74" s="574"/>
      <c r="G74" s="71"/>
      <c r="H74" s="71"/>
      <c r="I74" s="71"/>
      <c r="J74" s="71"/>
      <c r="K74" s="71"/>
      <c r="L74" s="71"/>
      <c r="M74" s="71"/>
      <c r="N74" s="71"/>
    </row>
    <row r="75" spans="1:14" s="1240" customFormat="1" ht="15.75" customHeight="1" outlineLevel="1">
      <c r="A75" s="572" t="str">
        <f t="shared" si="0"/>
        <v/>
      </c>
      <c r="B75" s="573" t="s">
        <v>1258</v>
      </c>
      <c r="C75" s="574"/>
      <c r="D75" s="575"/>
      <c r="E75" s="574"/>
      <c r="F75" s="574"/>
      <c r="G75" s="71"/>
      <c r="H75" s="71"/>
      <c r="I75" s="71"/>
      <c r="J75" s="71"/>
      <c r="K75" s="71"/>
      <c r="L75" s="71"/>
      <c r="M75" s="71"/>
      <c r="N75" s="71"/>
    </row>
    <row r="76" spans="1:14" s="1240" customFormat="1" ht="15.75" customHeight="1" outlineLevel="1">
      <c r="A76" s="572" t="str">
        <f t="shared" si="0"/>
        <v/>
      </c>
      <c r="B76" s="573" t="s">
        <v>1259</v>
      </c>
      <c r="C76" s="574"/>
      <c r="D76" s="575"/>
      <c r="E76" s="574"/>
      <c r="F76" s="574"/>
      <c r="G76" s="71"/>
      <c r="H76" s="71"/>
      <c r="I76" s="71"/>
      <c r="J76" s="71"/>
      <c r="K76" s="71"/>
      <c r="L76" s="71"/>
      <c r="M76" s="71"/>
      <c r="N76" s="71"/>
    </row>
    <row r="77" spans="1:14" s="1240" customFormat="1" ht="15.75" customHeight="1" outlineLevel="1">
      <c r="A77" s="572" t="str">
        <f t="shared" si="0"/>
        <v/>
      </c>
      <c r="B77" s="573" t="s">
        <v>1260</v>
      </c>
      <c r="C77" s="574"/>
      <c r="D77" s="575"/>
      <c r="E77" s="574"/>
      <c r="F77" s="574"/>
      <c r="G77" s="71"/>
      <c r="H77" s="71"/>
      <c r="I77" s="71"/>
      <c r="J77" s="71"/>
      <c r="K77" s="71"/>
      <c r="L77" s="71"/>
      <c r="M77" s="71"/>
      <c r="N77" s="71"/>
    </row>
    <row r="78" spans="1:14" s="1240" customFormat="1" ht="15.75" customHeight="1" outlineLevel="1">
      <c r="A78" s="572" t="str">
        <f t="shared" si="0"/>
        <v/>
      </c>
      <c r="B78" s="573" t="s">
        <v>1261</v>
      </c>
      <c r="C78" s="574"/>
      <c r="D78" s="575"/>
      <c r="E78" s="574"/>
      <c r="F78" s="574"/>
      <c r="G78" s="71"/>
      <c r="H78" s="71"/>
      <c r="I78" s="71"/>
      <c r="J78" s="71"/>
      <c r="K78" s="71"/>
      <c r="L78" s="71"/>
      <c r="M78" s="71"/>
      <c r="N78" s="71"/>
    </row>
    <row r="79" spans="1:14" s="1240" customFormat="1" ht="15.75" customHeight="1" outlineLevel="1">
      <c r="A79" s="572" t="str">
        <f t="shared" si="0"/>
        <v/>
      </c>
      <c r="B79" s="573" t="s">
        <v>1262</v>
      </c>
      <c r="C79" s="574"/>
      <c r="D79" s="575"/>
      <c r="E79" s="574"/>
      <c r="F79" s="574"/>
      <c r="G79" s="71"/>
      <c r="H79" s="71"/>
      <c r="I79" s="71"/>
      <c r="J79" s="71"/>
      <c r="K79" s="71"/>
      <c r="L79" s="71"/>
      <c r="M79" s="71"/>
      <c r="N79" s="71"/>
    </row>
    <row r="80" spans="1:14" s="1240" customFormat="1" ht="15.75" customHeight="1" outlineLevel="1">
      <c r="A80" s="572" t="str">
        <f t="shared" si="0"/>
        <v/>
      </c>
      <c r="B80" s="573" t="s">
        <v>1263</v>
      </c>
      <c r="C80" s="574"/>
      <c r="D80" s="575"/>
      <c r="E80" s="574"/>
      <c r="F80" s="574"/>
      <c r="G80" s="71"/>
      <c r="H80" s="71"/>
      <c r="I80" s="71"/>
      <c r="J80" s="71"/>
      <c r="K80" s="71"/>
      <c r="L80" s="71"/>
      <c r="M80" s="71"/>
      <c r="N80" s="71"/>
    </row>
    <row r="81" spans="1:14" s="1240" customFormat="1" ht="15.75" customHeight="1" outlineLevel="1">
      <c r="A81" s="572" t="str">
        <f t="shared" si="0"/>
        <v/>
      </c>
      <c r="B81" s="573" t="s">
        <v>1264</v>
      </c>
      <c r="C81" s="574"/>
      <c r="D81" s="575"/>
      <c r="E81" s="574"/>
      <c r="F81" s="574"/>
      <c r="G81" s="71"/>
      <c r="H81" s="71"/>
      <c r="I81" s="71"/>
      <c r="J81" s="71"/>
      <c r="K81" s="71"/>
      <c r="L81" s="71"/>
      <c r="M81" s="71"/>
      <c r="N81" s="71"/>
    </row>
    <row r="82" spans="1:14" s="1240" customFormat="1" ht="15.75" customHeight="1" outlineLevel="1">
      <c r="A82" s="572" t="str">
        <f t="shared" si="0"/>
        <v/>
      </c>
      <c r="B82" s="573" t="s">
        <v>1265</v>
      </c>
      <c r="C82" s="574"/>
      <c r="D82" s="575"/>
      <c r="E82" s="574"/>
      <c r="F82" s="574"/>
      <c r="G82" s="71"/>
      <c r="H82" s="71"/>
      <c r="I82" s="71"/>
      <c r="J82" s="71"/>
      <c r="K82" s="71"/>
      <c r="L82" s="71"/>
      <c r="M82" s="71"/>
      <c r="N82" s="71"/>
    </row>
    <row r="83" spans="1:14" s="1240" customFormat="1" ht="15.75" customHeight="1" outlineLevel="1">
      <c r="A83" s="572" t="str">
        <f t="shared" si="0"/>
        <v/>
      </c>
      <c r="B83" s="573" t="s">
        <v>1266</v>
      </c>
      <c r="C83" s="574"/>
      <c r="D83" s="575"/>
      <c r="E83" s="574"/>
      <c r="F83" s="574"/>
      <c r="G83" s="71"/>
      <c r="H83" s="71"/>
      <c r="I83" s="71"/>
      <c r="J83" s="71"/>
      <c r="K83" s="71"/>
      <c r="L83" s="71"/>
      <c r="M83" s="71"/>
      <c r="N83" s="71"/>
    </row>
    <row r="84" spans="1:14" s="1240" customFormat="1" ht="15.75" customHeight="1" outlineLevel="1">
      <c r="A84" s="572" t="str">
        <f t="shared" ref="A84:A146" si="4">CONCATENATE(D84,E84,F84)</f>
        <v/>
      </c>
      <c r="B84" s="573" t="s">
        <v>1267</v>
      </c>
      <c r="C84" s="574"/>
      <c r="D84" s="575"/>
      <c r="E84" s="574"/>
      <c r="F84" s="574"/>
      <c r="G84" s="71"/>
      <c r="H84" s="71"/>
      <c r="I84" s="71"/>
      <c r="J84" s="71"/>
      <c r="K84" s="71"/>
      <c r="L84" s="71"/>
      <c r="M84" s="71"/>
      <c r="N84" s="71"/>
    </row>
    <row r="85" spans="1:14" s="1240" customFormat="1" ht="15.75" customHeight="1" outlineLevel="1">
      <c r="A85" s="572" t="str">
        <f t="shared" si="4"/>
        <v/>
      </c>
      <c r="B85" s="573" t="s">
        <v>1268</v>
      </c>
      <c r="C85" s="574"/>
      <c r="D85" s="575"/>
      <c r="E85" s="574"/>
      <c r="F85" s="574"/>
      <c r="G85" s="71"/>
      <c r="H85" s="71"/>
      <c r="I85" s="71"/>
      <c r="J85" s="71"/>
      <c r="K85" s="71"/>
      <c r="L85" s="71"/>
      <c r="M85" s="71"/>
      <c r="N85" s="71"/>
    </row>
    <row r="86" spans="1:14" s="1240" customFormat="1" ht="15.75" customHeight="1" outlineLevel="1">
      <c r="A86" s="572" t="str">
        <f t="shared" si="4"/>
        <v/>
      </c>
      <c r="B86" s="573" t="s">
        <v>1269</v>
      </c>
      <c r="C86" s="574"/>
      <c r="D86" s="575"/>
      <c r="E86" s="574"/>
      <c r="F86" s="574"/>
      <c r="G86" s="71"/>
      <c r="H86" s="71"/>
      <c r="I86" s="71"/>
      <c r="J86" s="71"/>
      <c r="K86" s="71"/>
      <c r="L86" s="71"/>
      <c r="M86" s="71"/>
      <c r="N86" s="71"/>
    </row>
    <row r="87" spans="1:14" s="1240" customFormat="1" ht="15.75" customHeight="1" outlineLevel="1">
      <c r="A87" s="572" t="str">
        <f t="shared" si="4"/>
        <v/>
      </c>
      <c r="B87" s="573" t="s">
        <v>1270</v>
      </c>
      <c r="C87" s="574"/>
      <c r="D87" s="575"/>
      <c r="E87" s="574"/>
      <c r="F87" s="574"/>
      <c r="G87" s="71"/>
      <c r="H87" s="71"/>
      <c r="I87" s="71"/>
      <c r="J87" s="71"/>
      <c r="K87" s="71"/>
      <c r="L87" s="71"/>
      <c r="M87" s="71"/>
      <c r="N87" s="71"/>
    </row>
    <row r="88" spans="1:14" s="1240" customFormat="1" ht="15.75" customHeight="1" outlineLevel="1">
      <c r="A88" s="572" t="str">
        <f t="shared" si="4"/>
        <v/>
      </c>
      <c r="B88" s="573" t="s">
        <v>1271</v>
      </c>
      <c r="C88" s="574"/>
      <c r="D88" s="575"/>
      <c r="E88" s="574"/>
      <c r="F88" s="574"/>
      <c r="G88" s="71"/>
      <c r="H88" s="71"/>
      <c r="I88" s="71"/>
      <c r="J88" s="71"/>
      <c r="K88" s="71"/>
      <c r="L88" s="71"/>
      <c r="M88" s="71"/>
      <c r="N88" s="71"/>
    </row>
    <row r="89" spans="1:14" s="1240" customFormat="1" ht="15.75" customHeight="1" outlineLevel="1">
      <c r="A89" s="572" t="str">
        <f t="shared" si="4"/>
        <v/>
      </c>
      <c r="B89" s="573" t="s">
        <v>1272</v>
      </c>
      <c r="C89" s="574"/>
      <c r="D89" s="575"/>
      <c r="E89" s="574"/>
      <c r="F89" s="574"/>
      <c r="G89" s="71"/>
      <c r="H89" s="71"/>
      <c r="I89" s="71"/>
      <c r="J89" s="71"/>
      <c r="K89" s="71"/>
      <c r="L89" s="71"/>
      <c r="M89" s="71"/>
      <c r="N89" s="71"/>
    </row>
    <row r="90" spans="1:14" s="1240" customFormat="1" ht="15.75" customHeight="1" outlineLevel="1">
      <c r="A90" s="572" t="str">
        <f t="shared" si="4"/>
        <v/>
      </c>
      <c r="B90" s="573" t="s">
        <v>1273</v>
      </c>
      <c r="C90" s="574"/>
      <c r="D90" s="575"/>
      <c r="E90" s="574"/>
      <c r="F90" s="574"/>
      <c r="G90" s="71"/>
      <c r="H90" s="71"/>
      <c r="I90" s="71"/>
      <c r="J90" s="71"/>
      <c r="K90" s="71"/>
      <c r="L90" s="71"/>
      <c r="M90" s="71"/>
      <c r="N90" s="71"/>
    </row>
    <row r="91" spans="1:14" s="1240" customFormat="1" ht="15.75" customHeight="1" outlineLevel="1">
      <c r="A91" s="572" t="str">
        <f t="shared" si="4"/>
        <v/>
      </c>
      <c r="B91" s="573" t="s">
        <v>1274</v>
      </c>
      <c r="C91" s="574"/>
      <c r="D91" s="575"/>
      <c r="E91" s="574"/>
      <c r="F91" s="574"/>
      <c r="G91" s="71"/>
      <c r="H91" s="71"/>
      <c r="I91" s="71"/>
      <c r="J91" s="71"/>
      <c r="K91" s="71"/>
      <c r="L91" s="71"/>
      <c r="M91" s="71"/>
      <c r="N91" s="71"/>
    </row>
    <row r="92" spans="1:14" s="1240" customFormat="1" ht="15.75" customHeight="1" outlineLevel="1">
      <c r="A92" s="572" t="str">
        <f t="shared" si="4"/>
        <v/>
      </c>
      <c r="B92" s="573" t="s">
        <v>1275</v>
      </c>
      <c r="C92" s="574"/>
      <c r="D92" s="575"/>
      <c r="E92" s="574"/>
      <c r="F92" s="574"/>
      <c r="G92" s="71"/>
      <c r="H92" s="71"/>
      <c r="I92" s="71"/>
      <c r="J92" s="71"/>
      <c r="K92" s="71"/>
      <c r="L92" s="71"/>
      <c r="M92" s="71"/>
      <c r="N92" s="71"/>
    </row>
    <row r="93" spans="1:14" s="1240" customFormat="1" ht="15.75" customHeight="1" outlineLevel="1">
      <c r="A93" s="572" t="str">
        <f t="shared" si="4"/>
        <v/>
      </c>
      <c r="B93" s="573" t="s">
        <v>1276</v>
      </c>
      <c r="C93" s="574"/>
      <c r="D93" s="575"/>
      <c r="E93" s="574"/>
      <c r="F93" s="574"/>
      <c r="G93" s="71"/>
      <c r="H93" s="71"/>
      <c r="I93" s="71"/>
      <c r="J93" s="71"/>
      <c r="K93" s="71"/>
      <c r="L93" s="71"/>
      <c r="M93" s="71"/>
      <c r="N93" s="71"/>
    </row>
    <row r="94" spans="1:14" s="1240" customFormat="1" ht="15.75" customHeight="1" outlineLevel="1">
      <c r="A94" s="572" t="str">
        <f t="shared" si="4"/>
        <v/>
      </c>
      <c r="B94" s="573" t="s">
        <v>1277</v>
      </c>
      <c r="C94" s="574"/>
      <c r="D94" s="575"/>
      <c r="E94" s="574"/>
      <c r="F94" s="574"/>
      <c r="G94" s="71"/>
      <c r="H94" s="71"/>
      <c r="I94" s="71"/>
      <c r="J94" s="71"/>
      <c r="K94" s="71"/>
      <c r="L94" s="71"/>
      <c r="M94" s="71"/>
      <c r="N94" s="71"/>
    </row>
    <row r="95" spans="1:14" s="1240" customFormat="1" ht="15.75" customHeight="1" outlineLevel="1">
      <c r="A95" s="572" t="str">
        <f t="shared" si="4"/>
        <v/>
      </c>
      <c r="B95" s="573" t="s">
        <v>1278</v>
      </c>
      <c r="C95" s="574"/>
      <c r="D95" s="575"/>
      <c r="E95" s="574"/>
      <c r="F95" s="574"/>
      <c r="G95" s="71"/>
      <c r="H95" s="71"/>
      <c r="I95" s="71"/>
      <c r="J95" s="71"/>
      <c r="K95" s="71"/>
      <c r="L95" s="71"/>
      <c r="M95" s="71"/>
      <c r="N95" s="71"/>
    </row>
    <row r="96" spans="1:14" s="1240" customFormat="1" ht="15.75" customHeight="1" outlineLevel="1">
      <c r="A96" s="572" t="str">
        <f t="shared" si="4"/>
        <v/>
      </c>
      <c r="B96" s="573" t="s">
        <v>1279</v>
      </c>
      <c r="C96" s="574"/>
      <c r="D96" s="575"/>
      <c r="E96" s="574"/>
      <c r="F96" s="574"/>
      <c r="G96" s="71"/>
      <c r="H96" s="71"/>
      <c r="I96" s="71"/>
      <c r="J96" s="71"/>
      <c r="K96" s="71"/>
      <c r="L96" s="71"/>
      <c r="M96" s="71"/>
      <c r="N96" s="71"/>
    </row>
    <row r="97" spans="1:14" s="1240" customFormat="1" ht="15.75" customHeight="1" outlineLevel="1">
      <c r="A97" s="572" t="str">
        <f t="shared" si="4"/>
        <v/>
      </c>
      <c r="B97" s="573" t="s">
        <v>1280</v>
      </c>
      <c r="C97" s="574"/>
      <c r="D97" s="575"/>
      <c r="E97" s="574"/>
      <c r="F97" s="574"/>
      <c r="G97" s="71"/>
      <c r="H97" s="71"/>
      <c r="I97" s="71"/>
      <c r="J97" s="71"/>
      <c r="K97" s="71"/>
      <c r="L97" s="71"/>
      <c r="M97" s="71"/>
      <c r="N97" s="71"/>
    </row>
    <row r="98" spans="1:14" s="1240" customFormat="1" ht="15.75" customHeight="1" outlineLevel="1">
      <c r="A98" s="572" t="str">
        <f t="shared" si="4"/>
        <v/>
      </c>
      <c r="B98" s="573" t="s">
        <v>1281</v>
      </c>
      <c r="C98" s="574"/>
      <c r="D98" s="575"/>
      <c r="E98" s="574"/>
      <c r="F98" s="574"/>
      <c r="G98" s="71"/>
      <c r="H98" s="71"/>
      <c r="I98" s="71"/>
      <c r="J98" s="71"/>
      <c r="K98" s="71"/>
      <c r="L98" s="71"/>
      <c r="M98" s="71"/>
      <c r="N98" s="71"/>
    </row>
    <row r="99" spans="1:14" s="1240" customFormat="1" ht="15.75" customHeight="1" outlineLevel="1">
      <c r="A99" s="572" t="str">
        <f t="shared" si="4"/>
        <v/>
      </c>
      <c r="B99" s="573" t="s">
        <v>1282</v>
      </c>
      <c r="C99" s="574"/>
      <c r="D99" s="575"/>
      <c r="E99" s="574"/>
      <c r="F99" s="574"/>
      <c r="G99" s="71"/>
      <c r="H99" s="71"/>
      <c r="I99" s="71"/>
      <c r="J99" s="71"/>
      <c r="K99" s="71"/>
      <c r="L99" s="71"/>
      <c r="M99" s="71"/>
      <c r="N99" s="71"/>
    </row>
    <row r="100" spans="1:14" s="1240" customFormat="1" ht="15.75" customHeight="1" outlineLevel="1">
      <c r="A100" s="572" t="str">
        <f t="shared" si="4"/>
        <v/>
      </c>
      <c r="B100" s="573" t="s">
        <v>1283</v>
      </c>
      <c r="C100" s="574"/>
      <c r="D100" s="575"/>
      <c r="E100" s="574"/>
      <c r="F100" s="574"/>
      <c r="G100" s="71"/>
      <c r="H100" s="71"/>
      <c r="I100" s="71"/>
      <c r="J100" s="71"/>
      <c r="K100" s="71"/>
      <c r="L100" s="71"/>
      <c r="M100" s="71"/>
      <c r="N100" s="71"/>
    </row>
    <row r="101" spans="1:14" s="1240" customFormat="1" ht="15.75" customHeight="1" outlineLevel="1">
      <c r="A101" s="572" t="str">
        <f>CONCATENATE(D101,E101,F101)</f>
        <v/>
      </c>
      <c r="B101" s="573" t="s">
        <v>1284</v>
      </c>
      <c r="C101" s="574"/>
      <c r="D101" s="597"/>
      <c r="E101" s="574"/>
      <c r="F101" s="598"/>
      <c r="G101" s="71"/>
      <c r="H101" s="71"/>
      <c r="I101" s="71"/>
      <c r="J101" s="71"/>
      <c r="K101" s="71"/>
      <c r="L101" s="71"/>
      <c r="M101" s="71"/>
      <c r="N101" s="71"/>
    </row>
    <row r="102" spans="1:14" s="1240" customFormat="1" ht="15.75" customHeight="1" outlineLevel="1">
      <c r="A102" s="572" t="str">
        <f t="shared" ref="A102:A103" si="5">CONCATENATE(D102,E102,F102)</f>
        <v/>
      </c>
      <c r="B102" s="577" t="s">
        <v>128</v>
      </c>
      <c r="C102" s="574"/>
      <c r="D102" s="574"/>
      <c r="E102" s="71"/>
      <c r="F102" s="574"/>
      <c r="G102" s="71"/>
      <c r="H102" s="71"/>
      <c r="I102" s="71"/>
      <c r="J102" s="71"/>
      <c r="K102" s="71"/>
      <c r="L102" s="71"/>
      <c r="M102" s="71"/>
      <c r="N102" s="71"/>
    </row>
    <row r="103" spans="1:14" s="1240" customFormat="1" ht="15.75" customHeight="1" outlineLevel="1" thickBot="1">
      <c r="A103" s="572" t="str">
        <f t="shared" si="5"/>
        <v/>
      </c>
      <c r="B103" s="577" t="s">
        <v>128</v>
      </c>
      <c r="C103" s="574"/>
      <c r="D103" s="574"/>
      <c r="E103" s="71"/>
      <c r="F103" s="574"/>
      <c r="G103" s="71"/>
      <c r="H103" s="71"/>
      <c r="I103" s="71"/>
      <c r="J103" s="71"/>
      <c r="K103" s="71"/>
      <c r="L103" s="71"/>
      <c r="M103" s="71"/>
      <c r="N103" s="71"/>
    </row>
    <row r="104" spans="1:14" s="1241" customFormat="1" ht="16.5" customHeight="1" thickBot="1">
      <c r="A104" s="572" t="str">
        <f t="shared" si="4"/>
        <v>Production - Hydro Total</v>
      </c>
      <c r="B104" s="578">
        <v>7</v>
      </c>
      <c r="C104" s="579"/>
      <c r="D104" s="579"/>
      <c r="E104" s="579"/>
      <c r="F104" s="415" t="s">
        <v>1285</v>
      </c>
      <c r="G104" s="581">
        <f t="shared" ref="G104:N104" si="6">SUBTOTAL(9,G69:G103)</f>
        <v>0</v>
      </c>
      <c r="H104" s="581">
        <f t="shared" si="6"/>
        <v>0</v>
      </c>
      <c r="I104" s="581">
        <f t="shared" si="6"/>
        <v>0</v>
      </c>
      <c r="J104" s="581">
        <f t="shared" si="6"/>
        <v>0</v>
      </c>
      <c r="K104" s="581">
        <f t="shared" si="6"/>
        <v>0</v>
      </c>
      <c r="L104" s="581">
        <f t="shared" si="6"/>
        <v>0</v>
      </c>
      <c r="M104" s="581">
        <f t="shared" si="6"/>
        <v>0</v>
      </c>
      <c r="N104" s="581">
        <f t="shared" si="6"/>
        <v>0</v>
      </c>
    </row>
    <row r="105" spans="1:14" s="1240" customFormat="1" ht="15.75" customHeight="1" outlineLevel="1">
      <c r="A105" s="572" t="str">
        <f t="shared" si="4"/>
        <v/>
      </c>
      <c r="B105" s="582"/>
      <c r="C105" s="583"/>
      <c r="D105" s="595"/>
      <c r="E105" s="583"/>
      <c r="F105" s="405"/>
      <c r="G105" s="72"/>
      <c r="H105" s="72"/>
      <c r="I105" s="72"/>
      <c r="J105" s="72"/>
      <c r="K105" s="72"/>
      <c r="L105" s="72"/>
      <c r="M105" s="72"/>
      <c r="N105" s="72"/>
    </row>
    <row r="106" spans="1:14" s="1240" customFormat="1" ht="15.75" customHeight="1" outlineLevel="1">
      <c r="A106" s="572" t="str">
        <f t="shared" si="4"/>
        <v/>
      </c>
      <c r="B106" s="582"/>
      <c r="C106" s="583"/>
      <c r="D106" s="595"/>
      <c r="E106" s="583"/>
      <c r="F106" s="405"/>
      <c r="G106" s="72"/>
      <c r="H106" s="72"/>
      <c r="I106" s="72"/>
      <c r="J106" s="72"/>
      <c r="K106" s="72"/>
      <c r="L106" s="72"/>
      <c r="M106" s="72"/>
      <c r="N106" s="72"/>
    </row>
    <row r="107" spans="1:14" s="1241" customFormat="1" ht="16.5" customHeight="1" outlineLevel="1" thickBot="1">
      <c r="A107" s="572" t="str">
        <f t="shared" si="4"/>
        <v>Production - Gas turbine/combined cycle</v>
      </c>
      <c r="B107" s="586">
        <v>8</v>
      </c>
      <c r="C107" s="587"/>
      <c r="D107" s="588"/>
      <c r="E107" s="587"/>
      <c r="F107" s="589" t="s">
        <v>1286</v>
      </c>
      <c r="G107" s="590"/>
      <c r="H107" s="590"/>
      <c r="I107" s="590"/>
      <c r="J107" s="590"/>
      <c r="K107" s="590"/>
      <c r="L107" s="590"/>
      <c r="M107" s="590"/>
      <c r="N107" s="590"/>
    </row>
    <row r="108" spans="1:14" s="1240" customFormat="1" ht="15.75" customHeight="1" outlineLevel="1">
      <c r="A108" s="572" t="str">
        <f t="shared" si="4"/>
        <v/>
      </c>
      <c r="B108" s="573" t="s">
        <v>1176</v>
      </c>
      <c r="C108" s="574"/>
      <c r="D108" s="575"/>
      <c r="E108" s="574"/>
      <c r="F108" s="574"/>
      <c r="G108" s="71"/>
      <c r="H108" s="71"/>
      <c r="I108" s="71"/>
      <c r="J108" s="71"/>
      <c r="K108" s="71"/>
      <c r="L108" s="71"/>
      <c r="M108" s="71"/>
      <c r="N108" s="71"/>
    </row>
    <row r="109" spans="1:14" s="1240" customFormat="1" ht="15.75" customHeight="1" outlineLevel="1">
      <c r="A109" s="572" t="str">
        <f t="shared" si="4"/>
        <v/>
      </c>
      <c r="B109" s="573" t="s">
        <v>1177</v>
      </c>
      <c r="C109" s="574"/>
      <c r="D109" s="575"/>
      <c r="E109" s="574"/>
      <c r="F109" s="574"/>
      <c r="G109" s="71"/>
      <c r="H109" s="71"/>
      <c r="I109" s="71"/>
      <c r="J109" s="71"/>
      <c r="K109" s="71"/>
      <c r="L109" s="71"/>
      <c r="M109" s="71"/>
      <c r="N109" s="71"/>
    </row>
    <row r="110" spans="1:14" s="1240" customFormat="1" ht="15.75" customHeight="1" outlineLevel="1">
      <c r="A110" s="572" t="str">
        <f t="shared" si="4"/>
        <v/>
      </c>
      <c r="B110" s="573" t="s">
        <v>1178</v>
      </c>
      <c r="C110" s="574"/>
      <c r="D110" s="575"/>
      <c r="E110" s="574"/>
      <c r="F110" s="574"/>
      <c r="G110" s="71"/>
      <c r="H110" s="71"/>
      <c r="I110" s="71"/>
      <c r="J110" s="71"/>
      <c r="K110" s="71"/>
      <c r="L110" s="71"/>
      <c r="M110" s="71"/>
      <c r="N110" s="71"/>
    </row>
    <row r="111" spans="1:14" s="1240" customFormat="1" ht="15.75" customHeight="1" outlineLevel="1">
      <c r="A111" s="572" t="str">
        <f t="shared" si="4"/>
        <v/>
      </c>
      <c r="B111" s="573" t="s">
        <v>1179</v>
      </c>
      <c r="C111" s="574"/>
      <c r="D111" s="575"/>
      <c r="E111" s="574"/>
      <c r="F111" s="574"/>
      <c r="G111" s="71"/>
      <c r="H111" s="71"/>
      <c r="I111" s="71"/>
      <c r="J111" s="71"/>
      <c r="K111" s="71"/>
      <c r="L111" s="71"/>
      <c r="M111" s="71"/>
      <c r="N111" s="71"/>
    </row>
    <row r="112" spans="1:14" s="1240" customFormat="1" ht="15.75" customHeight="1" outlineLevel="1">
      <c r="A112" s="572" t="str">
        <f t="shared" si="4"/>
        <v/>
      </c>
      <c r="B112" s="573" t="s">
        <v>1180</v>
      </c>
      <c r="C112" s="574"/>
      <c r="D112" s="575"/>
      <c r="E112" s="574"/>
      <c r="F112" s="574"/>
      <c r="G112" s="71"/>
      <c r="H112" s="71"/>
      <c r="I112" s="71"/>
      <c r="J112" s="71"/>
      <c r="K112" s="71"/>
      <c r="L112" s="71"/>
      <c r="M112" s="71"/>
      <c r="N112" s="71"/>
    </row>
    <row r="113" spans="1:14" s="1240" customFormat="1" ht="15.75" customHeight="1" outlineLevel="1">
      <c r="A113" s="572" t="str">
        <f t="shared" si="4"/>
        <v/>
      </c>
      <c r="B113" s="573" t="s">
        <v>1287</v>
      </c>
      <c r="C113" s="574"/>
      <c r="D113" s="575"/>
      <c r="E113" s="574"/>
      <c r="F113" s="574"/>
      <c r="G113" s="71"/>
      <c r="H113" s="71"/>
      <c r="I113" s="71"/>
      <c r="J113" s="71"/>
      <c r="K113" s="71"/>
      <c r="L113" s="71"/>
      <c r="M113" s="71"/>
      <c r="N113" s="71"/>
    </row>
    <row r="114" spans="1:14" s="1240" customFormat="1" ht="15.75" customHeight="1" outlineLevel="1">
      <c r="A114" s="572" t="str">
        <f t="shared" si="4"/>
        <v/>
      </c>
      <c r="B114" s="573" t="s">
        <v>1288</v>
      </c>
      <c r="C114" s="574"/>
      <c r="D114" s="575"/>
      <c r="E114" s="574"/>
      <c r="F114" s="574"/>
      <c r="G114" s="71"/>
      <c r="H114" s="71"/>
      <c r="I114" s="71"/>
      <c r="J114" s="71"/>
      <c r="K114" s="71"/>
      <c r="L114" s="71"/>
      <c r="M114" s="71"/>
      <c r="N114" s="71"/>
    </row>
    <row r="115" spans="1:14" s="1240" customFormat="1" ht="15.75" customHeight="1" outlineLevel="1">
      <c r="A115" s="572" t="str">
        <f t="shared" si="4"/>
        <v/>
      </c>
      <c r="B115" s="573" t="s">
        <v>1289</v>
      </c>
      <c r="C115" s="574"/>
      <c r="D115" s="575"/>
      <c r="E115" s="574"/>
      <c r="F115" s="574"/>
      <c r="G115" s="71"/>
      <c r="H115" s="71"/>
      <c r="I115" s="71"/>
      <c r="J115" s="71"/>
      <c r="K115" s="71"/>
      <c r="L115" s="71"/>
      <c r="M115" s="71"/>
      <c r="N115" s="71"/>
    </row>
    <row r="116" spans="1:14" s="1240" customFormat="1" ht="15.75" customHeight="1" outlineLevel="1">
      <c r="A116" s="572" t="str">
        <f t="shared" si="4"/>
        <v/>
      </c>
      <c r="B116" s="573" t="s">
        <v>1290</v>
      </c>
      <c r="C116" s="574"/>
      <c r="D116" s="575"/>
      <c r="E116" s="574"/>
      <c r="F116" s="574"/>
      <c r="G116" s="71"/>
      <c r="H116" s="71"/>
      <c r="I116" s="71"/>
      <c r="J116" s="71"/>
      <c r="K116" s="71"/>
      <c r="L116" s="71"/>
      <c r="M116" s="71"/>
      <c r="N116" s="71"/>
    </row>
    <row r="117" spans="1:14" s="1240" customFormat="1" ht="15.75" customHeight="1" outlineLevel="1">
      <c r="A117" s="572" t="str">
        <f t="shared" si="4"/>
        <v/>
      </c>
      <c r="B117" s="573" t="s">
        <v>1291</v>
      </c>
      <c r="C117" s="574"/>
      <c r="D117" s="575"/>
      <c r="E117" s="574"/>
      <c r="F117" s="574"/>
      <c r="G117" s="71"/>
      <c r="H117" s="71"/>
      <c r="I117" s="71"/>
      <c r="J117" s="71"/>
      <c r="K117" s="71"/>
      <c r="L117" s="71"/>
      <c r="M117" s="71"/>
      <c r="N117" s="71"/>
    </row>
    <row r="118" spans="1:14" s="1240" customFormat="1" ht="15.75" customHeight="1" outlineLevel="1">
      <c r="A118" s="572" t="str">
        <f t="shared" si="4"/>
        <v/>
      </c>
      <c r="B118" s="573" t="s">
        <v>1292</v>
      </c>
      <c r="C118" s="574"/>
      <c r="D118" s="575"/>
      <c r="E118" s="574"/>
      <c r="F118" s="574"/>
      <c r="G118" s="71"/>
      <c r="H118" s="71"/>
      <c r="I118" s="71"/>
      <c r="J118" s="71"/>
      <c r="K118" s="71"/>
      <c r="L118" s="71"/>
      <c r="M118" s="71"/>
      <c r="N118" s="71"/>
    </row>
    <row r="119" spans="1:14" s="1240" customFormat="1" ht="15.75" customHeight="1" outlineLevel="1">
      <c r="A119" s="572" t="str">
        <f t="shared" si="4"/>
        <v/>
      </c>
      <c r="B119" s="573" t="s">
        <v>1293</v>
      </c>
      <c r="C119" s="574"/>
      <c r="D119" s="575"/>
      <c r="E119" s="574"/>
      <c r="F119" s="574"/>
      <c r="G119" s="71"/>
      <c r="H119" s="71"/>
      <c r="I119" s="71"/>
      <c r="J119" s="71"/>
      <c r="K119" s="71"/>
      <c r="L119" s="71"/>
      <c r="M119" s="71"/>
      <c r="N119" s="71"/>
    </row>
    <row r="120" spans="1:14" s="1240" customFormat="1" ht="15.75" customHeight="1" outlineLevel="1">
      <c r="A120" s="572" t="str">
        <f t="shared" si="4"/>
        <v/>
      </c>
      <c r="B120" s="573" t="s">
        <v>1294</v>
      </c>
      <c r="C120" s="574"/>
      <c r="D120" s="575"/>
      <c r="E120" s="574"/>
      <c r="F120" s="574"/>
      <c r="G120" s="71"/>
      <c r="H120" s="71"/>
      <c r="I120" s="71"/>
      <c r="J120" s="71"/>
      <c r="K120" s="71"/>
      <c r="L120" s="71"/>
      <c r="M120" s="71"/>
      <c r="N120" s="71"/>
    </row>
    <row r="121" spans="1:14" s="1240" customFormat="1" ht="15.75" customHeight="1" outlineLevel="1">
      <c r="A121" s="572" t="str">
        <f t="shared" si="4"/>
        <v/>
      </c>
      <c r="B121" s="573" t="s">
        <v>1295</v>
      </c>
      <c r="C121" s="574"/>
      <c r="D121" s="575"/>
      <c r="E121" s="574"/>
      <c r="F121" s="574"/>
      <c r="G121" s="71"/>
      <c r="H121" s="71"/>
      <c r="I121" s="71"/>
      <c r="J121" s="71"/>
      <c r="K121" s="71"/>
      <c r="L121" s="71"/>
      <c r="M121" s="71"/>
      <c r="N121" s="71"/>
    </row>
    <row r="122" spans="1:14" s="1240" customFormat="1" ht="15.75" customHeight="1" outlineLevel="1">
      <c r="A122" s="572" t="str">
        <f t="shared" si="4"/>
        <v/>
      </c>
      <c r="B122" s="573" t="s">
        <v>1296</v>
      </c>
      <c r="C122" s="574"/>
      <c r="D122" s="575"/>
      <c r="E122" s="574"/>
      <c r="F122" s="574"/>
      <c r="G122" s="71"/>
      <c r="H122" s="71"/>
      <c r="I122" s="71"/>
      <c r="J122" s="71"/>
      <c r="K122" s="71"/>
      <c r="L122" s="71"/>
      <c r="M122" s="71"/>
      <c r="N122" s="71"/>
    </row>
    <row r="123" spans="1:14" s="1240" customFormat="1" ht="15.75" customHeight="1" outlineLevel="1">
      <c r="A123" s="572" t="str">
        <f t="shared" si="4"/>
        <v/>
      </c>
      <c r="B123" s="573" t="s">
        <v>1297</v>
      </c>
      <c r="C123" s="574"/>
      <c r="D123" s="575"/>
      <c r="E123" s="574"/>
      <c r="F123" s="574"/>
      <c r="G123" s="71"/>
      <c r="H123" s="71"/>
      <c r="I123" s="71"/>
      <c r="J123" s="71"/>
      <c r="K123" s="71"/>
      <c r="L123" s="71"/>
      <c r="M123" s="71"/>
      <c r="N123" s="71"/>
    </row>
    <row r="124" spans="1:14" s="1240" customFormat="1" ht="15.75" customHeight="1" outlineLevel="1">
      <c r="A124" s="572" t="str">
        <f t="shared" si="4"/>
        <v/>
      </c>
      <c r="B124" s="573" t="s">
        <v>1298</v>
      </c>
      <c r="C124" s="574"/>
      <c r="D124" s="575"/>
      <c r="E124" s="574"/>
      <c r="F124" s="574"/>
      <c r="G124" s="71"/>
      <c r="H124" s="71"/>
      <c r="I124" s="71"/>
      <c r="J124" s="71"/>
      <c r="K124" s="71"/>
      <c r="L124" s="71"/>
      <c r="M124" s="71"/>
      <c r="N124" s="71"/>
    </row>
    <row r="125" spans="1:14" s="1240" customFormat="1" ht="15.75" customHeight="1" outlineLevel="1">
      <c r="A125" s="572" t="str">
        <f t="shared" si="4"/>
        <v/>
      </c>
      <c r="B125" s="573" t="s">
        <v>1299</v>
      </c>
      <c r="C125" s="574"/>
      <c r="D125" s="575"/>
      <c r="E125" s="574"/>
      <c r="F125" s="574"/>
      <c r="G125" s="71"/>
      <c r="H125" s="71"/>
      <c r="I125" s="71"/>
      <c r="J125" s="71"/>
      <c r="K125" s="71"/>
      <c r="L125" s="71"/>
      <c r="M125" s="71"/>
      <c r="N125" s="71"/>
    </row>
    <row r="126" spans="1:14" s="1240" customFormat="1" ht="15.75" customHeight="1" outlineLevel="1">
      <c r="A126" s="572" t="str">
        <f t="shared" si="4"/>
        <v/>
      </c>
      <c r="B126" s="573" t="s">
        <v>1300</v>
      </c>
      <c r="C126" s="574"/>
      <c r="D126" s="575"/>
      <c r="E126" s="574"/>
      <c r="F126" s="574"/>
      <c r="G126" s="71"/>
      <c r="H126" s="71"/>
      <c r="I126" s="71"/>
      <c r="J126" s="71"/>
      <c r="K126" s="71"/>
      <c r="L126" s="71"/>
      <c r="M126" s="71"/>
      <c r="N126" s="71"/>
    </row>
    <row r="127" spans="1:14" s="1240" customFormat="1" ht="15.75" customHeight="1" outlineLevel="1">
      <c r="A127" s="572" t="str">
        <f t="shared" si="4"/>
        <v/>
      </c>
      <c r="B127" s="573" t="s">
        <v>1301</v>
      </c>
      <c r="C127" s="574"/>
      <c r="D127" s="575"/>
      <c r="E127" s="574"/>
      <c r="F127" s="574"/>
      <c r="G127" s="71"/>
      <c r="H127" s="71"/>
      <c r="I127" s="71"/>
      <c r="J127" s="71"/>
      <c r="K127" s="71"/>
      <c r="L127" s="71"/>
      <c r="M127" s="71"/>
      <c r="N127" s="71"/>
    </row>
    <row r="128" spans="1:14" s="1240" customFormat="1" ht="15.75" customHeight="1" outlineLevel="1">
      <c r="A128" s="572" t="str">
        <f t="shared" si="4"/>
        <v/>
      </c>
      <c r="B128" s="573" t="s">
        <v>1302</v>
      </c>
      <c r="C128" s="574"/>
      <c r="D128" s="575"/>
      <c r="E128" s="574"/>
      <c r="F128" s="574"/>
      <c r="G128" s="71"/>
      <c r="H128" s="71"/>
      <c r="I128" s="71"/>
      <c r="J128" s="71"/>
      <c r="K128" s="71"/>
      <c r="L128" s="71"/>
      <c r="M128" s="71"/>
      <c r="N128" s="71"/>
    </row>
    <row r="129" spans="1:14" s="1240" customFormat="1" ht="15.75" customHeight="1" outlineLevel="1">
      <c r="A129" s="572" t="str">
        <f t="shared" si="4"/>
        <v/>
      </c>
      <c r="B129" s="573" t="s">
        <v>1303</v>
      </c>
      <c r="C129" s="574"/>
      <c r="D129" s="575"/>
      <c r="E129" s="574"/>
      <c r="F129" s="574"/>
      <c r="G129" s="71"/>
      <c r="H129" s="71"/>
      <c r="I129" s="71"/>
      <c r="J129" s="71"/>
      <c r="K129" s="71"/>
      <c r="L129" s="71"/>
      <c r="M129" s="71"/>
      <c r="N129" s="71"/>
    </row>
    <row r="130" spans="1:14" s="1240" customFormat="1" ht="15.75" customHeight="1" outlineLevel="1">
      <c r="A130" s="572" t="str">
        <f t="shared" si="4"/>
        <v/>
      </c>
      <c r="B130" s="573" t="s">
        <v>1304</v>
      </c>
      <c r="C130" s="574"/>
      <c r="D130" s="575"/>
      <c r="E130" s="574"/>
      <c r="F130" s="574"/>
      <c r="G130" s="71"/>
      <c r="H130" s="71"/>
      <c r="I130" s="71"/>
      <c r="J130" s="71"/>
      <c r="K130" s="71"/>
      <c r="L130" s="71"/>
      <c r="M130" s="71"/>
      <c r="N130" s="71"/>
    </row>
    <row r="131" spans="1:14" s="1240" customFormat="1" ht="15.75" customHeight="1" outlineLevel="1">
      <c r="A131" s="572" t="str">
        <f t="shared" si="4"/>
        <v/>
      </c>
      <c r="B131" s="573" t="s">
        <v>1305</v>
      </c>
      <c r="C131" s="574"/>
      <c r="D131" s="575"/>
      <c r="E131" s="574"/>
      <c r="F131" s="574"/>
      <c r="G131" s="71"/>
      <c r="H131" s="71"/>
      <c r="I131" s="71"/>
      <c r="J131" s="71"/>
      <c r="K131" s="71"/>
      <c r="L131" s="71"/>
      <c r="M131" s="71"/>
      <c r="N131" s="71"/>
    </row>
    <row r="132" spans="1:14" s="1240" customFormat="1" ht="15.75" customHeight="1" outlineLevel="1">
      <c r="A132" s="572" t="str">
        <f t="shared" si="4"/>
        <v/>
      </c>
      <c r="B132" s="573" t="s">
        <v>1306</v>
      </c>
      <c r="C132" s="574"/>
      <c r="D132" s="575"/>
      <c r="E132" s="574"/>
      <c r="F132" s="574"/>
      <c r="G132" s="71"/>
      <c r="H132" s="71"/>
      <c r="I132" s="71"/>
      <c r="J132" s="71"/>
      <c r="K132" s="71"/>
      <c r="L132" s="71"/>
      <c r="M132" s="71"/>
      <c r="N132" s="71"/>
    </row>
    <row r="133" spans="1:14" s="1240" customFormat="1" ht="15.75" customHeight="1" outlineLevel="1">
      <c r="A133" s="572" t="str">
        <f t="shared" si="4"/>
        <v/>
      </c>
      <c r="B133" s="573" t="s">
        <v>1307</v>
      </c>
      <c r="C133" s="574"/>
      <c r="D133" s="575"/>
      <c r="E133" s="574"/>
      <c r="F133" s="574"/>
      <c r="G133" s="71"/>
      <c r="H133" s="71"/>
      <c r="I133" s="71"/>
      <c r="J133" s="71"/>
      <c r="K133" s="71"/>
      <c r="L133" s="71"/>
      <c r="M133" s="71"/>
      <c r="N133" s="71"/>
    </row>
    <row r="134" spans="1:14" s="1240" customFormat="1" ht="15.75" customHeight="1" outlineLevel="1">
      <c r="A134" s="572" t="str">
        <f t="shared" si="4"/>
        <v/>
      </c>
      <c r="B134" s="573" t="s">
        <v>1308</v>
      </c>
      <c r="C134" s="574"/>
      <c r="D134" s="575"/>
      <c r="E134" s="574"/>
      <c r="F134" s="574"/>
      <c r="G134" s="71"/>
      <c r="H134" s="71"/>
      <c r="I134" s="71"/>
      <c r="J134" s="71"/>
      <c r="K134" s="71"/>
      <c r="L134" s="71"/>
      <c r="M134" s="71"/>
      <c r="N134" s="71"/>
    </row>
    <row r="135" spans="1:14" s="1240" customFormat="1" ht="15.75" customHeight="1" outlineLevel="1">
      <c r="A135" s="572" t="str">
        <f t="shared" si="4"/>
        <v/>
      </c>
      <c r="B135" s="573" t="s">
        <v>1309</v>
      </c>
      <c r="C135" s="574"/>
      <c r="D135" s="575"/>
      <c r="E135" s="574"/>
      <c r="F135" s="574"/>
      <c r="G135" s="71"/>
      <c r="H135" s="71"/>
      <c r="I135" s="71"/>
      <c r="J135" s="71"/>
      <c r="K135" s="71"/>
      <c r="L135" s="71"/>
      <c r="M135" s="71"/>
      <c r="N135" s="71"/>
    </row>
    <row r="136" spans="1:14" s="1240" customFormat="1" ht="15.75" customHeight="1" outlineLevel="1">
      <c r="A136" s="572" t="str">
        <f t="shared" si="4"/>
        <v/>
      </c>
      <c r="B136" s="573" t="s">
        <v>1310</v>
      </c>
      <c r="C136" s="574"/>
      <c r="D136" s="575"/>
      <c r="E136" s="574"/>
      <c r="F136" s="574"/>
      <c r="G136" s="71"/>
      <c r="H136" s="71"/>
      <c r="I136" s="71"/>
      <c r="J136" s="71"/>
      <c r="K136" s="71"/>
      <c r="L136" s="71"/>
      <c r="M136" s="71"/>
      <c r="N136" s="71"/>
    </row>
    <row r="137" spans="1:14" s="1240" customFormat="1" ht="15.75" customHeight="1" outlineLevel="1">
      <c r="A137" s="572" t="str">
        <f t="shared" si="4"/>
        <v/>
      </c>
      <c r="B137" s="573" t="s">
        <v>1311</v>
      </c>
      <c r="C137" s="574"/>
      <c r="D137" s="575"/>
      <c r="E137" s="574"/>
      <c r="F137" s="574"/>
      <c r="G137" s="71"/>
      <c r="H137" s="71"/>
      <c r="I137" s="71"/>
      <c r="J137" s="71"/>
      <c r="K137" s="71"/>
      <c r="L137" s="71"/>
      <c r="M137" s="71"/>
      <c r="N137" s="71"/>
    </row>
    <row r="138" spans="1:14" s="1240" customFormat="1" ht="15.75" customHeight="1" outlineLevel="1">
      <c r="A138" s="572" t="str">
        <f t="shared" si="4"/>
        <v/>
      </c>
      <c r="B138" s="573" t="s">
        <v>1312</v>
      </c>
      <c r="C138" s="574"/>
      <c r="D138" s="575"/>
      <c r="E138" s="574"/>
      <c r="F138" s="574"/>
      <c r="G138" s="71"/>
      <c r="H138" s="71"/>
      <c r="I138" s="71"/>
      <c r="J138" s="71"/>
      <c r="K138" s="71"/>
      <c r="L138" s="71"/>
      <c r="M138" s="71"/>
      <c r="N138" s="71"/>
    </row>
    <row r="139" spans="1:14" s="1240" customFormat="1" ht="15.75" customHeight="1" outlineLevel="1">
      <c r="A139" s="572" t="str">
        <f t="shared" si="4"/>
        <v/>
      </c>
      <c r="B139" s="573" t="s">
        <v>1313</v>
      </c>
      <c r="C139" s="574"/>
      <c r="D139" s="575"/>
      <c r="E139" s="574"/>
      <c r="F139" s="574"/>
      <c r="G139" s="71"/>
      <c r="H139" s="71"/>
      <c r="I139" s="71"/>
      <c r="J139" s="71"/>
      <c r="K139" s="71"/>
      <c r="L139" s="71"/>
      <c r="M139" s="71"/>
      <c r="N139" s="71"/>
    </row>
    <row r="140" spans="1:14" s="1240" customFormat="1" ht="15.75" customHeight="1" outlineLevel="1">
      <c r="A140" s="572" t="str">
        <f t="shared" si="4"/>
        <v/>
      </c>
      <c r="B140" s="573" t="s">
        <v>1314</v>
      </c>
      <c r="C140" s="574"/>
      <c r="D140" s="575"/>
      <c r="E140" s="574"/>
      <c r="F140" s="574"/>
      <c r="G140" s="71"/>
      <c r="H140" s="71"/>
      <c r="I140" s="71"/>
      <c r="J140" s="71"/>
      <c r="K140" s="71"/>
      <c r="L140" s="71"/>
      <c r="M140" s="71"/>
      <c r="N140" s="71"/>
    </row>
    <row r="141" spans="1:14" s="1240" customFormat="1" ht="15.75" customHeight="1" outlineLevel="1">
      <c r="A141" s="572" t="str">
        <f t="shared" si="4"/>
        <v/>
      </c>
      <c r="B141" s="573" t="s">
        <v>1315</v>
      </c>
      <c r="C141" s="574"/>
      <c r="D141" s="575"/>
      <c r="E141" s="574"/>
      <c r="F141" s="574"/>
      <c r="G141" s="71"/>
      <c r="H141" s="71"/>
      <c r="I141" s="71"/>
      <c r="J141" s="71"/>
      <c r="K141" s="71"/>
      <c r="L141" s="71"/>
      <c r="M141" s="71"/>
      <c r="N141" s="71"/>
    </row>
    <row r="142" spans="1:14" s="1240" customFormat="1" ht="15.75" customHeight="1" outlineLevel="1">
      <c r="A142" s="572" t="str">
        <f t="shared" si="4"/>
        <v/>
      </c>
      <c r="B142" s="573" t="s">
        <v>1316</v>
      </c>
      <c r="C142" s="574"/>
      <c r="D142" s="575"/>
      <c r="E142" s="574"/>
      <c r="F142" s="574"/>
      <c r="G142" s="71"/>
      <c r="H142" s="71"/>
      <c r="I142" s="71"/>
      <c r="J142" s="71"/>
      <c r="K142" s="71"/>
      <c r="L142" s="71"/>
      <c r="M142" s="71"/>
      <c r="N142" s="71"/>
    </row>
    <row r="143" spans="1:14" s="1240" customFormat="1" ht="15.75" customHeight="1" outlineLevel="1">
      <c r="A143" s="572" t="str">
        <f t="shared" si="4"/>
        <v/>
      </c>
      <c r="B143" s="573" t="s">
        <v>1317</v>
      </c>
      <c r="C143" s="574"/>
      <c r="D143" s="575"/>
      <c r="E143" s="574"/>
      <c r="F143" s="574"/>
      <c r="G143" s="71"/>
      <c r="H143" s="71"/>
      <c r="I143" s="71"/>
      <c r="J143" s="71"/>
      <c r="K143" s="71"/>
      <c r="L143" s="71"/>
      <c r="M143" s="71"/>
      <c r="N143" s="71"/>
    </row>
    <row r="144" spans="1:14" s="1240" customFormat="1" ht="15.75" customHeight="1" outlineLevel="1">
      <c r="A144" s="572" t="str">
        <f t="shared" si="4"/>
        <v/>
      </c>
      <c r="B144" s="573" t="s">
        <v>1318</v>
      </c>
      <c r="C144" s="574"/>
      <c r="D144" s="575"/>
      <c r="E144" s="574"/>
      <c r="F144" s="574"/>
      <c r="G144" s="71"/>
      <c r="H144" s="71"/>
      <c r="I144" s="71"/>
      <c r="J144" s="71"/>
      <c r="K144" s="71"/>
      <c r="L144" s="71"/>
      <c r="M144" s="71"/>
      <c r="N144" s="71"/>
    </row>
    <row r="145" spans="1:14" s="1240" customFormat="1" ht="15.75" customHeight="1" outlineLevel="1">
      <c r="A145" s="572" t="str">
        <f t="shared" si="4"/>
        <v/>
      </c>
      <c r="B145" s="573" t="s">
        <v>1319</v>
      </c>
      <c r="C145" s="574"/>
      <c r="D145" s="575"/>
      <c r="E145" s="574"/>
      <c r="F145" s="574"/>
      <c r="G145" s="71"/>
      <c r="H145" s="71"/>
      <c r="I145" s="71"/>
      <c r="J145" s="71"/>
      <c r="K145" s="71"/>
      <c r="L145" s="71"/>
      <c r="M145" s="71"/>
      <c r="N145" s="71"/>
    </row>
    <row r="146" spans="1:14" s="1240" customFormat="1" ht="15.75" customHeight="1" outlineLevel="1">
      <c r="A146" s="572" t="str">
        <f t="shared" si="4"/>
        <v/>
      </c>
      <c r="B146" s="573" t="s">
        <v>1320</v>
      </c>
      <c r="C146" s="574"/>
      <c r="D146" s="575"/>
      <c r="E146" s="574"/>
      <c r="F146" s="574"/>
      <c r="G146" s="71"/>
      <c r="H146" s="71"/>
      <c r="I146" s="71"/>
      <c r="J146" s="71"/>
      <c r="K146" s="71"/>
      <c r="L146" s="71"/>
      <c r="M146" s="71"/>
      <c r="N146" s="71"/>
    </row>
    <row r="147" spans="1:14" s="1240" customFormat="1" ht="15.75" customHeight="1" outlineLevel="1">
      <c r="A147" s="572" t="str">
        <f t="shared" ref="A147:A210" si="7">CONCATENATE(D147,E147,F147)</f>
        <v/>
      </c>
      <c r="B147" s="573" t="s">
        <v>1321</v>
      </c>
      <c r="C147" s="574"/>
      <c r="D147" s="575"/>
      <c r="E147" s="574"/>
      <c r="F147" s="574"/>
      <c r="G147" s="71"/>
      <c r="H147" s="71"/>
      <c r="I147" s="71"/>
      <c r="J147" s="71"/>
      <c r="K147" s="71"/>
      <c r="L147" s="71"/>
      <c r="M147" s="71"/>
      <c r="N147" s="71"/>
    </row>
    <row r="148" spans="1:14" s="1240" customFormat="1" ht="15.75" customHeight="1" outlineLevel="1">
      <c r="A148" s="572" t="str">
        <f t="shared" si="7"/>
        <v/>
      </c>
      <c r="B148" s="573" t="s">
        <v>1322</v>
      </c>
      <c r="C148" s="574"/>
      <c r="D148" s="575"/>
      <c r="E148" s="574"/>
      <c r="F148" s="574"/>
      <c r="G148" s="71"/>
      <c r="H148" s="71"/>
      <c r="I148" s="71"/>
      <c r="J148" s="71"/>
      <c r="K148" s="71"/>
      <c r="L148" s="71"/>
      <c r="M148" s="71"/>
      <c r="N148" s="71"/>
    </row>
    <row r="149" spans="1:14" s="1240" customFormat="1" ht="15.75" customHeight="1" outlineLevel="1">
      <c r="A149" s="572" t="str">
        <f t="shared" si="7"/>
        <v/>
      </c>
      <c r="B149" s="573" t="s">
        <v>1323</v>
      </c>
      <c r="C149" s="574"/>
      <c r="D149" s="575"/>
      <c r="E149" s="574"/>
      <c r="F149" s="574"/>
      <c r="G149" s="71"/>
      <c r="H149" s="71"/>
      <c r="I149" s="71"/>
      <c r="J149" s="71"/>
      <c r="K149" s="71"/>
      <c r="L149" s="71"/>
      <c r="M149" s="71"/>
      <c r="N149" s="71"/>
    </row>
    <row r="150" spans="1:14" s="1240" customFormat="1" ht="15.75" customHeight="1" outlineLevel="1">
      <c r="A150" s="572" t="str">
        <f t="shared" si="7"/>
        <v/>
      </c>
      <c r="B150" s="573" t="s">
        <v>1324</v>
      </c>
      <c r="C150" s="574"/>
      <c r="D150" s="575"/>
      <c r="E150" s="574"/>
      <c r="F150" s="574"/>
      <c r="G150" s="71"/>
      <c r="H150" s="71"/>
      <c r="I150" s="71"/>
      <c r="J150" s="71"/>
      <c r="K150" s="71"/>
      <c r="L150" s="71"/>
      <c r="M150" s="71"/>
      <c r="N150" s="71"/>
    </row>
    <row r="151" spans="1:14" s="1240" customFormat="1" ht="15.75" customHeight="1" outlineLevel="1">
      <c r="A151" s="572" t="str">
        <f t="shared" si="7"/>
        <v/>
      </c>
      <c r="B151" s="573" t="s">
        <v>1325</v>
      </c>
      <c r="C151" s="574"/>
      <c r="D151" s="575"/>
      <c r="E151" s="574"/>
      <c r="F151" s="574"/>
      <c r="G151" s="71"/>
      <c r="H151" s="71"/>
      <c r="I151" s="71"/>
      <c r="J151" s="71"/>
      <c r="K151" s="71"/>
      <c r="L151" s="71"/>
      <c r="M151" s="71"/>
      <c r="N151" s="71"/>
    </row>
    <row r="152" spans="1:14" s="1240" customFormat="1" ht="15.75" customHeight="1" outlineLevel="1">
      <c r="A152" s="572" t="str">
        <f t="shared" si="7"/>
        <v/>
      </c>
      <c r="B152" s="573" t="s">
        <v>1326</v>
      </c>
      <c r="C152" s="574"/>
      <c r="D152" s="575"/>
      <c r="E152" s="574"/>
      <c r="F152" s="574"/>
      <c r="G152" s="71"/>
      <c r="H152" s="71"/>
      <c r="I152" s="71"/>
      <c r="J152" s="71"/>
      <c r="K152" s="71"/>
      <c r="L152" s="71"/>
      <c r="M152" s="71"/>
      <c r="N152" s="71"/>
    </row>
    <row r="153" spans="1:14" s="1240" customFormat="1" ht="15.75" customHeight="1" outlineLevel="1">
      <c r="A153" s="572" t="str">
        <f t="shared" si="7"/>
        <v/>
      </c>
      <c r="B153" s="573" t="s">
        <v>1327</v>
      </c>
      <c r="C153" s="574"/>
      <c r="D153" s="575"/>
      <c r="E153" s="574"/>
      <c r="F153" s="574"/>
      <c r="G153" s="71"/>
      <c r="H153" s="71"/>
      <c r="I153" s="71"/>
      <c r="J153" s="71"/>
      <c r="K153" s="71"/>
      <c r="L153" s="71"/>
      <c r="M153" s="71"/>
      <c r="N153" s="71"/>
    </row>
    <row r="154" spans="1:14" s="1240" customFormat="1" ht="15.75" customHeight="1" outlineLevel="1">
      <c r="A154" s="572" t="str">
        <f t="shared" si="7"/>
        <v/>
      </c>
      <c r="B154" s="573" t="s">
        <v>1328</v>
      </c>
      <c r="C154" s="574"/>
      <c r="D154" s="575"/>
      <c r="E154" s="574"/>
      <c r="F154" s="574"/>
      <c r="G154" s="71"/>
      <c r="H154" s="71"/>
      <c r="I154" s="71"/>
      <c r="J154" s="71"/>
      <c r="K154" s="71"/>
      <c r="L154" s="71"/>
      <c r="M154" s="71"/>
      <c r="N154" s="71"/>
    </row>
    <row r="155" spans="1:14" s="1240" customFormat="1" ht="15.75" customHeight="1" outlineLevel="1">
      <c r="A155" s="572" t="str">
        <f t="shared" si="7"/>
        <v/>
      </c>
      <c r="B155" s="573" t="s">
        <v>1329</v>
      </c>
      <c r="C155" s="574"/>
      <c r="D155" s="575"/>
      <c r="E155" s="574"/>
      <c r="F155" s="574"/>
      <c r="G155" s="71"/>
      <c r="H155" s="71"/>
      <c r="I155" s="71"/>
      <c r="J155" s="71"/>
      <c r="K155" s="71"/>
      <c r="L155" s="71"/>
      <c r="M155" s="71"/>
      <c r="N155" s="71"/>
    </row>
    <row r="156" spans="1:14" s="1240" customFormat="1" ht="15.75" customHeight="1" outlineLevel="1">
      <c r="A156" s="572" t="str">
        <f t="shared" si="7"/>
        <v/>
      </c>
      <c r="B156" s="573" t="s">
        <v>1330</v>
      </c>
      <c r="C156" s="574"/>
      <c r="D156" s="575"/>
      <c r="E156" s="574"/>
      <c r="F156" s="574"/>
      <c r="G156" s="71"/>
      <c r="H156" s="71"/>
      <c r="I156" s="71"/>
      <c r="J156" s="71"/>
      <c r="K156" s="71"/>
      <c r="L156" s="71"/>
      <c r="M156" s="71"/>
      <c r="N156" s="71"/>
    </row>
    <row r="157" spans="1:14" s="1240" customFormat="1" ht="15.75" customHeight="1" outlineLevel="1">
      <c r="A157" s="572" t="str">
        <f t="shared" si="7"/>
        <v/>
      </c>
      <c r="B157" s="573" t="s">
        <v>1331</v>
      </c>
      <c r="C157" s="574"/>
      <c r="D157" s="575"/>
      <c r="E157" s="574"/>
      <c r="F157" s="574"/>
      <c r="G157" s="71"/>
      <c r="H157" s="71"/>
      <c r="I157" s="71"/>
      <c r="J157" s="71"/>
      <c r="K157" s="71"/>
      <c r="L157" s="71"/>
      <c r="M157" s="71"/>
      <c r="N157" s="71"/>
    </row>
    <row r="158" spans="1:14" s="1240" customFormat="1" ht="15.75" customHeight="1" outlineLevel="1">
      <c r="A158" s="572" t="str">
        <f t="shared" si="7"/>
        <v/>
      </c>
      <c r="B158" s="573" t="s">
        <v>1332</v>
      </c>
      <c r="C158" s="574"/>
      <c r="D158" s="575"/>
      <c r="E158" s="574"/>
      <c r="F158" s="574"/>
      <c r="G158" s="71"/>
      <c r="H158" s="71"/>
      <c r="I158" s="71"/>
      <c r="J158" s="71"/>
      <c r="K158" s="71"/>
      <c r="L158" s="71"/>
      <c r="M158" s="71"/>
      <c r="N158" s="71"/>
    </row>
    <row r="159" spans="1:14" s="1240" customFormat="1" ht="15.75" customHeight="1" outlineLevel="1">
      <c r="A159" s="572" t="str">
        <f t="shared" si="7"/>
        <v/>
      </c>
      <c r="B159" s="573" t="s">
        <v>1333</v>
      </c>
      <c r="C159" s="574"/>
      <c r="D159" s="575"/>
      <c r="E159" s="574"/>
      <c r="F159" s="574"/>
      <c r="G159" s="71"/>
      <c r="H159" s="71"/>
      <c r="I159" s="71"/>
      <c r="J159" s="71"/>
      <c r="K159" s="71"/>
      <c r="L159" s="71"/>
      <c r="M159" s="71"/>
      <c r="N159" s="71"/>
    </row>
    <row r="160" spans="1:14" s="1240" customFormat="1" ht="15.75" customHeight="1" outlineLevel="1">
      <c r="A160" s="572" t="str">
        <f t="shared" si="7"/>
        <v/>
      </c>
      <c r="B160" s="573" t="s">
        <v>1334</v>
      </c>
      <c r="C160" s="574"/>
      <c r="D160" s="575"/>
      <c r="E160" s="574"/>
      <c r="F160" s="574"/>
      <c r="G160" s="71"/>
      <c r="H160" s="71"/>
      <c r="I160" s="71"/>
      <c r="J160" s="71"/>
      <c r="K160" s="71"/>
      <c r="L160" s="71"/>
      <c r="M160" s="71"/>
      <c r="N160" s="71"/>
    </row>
    <row r="161" spans="1:14" s="1240" customFormat="1" ht="15.75" customHeight="1" outlineLevel="1">
      <c r="A161" s="572" t="str">
        <f t="shared" si="7"/>
        <v/>
      </c>
      <c r="B161" s="573" t="s">
        <v>1335</v>
      </c>
      <c r="C161" s="574"/>
      <c r="D161" s="575"/>
      <c r="E161" s="574"/>
      <c r="F161" s="599"/>
      <c r="G161" s="71"/>
      <c r="H161" s="71"/>
      <c r="I161" s="71"/>
      <c r="J161" s="71"/>
      <c r="K161" s="71"/>
      <c r="L161" s="71"/>
      <c r="M161" s="71"/>
      <c r="N161" s="71"/>
    </row>
    <row r="162" spans="1:14" s="1240" customFormat="1" ht="15.75" customHeight="1" outlineLevel="1">
      <c r="A162" s="572" t="str">
        <f>CONCATENATE(D162,E162,F162)</f>
        <v/>
      </c>
      <c r="B162" s="573" t="s">
        <v>1336</v>
      </c>
      <c r="C162" s="574"/>
      <c r="D162" s="597"/>
      <c r="E162" s="574"/>
      <c r="F162" s="598"/>
      <c r="G162" s="71"/>
      <c r="H162" s="71"/>
      <c r="I162" s="71"/>
      <c r="J162" s="71"/>
      <c r="K162" s="71"/>
      <c r="L162" s="71"/>
      <c r="M162" s="71"/>
      <c r="N162" s="71"/>
    </row>
    <row r="163" spans="1:14" s="1240" customFormat="1" ht="15.75" customHeight="1" outlineLevel="1">
      <c r="A163" s="572" t="str">
        <f t="shared" ref="A163:A165" si="8">CONCATENATE(D163,E163,F163)</f>
        <v/>
      </c>
      <c r="B163" s="573" t="s">
        <v>1337</v>
      </c>
      <c r="C163" s="574"/>
      <c r="D163" s="574"/>
      <c r="E163" s="71"/>
      <c r="F163" s="574"/>
      <c r="G163" s="71"/>
      <c r="H163" s="71"/>
      <c r="I163" s="71"/>
      <c r="J163" s="71"/>
      <c r="K163" s="71"/>
      <c r="L163" s="71"/>
      <c r="M163" s="71"/>
      <c r="N163" s="71"/>
    </row>
    <row r="164" spans="1:14" s="1240" customFormat="1" ht="15.75" customHeight="1" outlineLevel="1">
      <c r="A164" s="572" t="str">
        <f t="shared" ref="A164" si="9">CONCATENATE(D164,E164,F164)</f>
        <v/>
      </c>
      <c r="B164" s="577" t="s">
        <v>128</v>
      </c>
      <c r="C164" s="574"/>
      <c r="D164" s="574"/>
      <c r="E164" s="71"/>
      <c r="F164" s="574"/>
      <c r="G164" s="71"/>
      <c r="H164" s="71"/>
      <c r="I164" s="71"/>
      <c r="J164" s="71"/>
      <c r="K164" s="71"/>
      <c r="L164" s="71"/>
      <c r="M164" s="71"/>
      <c r="N164" s="71"/>
    </row>
    <row r="165" spans="1:14" s="1240" customFormat="1" ht="15.75" customHeight="1" outlineLevel="1" thickBot="1">
      <c r="A165" s="572" t="str">
        <f t="shared" si="8"/>
        <v/>
      </c>
      <c r="B165" s="577" t="s">
        <v>128</v>
      </c>
      <c r="C165" s="574"/>
      <c r="D165" s="574"/>
      <c r="E165" s="71"/>
      <c r="F165" s="574"/>
      <c r="G165" s="71"/>
      <c r="H165" s="71"/>
      <c r="I165" s="71"/>
      <c r="J165" s="71"/>
      <c r="K165" s="71"/>
      <c r="L165" s="71"/>
      <c r="M165" s="71"/>
      <c r="N165" s="71"/>
    </row>
    <row r="166" spans="1:14" s="1241" customFormat="1" ht="34.5" customHeight="1" thickBot="1">
      <c r="A166" s="572" t="str">
        <f t="shared" si="7"/>
        <v>Production - Gas turbine/combined cycle Total</v>
      </c>
      <c r="B166" s="578">
        <v>9</v>
      </c>
      <c r="C166" s="579"/>
      <c r="D166" s="579"/>
      <c r="E166" s="579"/>
      <c r="F166" s="600" t="s">
        <v>1338</v>
      </c>
      <c r="G166" s="581">
        <f t="shared" ref="G166:N166" si="10">SUBTOTAL(9,G108:G165)</f>
        <v>0</v>
      </c>
      <c r="H166" s="581">
        <f t="shared" si="10"/>
        <v>0</v>
      </c>
      <c r="I166" s="581">
        <f t="shared" si="10"/>
        <v>0</v>
      </c>
      <c r="J166" s="581">
        <f t="shared" si="10"/>
        <v>0</v>
      </c>
      <c r="K166" s="581">
        <f t="shared" si="10"/>
        <v>0</v>
      </c>
      <c r="L166" s="581">
        <f t="shared" si="10"/>
        <v>0</v>
      </c>
      <c r="M166" s="581">
        <f t="shared" si="10"/>
        <v>0</v>
      </c>
      <c r="N166" s="581">
        <f t="shared" si="10"/>
        <v>0</v>
      </c>
    </row>
    <row r="167" spans="1:14" s="1240" customFormat="1" ht="15.75" customHeight="1" outlineLevel="1">
      <c r="A167" s="572" t="str">
        <f t="shared" si="7"/>
        <v/>
      </c>
      <c r="B167" s="582"/>
      <c r="C167" s="583"/>
      <c r="D167" s="595"/>
      <c r="E167" s="583"/>
      <c r="F167" s="405"/>
      <c r="G167" s="72"/>
      <c r="H167" s="72"/>
      <c r="I167" s="72"/>
      <c r="J167" s="72"/>
      <c r="K167" s="72"/>
      <c r="L167" s="72"/>
      <c r="M167" s="72"/>
      <c r="N167" s="72"/>
    </row>
    <row r="168" spans="1:14" s="1240" customFormat="1" ht="15.75" customHeight="1" outlineLevel="1">
      <c r="A168" s="572" t="str">
        <f t="shared" si="7"/>
        <v/>
      </c>
      <c r="B168" s="582"/>
      <c r="C168" s="583"/>
      <c r="D168" s="595"/>
      <c r="E168" s="583"/>
      <c r="F168" s="405"/>
      <c r="G168" s="72"/>
      <c r="H168" s="72"/>
      <c r="I168" s="72"/>
      <c r="J168" s="72"/>
      <c r="K168" s="72"/>
      <c r="L168" s="72"/>
      <c r="M168" s="72"/>
      <c r="N168" s="72"/>
    </row>
    <row r="169" spans="1:14" s="1241" customFormat="1" ht="16.5" customHeight="1" outlineLevel="1" thickBot="1">
      <c r="A169" s="572" t="str">
        <f t="shared" si="7"/>
        <v>Transmission</v>
      </c>
      <c r="B169" s="586">
        <v>10</v>
      </c>
      <c r="C169" s="587"/>
      <c r="D169" s="588"/>
      <c r="E169" s="587"/>
      <c r="F169" s="589" t="s">
        <v>203</v>
      </c>
      <c r="G169" s="590"/>
      <c r="H169" s="590"/>
      <c r="I169" s="590"/>
      <c r="J169" s="590"/>
      <c r="K169" s="590"/>
      <c r="L169" s="590"/>
      <c r="M169" s="590"/>
      <c r="N169" s="590"/>
    </row>
    <row r="170" spans="1:14" s="1240" customFormat="1" ht="15.75" customHeight="1" outlineLevel="1">
      <c r="A170" s="572" t="str">
        <f t="shared" si="7"/>
        <v/>
      </c>
      <c r="B170" s="573" t="s">
        <v>1183</v>
      </c>
      <c r="C170" s="574"/>
      <c r="D170" s="575"/>
      <c r="E170" s="574"/>
      <c r="F170" s="574"/>
      <c r="G170" s="71"/>
      <c r="H170" s="71"/>
      <c r="I170" s="71"/>
      <c r="J170" s="71"/>
      <c r="K170" s="71"/>
      <c r="L170" s="71"/>
      <c r="M170" s="71"/>
      <c r="N170" s="71"/>
    </row>
    <row r="171" spans="1:14" s="1240" customFormat="1" ht="15.75" customHeight="1" outlineLevel="1">
      <c r="A171" s="572" t="str">
        <f t="shared" si="7"/>
        <v/>
      </c>
      <c r="B171" s="573" t="s">
        <v>1185</v>
      </c>
      <c r="C171" s="574"/>
      <c r="D171" s="575"/>
      <c r="E171" s="574"/>
      <c r="F171" s="574"/>
      <c r="G171" s="71"/>
      <c r="H171" s="71"/>
      <c r="I171" s="71"/>
      <c r="J171" s="71"/>
      <c r="K171" s="71"/>
      <c r="L171" s="71"/>
      <c r="M171" s="71"/>
      <c r="N171" s="71"/>
    </row>
    <row r="172" spans="1:14" s="1240" customFormat="1" ht="15.75" customHeight="1" outlineLevel="1">
      <c r="A172" s="572" t="str">
        <f t="shared" si="7"/>
        <v/>
      </c>
      <c r="B172" s="573" t="s">
        <v>1187</v>
      </c>
      <c r="C172" s="574"/>
      <c r="D172" s="575"/>
      <c r="E172" s="574"/>
      <c r="F172" s="574"/>
      <c r="G172" s="71"/>
      <c r="H172" s="71"/>
      <c r="I172" s="71"/>
      <c r="J172" s="71"/>
      <c r="K172" s="71"/>
      <c r="L172" s="71"/>
      <c r="M172" s="71"/>
      <c r="N172" s="71"/>
    </row>
    <row r="173" spans="1:14" s="1240" customFormat="1" ht="15.75" customHeight="1" outlineLevel="1">
      <c r="A173" s="572" t="str">
        <f t="shared" si="7"/>
        <v/>
      </c>
      <c r="B173" s="573" t="s">
        <v>1189</v>
      </c>
      <c r="C173" s="574"/>
      <c r="D173" s="575"/>
      <c r="E173" s="574"/>
      <c r="F173" s="574"/>
      <c r="G173" s="71"/>
      <c r="H173" s="71"/>
      <c r="I173" s="71"/>
      <c r="J173" s="71"/>
      <c r="K173" s="71"/>
      <c r="L173" s="71"/>
      <c r="M173" s="71"/>
      <c r="N173" s="71"/>
    </row>
    <row r="174" spans="1:14" s="1240" customFormat="1" ht="15.75" customHeight="1" outlineLevel="1">
      <c r="A174" s="572" t="str">
        <f t="shared" si="7"/>
        <v/>
      </c>
      <c r="B174" s="573" t="s">
        <v>1191</v>
      </c>
      <c r="C174" s="574"/>
      <c r="D174" s="575"/>
      <c r="E174" s="574"/>
      <c r="F174" s="574"/>
      <c r="G174" s="71"/>
      <c r="H174" s="71"/>
      <c r="I174" s="71"/>
      <c r="J174" s="71"/>
      <c r="K174" s="71"/>
      <c r="L174" s="71"/>
      <c r="M174" s="71"/>
      <c r="N174" s="71"/>
    </row>
    <row r="175" spans="1:14" s="1240" customFormat="1" ht="15.75" customHeight="1" outlineLevel="1">
      <c r="A175" s="572" t="str">
        <f t="shared" si="7"/>
        <v/>
      </c>
      <c r="B175" s="573" t="s">
        <v>1193</v>
      </c>
      <c r="C175" s="574"/>
      <c r="D175" s="575"/>
      <c r="E175" s="574"/>
      <c r="F175" s="574"/>
      <c r="G175" s="71"/>
      <c r="H175" s="71"/>
      <c r="I175" s="71"/>
      <c r="J175" s="71"/>
      <c r="K175" s="71"/>
      <c r="L175" s="71"/>
      <c r="M175" s="71"/>
      <c r="N175" s="71"/>
    </row>
    <row r="176" spans="1:14" s="1240" customFormat="1" ht="15.75" customHeight="1" outlineLevel="1">
      <c r="A176" s="572" t="str">
        <f t="shared" si="7"/>
        <v/>
      </c>
      <c r="B176" s="573" t="s">
        <v>1195</v>
      </c>
      <c r="C176" s="574"/>
      <c r="D176" s="575"/>
      <c r="E176" s="574"/>
      <c r="F176" s="574"/>
      <c r="G176" s="71"/>
      <c r="H176" s="71"/>
      <c r="I176" s="71"/>
      <c r="J176" s="71"/>
      <c r="K176" s="71"/>
      <c r="L176" s="71"/>
      <c r="M176" s="71"/>
      <c r="N176" s="71"/>
    </row>
    <row r="177" spans="1:14" s="1240" customFormat="1" ht="15.75" customHeight="1" outlineLevel="1">
      <c r="A177" s="572" t="str">
        <f t="shared" si="7"/>
        <v/>
      </c>
      <c r="B177" s="573" t="s">
        <v>1339</v>
      </c>
      <c r="C177" s="574"/>
      <c r="D177" s="575"/>
      <c r="E177" s="574"/>
      <c r="F177" s="574"/>
      <c r="G177" s="71"/>
      <c r="H177" s="71"/>
      <c r="I177" s="71"/>
      <c r="J177" s="71"/>
      <c r="K177" s="71"/>
      <c r="L177" s="71"/>
      <c r="M177" s="71"/>
      <c r="N177" s="71"/>
    </row>
    <row r="178" spans="1:14" s="1240" customFormat="1" ht="15.75" customHeight="1" outlineLevel="1">
      <c r="A178" s="572" t="str">
        <f t="shared" si="7"/>
        <v/>
      </c>
      <c r="B178" s="573" t="s">
        <v>1340</v>
      </c>
      <c r="C178" s="574"/>
      <c r="D178" s="575"/>
      <c r="E178" s="574"/>
      <c r="F178" s="574"/>
      <c r="G178" s="71"/>
      <c r="H178" s="71"/>
      <c r="I178" s="71"/>
      <c r="J178" s="71"/>
      <c r="K178" s="71"/>
      <c r="L178" s="71"/>
      <c r="M178" s="71"/>
      <c r="N178" s="71"/>
    </row>
    <row r="179" spans="1:14" s="1240" customFormat="1" ht="15.75" customHeight="1" outlineLevel="1">
      <c r="A179" s="572" t="str">
        <f t="shared" si="7"/>
        <v/>
      </c>
      <c r="B179" s="573" t="s">
        <v>1341</v>
      </c>
      <c r="C179" s="574"/>
      <c r="D179" s="575"/>
      <c r="E179" s="574"/>
      <c r="F179" s="574"/>
      <c r="G179" s="71"/>
      <c r="H179" s="71"/>
      <c r="I179" s="71"/>
      <c r="J179" s="71"/>
      <c r="K179" s="71"/>
      <c r="L179" s="71"/>
      <c r="M179" s="71"/>
      <c r="N179" s="71"/>
    </row>
    <row r="180" spans="1:14" s="1240" customFormat="1" ht="15.75" customHeight="1" outlineLevel="1">
      <c r="A180" s="572" t="str">
        <f t="shared" si="7"/>
        <v/>
      </c>
      <c r="B180" s="573" t="s">
        <v>1342</v>
      </c>
      <c r="C180" s="574"/>
      <c r="D180" s="575"/>
      <c r="E180" s="574"/>
      <c r="F180" s="574"/>
      <c r="G180" s="71"/>
      <c r="H180" s="71"/>
      <c r="I180" s="71"/>
      <c r="J180" s="71"/>
      <c r="K180" s="71"/>
      <c r="L180" s="71"/>
      <c r="M180" s="71"/>
      <c r="N180" s="71"/>
    </row>
    <row r="181" spans="1:14" s="1240" customFormat="1" ht="15.75" customHeight="1" outlineLevel="1">
      <c r="A181" s="572" t="str">
        <f t="shared" si="7"/>
        <v/>
      </c>
      <c r="B181" s="573" t="s">
        <v>1343</v>
      </c>
      <c r="C181" s="574"/>
      <c r="D181" s="575"/>
      <c r="E181" s="574"/>
      <c r="F181" s="574"/>
      <c r="G181" s="71"/>
      <c r="H181" s="71"/>
      <c r="I181" s="71"/>
      <c r="J181" s="71"/>
      <c r="K181" s="71"/>
      <c r="L181" s="71"/>
      <c r="M181" s="71"/>
      <c r="N181" s="71"/>
    </row>
    <row r="182" spans="1:14" s="1240" customFormat="1" ht="15.75" customHeight="1" outlineLevel="1">
      <c r="A182" s="572" t="str">
        <f t="shared" si="7"/>
        <v/>
      </c>
      <c r="B182" s="573" t="s">
        <v>1344</v>
      </c>
      <c r="C182" s="574"/>
      <c r="D182" s="575"/>
      <c r="E182" s="574"/>
      <c r="F182" s="574"/>
      <c r="G182" s="71"/>
      <c r="H182" s="71"/>
      <c r="I182" s="71"/>
      <c r="J182" s="71"/>
      <c r="K182" s="71"/>
      <c r="L182" s="71"/>
      <c r="M182" s="71"/>
      <c r="N182" s="71"/>
    </row>
    <row r="183" spans="1:14" s="1240" customFormat="1" ht="15.75" customHeight="1" outlineLevel="1">
      <c r="A183" s="572" t="str">
        <f t="shared" si="7"/>
        <v/>
      </c>
      <c r="B183" s="573" t="s">
        <v>1345</v>
      </c>
      <c r="C183" s="574"/>
      <c r="D183" s="575"/>
      <c r="E183" s="574"/>
      <c r="F183" s="574"/>
      <c r="G183" s="71"/>
      <c r="H183" s="71"/>
      <c r="I183" s="71"/>
      <c r="J183" s="71"/>
      <c r="K183" s="71"/>
      <c r="L183" s="71"/>
      <c r="M183" s="71"/>
      <c r="N183" s="71"/>
    </row>
    <row r="184" spans="1:14" s="1240" customFormat="1" ht="15.75" customHeight="1" outlineLevel="1">
      <c r="A184" s="572" t="str">
        <f t="shared" si="7"/>
        <v/>
      </c>
      <c r="B184" s="573" t="s">
        <v>1346</v>
      </c>
      <c r="C184" s="574"/>
      <c r="D184" s="575"/>
      <c r="E184" s="574"/>
      <c r="F184" s="574"/>
      <c r="G184" s="71"/>
      <c r="H184" s="71"/>
      <c r="I184" s="71"/>
      <c r="J184" s="71"/>
      <c r="K184" s="71"/>
      <c r="L184" s="71"/>
      <c r="M184" s="71"/>
      <c r="N184" s="71"/>
    </row>
    <row r="185" spans="1:14" s="1240" customFormat="1" ht="15.75" customHeight="1" outlineLevel="1">
      <c r="A185" s="572" t="str">
        <f t="shared" si="7"/>
        <v/>
      </c>
      <c r="B185" s="573" t="s">
        <v>1347</v>
      </c>
      <c r="C185" s="574"/>
      <c r="D185" s="575"/>
      <c r="E185" s="574"/>
      <c r="F185" s="574"/>
      <c r="G185" s="71"/>
      <c r="H185" s="71"/>
      <c r="I185" s="71"/>
      <c r="J185" s="71"/>
      <c r="K185" s="71"/>
      <c r="L185" s="71"/>
      <c r="M185" s="71"/>
      <c r="N185" s="71"/>
    </row>
    <row r="186" spans="1:14" s="1240" customFormat="1" ht="15.75" customHeight="1" outlineLevel="1">
      <c r="A186" s="572" t="str">
        <f t="shared" si="7"/>
        <v/>
      </c>
      <c r="B186" s="573" t="s">
        <v>1348</v>
      </c>
      <c r="C186" s="574"/>
      <c r="D186" s="575"/>
      <c r="E186" s="574"/>
      <c r="F186" s="574"/>
      <c r="G186" s="71"/>
      <c r="H186" s="71"/>
      <c r="I186" s="71"/>
      <c r="J186" s="71"/>
      <c r="K186" s="71"/>
      <c r="L186" s="71"/>
      <c r="M186" s="71"/>
      <c r="N186" s="71"/>
    </row>
    <row r="187" spans="1:14" s="1240" customFormat="1" ht="15.75" customHeight="1" outlineLevel="1">
      <c r="A187" s="572" t="str">
        <f t="shared" si="7"/>
        <v/>
      </c>
      <c r="B187" s="573" t="s">
        <v>1349</v>
      </c>
      <c r="C187" s="574"/>
      <c r="D187" s="575"/>
      <c r="E187" s="574"/>
      <c r="F187" s="574"/>
      <c r="G187" s="71"/>
      <c r="H187" s="71"/>
      <c r="I187" s="71"/>
      <c r="J187" s="71"/>
      <c r="K187" s="71"/>
      <c r="L187" s="71"/>
      <c r="M187" s="71"/>
      <c r="N187" s="71"/>
    </row>
    <row r="188" spans="1:14" s="1240" customFormat="1" ht="15.75" customHeight="1" outlineLevel="1">
      <c r="A188" s="572" t="str">
        <f t="shared" si="7"/>
        <v/>
      </c>
      <c r="B188" s="573" t="s">
        <v>1350</v>
      </c>
      <c r="C188" s="574"/>
      <c r="D188" s="575"/>
      <c r="E188" s="574"/>
      <c r="F188" s="574"/>
      <c r="G188" s="71"/>
      <c r="H188" s="71"/>
      <c r="I188" s="71"/>
      <c r="J188" s="71"/>
      <c r="K188" s="71"/>
      <c r="L188" s="71"/>
      <c r="M188" s="71"/>
      <c r="N188" s="71"/>
    </row>
    <row r="189" spans="1:14" s="1240" customFormat="1" ht="15.75" customHeight="1" outlineLevel="1">
      <c r="A189" s="572" t="str">
        <f t="shared" si="7"/>
        <v/>
      </c>
      <c r="B189" s="573" t="s">
        <v>1351</v>
      </c>
      <c r="C189" s="574"/>
      <c r="D189" s="575"/>
      <c r="E189" s="574"/>
      <c r="F189" s="574"/>
      <c r="G189" s="71"/>
      <c r="H189" s="71"/>
      <c r="I189" s="71"/>
      <c r="J189" s="71"/>
      <c r="K189" s="71"/>
      <c r="L189" s="71"/>
      <c r="M189" s="71"/>
      <c r="N189" s="71"/>
    </row>
    <row r="190" spans="1:14" s="1240" customFormat="1" ht="15.75" customHeight="1" outlineLevel="1">
      <c r="A190" s="572" t="str">
        <f t="shared" si="7"/>
        <v/>
      </c>
      <c r="B190" s="573" t="s">
        <v>1352</v>
      </c>
      <c r="C190" s="574"/>
      <c r="D190" s="575"/>
      <c r="E190" s="574"/>
      <c r="F190" s="574"/>
      <c r="G190" s="71"/>
      <c r="H190" s="71"/>
      <c r="I190" s="71"/>
      <c r="J190" s="71"/>
      <c r="K190" s="71"/>
      <c r="L190" s="71"/>
      <c r="M190" s="71"/>
      <c r="N190" s="71"/>
    </row>
    <row r="191" spans="1:14" s="1240" customFormat="1" ht="15.75" customHeight="1" outlineLevel="1">
      <c r="A191" s="572" t="str">
        <f t="shared" si="7"/>
        <v/>
      </c>
      <c r="B191" s="573" t="s">
        <v>1353</v>
      </c>
      <c r="C191" s="574"/>
      <c r="D191" s="575"/>
      <c r="E191" s="574"/>
      <c r="F191" s="574"/>
      <c r="G191" s="71"/>
      <c r="H191" s="71"/>
      <c r="I191" s="71"/>
      <c r="J191" s="71"/>
      <c r="K191" s="71"/>
      <c r="L191" s="71"/>
      <c r="M191" s="71"/>
      <c r="N191" s="71"/>
    </row>
    <row r="192" spans="1:14" s="1240" customFormat="1" ht="15.75" customHeight="1" outlineLevel="1">
      <c r="A192" s="572" t="str">
        <f t="shared" si="7"/>
        <v/>
      </c>
      <c r="B192" s="573" t="s">
        <v>1354</v>
      </c>
      <c r="C192" s="574"/>
      <c r="D192" s="575"/>
      <c r="E192" s="574"/>
      <c r="F192" s="574"/>
      <c r="G192" s="71"/>
      <c r="H192" s="71"/>
      <c r="I192" s="71"/>
      <c r="J192" s="71"/>
      <c r="K192" s="71"/>
      <c r="L192" s="71"/>
      <c r="M192" s="71"/>
      <c r="N192" s="71"/>
    </row>
    <row r="193" spans="1:14" s="1240" customFormat="1" ht="15.75" customHeight="1" outlineLevel="1">
      <c r="A193" s="572" t="str">
        <f t="shared" si="7"/>
        <v/>
      </c>
      <c r="B193" s="573" t="s">
        <v>1355</v>
      </c>
      <c r="C193" s="574"/>
      <c r="D193" s="575"/>
      <c r="E193" s="574"/>
      <c r="F193" s="574"/>
      <c r="G193" s="71"/>
      <c r="H193" s="71"/>
      <c r="I193" s="71"/>
      <c r="J193" s="71"/>
      <c r="K193" s="71"/>
      <c r="L193" s="71"/>
      <c r="M193" s="71"/>
      <c r="N193" s="71"/>
    </row>
    <row r="194" spans="1:14" s="1240" customFormat="1" ht="15.75" customHeight="1" outlineLevel="1">
      <c r="A194" s="572" t="str">
        <f t="shared" si="7"/>
        <v/>
      </c>
      <c r="B194" s="573" t="s">
        <v>1356</v>
      </c>
      <c r="C194" s="574"/>
      <c r="D194" s="575"/>
      <c r="E194" s="574"/>
      <c r="F194" s="574"/>
      <c r="G194" s="71"/>
      <c r="H194" s="71"/>
      <c r="I194" s="71"/>
      <c r="J194" s="71"/>
      <c r="K194" s="71"/>
      <c r="L194" s="71"/>
      <c r="M194" s="71"/>
      <c r="N194" s="71"/>
    </row>
    <row r="195" spans="1:14" s="1240" customFormat="1" ht="15.75" customHeight="1" outlineLevel="1">
      <c r="A195" s="572" t="str">
        <f t="shared" si="7"/>
        <v/>
      </c>
      <c r="B195" s="573" t="s">
        <v>1357</v>
      </c>
      <c r="C195" s="574"/>
      <c r="D195" s="575"/>
      <c r="E195" s="574"/>
      <c r="F195" s="574"/>
      <c r="G195" s="71"/>
      <c r="H195" s="71"/>
      <c r="I195" s="71"/>
      <c r="J195" s="71"/>
      <c r="K195" s="71"/>
      <c r="L195" s="71"/>
      <c r="M195" s="71"/>
      <c r="N195" s="71"/>
    </row>
    <row r="196" spans="1:14" s="1240" customFormat="1" ht="15.75" customHeight="1" outlineLevel="1">
      <c r="A196" s="572" t="str">
        <f t="shared" si="7"/>
        <v/>
      </c>
      <c r="B196" s="573" t="s">
        <v>1358</v>
      </c>
      <c r="C196" s="574"/>
      <c r="D196" s="575"/>
      <c r="E196" s="574"/>
      <c r="F196" s="574"/>
      <c r="G196" s="71"/>
      <c r="H196" s="71"/>
      <c r="I196" s="71"/>
      <c r="J196" s="71"/>
      <c r="K196" s="71"/>
      <c r="L196" s="71"/>
      <c r="M196" s="71"/>
      <c r="N196" s="71"/>
    </row>
    <row r="197" spans="1:14" s="1240" customFormat="1" ht="15.75" customHeight="1" outlineLevel="1">
      <c r="A197" s="572" t="str">
        <f t="shared" si="7"/>
        <v/>
      </c>
      <c r="B197" s="573" t="s">
        <v>1359</v>
      </c>
      <c r="C197" s="574"/>
      <c r="D197" s="575"/>
      <c r="E197" s="574"/>
      <c r="F197" s="574"/>
      <c r="G197" s="71"/>
      <c r="H197" s="71"/>
      <c r="I197" s="71"/>
      <c r="J197" s="71"/>
      <c r="K197" s="71"/>
      <c r="L197" s="71"/>
      <c r="M197" s="71"/>
      <c r="N197" s="71"/>
    </row>
    <row r="198" spans="1:14" s="1240" customFormat="1" ht="15.75" customHeight="1" outlineLevel="1">
      <c r="A198" s="572" t="str">
        <f t="shared" si="7"/>
        <v/>
      </c>
      <c r="B198" s="573" t="s">
        <v>1360</v>
      </c>
      <c r="C198" s="574"/>
      <c r="D198" s="575"/>
      <c r="E198" s="574"/>
      <c r="F198" s="574"/>
      <c r="G198" s="71"/>
      <c r="H198" s="71"/>
      <c r="I198" s="71"/>
      <c r="J198" s="71"/>
      <c r="K198" s="71"/>
      <c r="L198" s="71"/>
      <c r="M198" s="71"/>
      <c r="N198" s="71"/>
    </row>
    <row r="199" spans="1:14" s="1240" customFormat="1" ht="15.75" customHeight="1" outlineLevel="1">
      <c r="A199" s="572" t="str">
        <f t="shared" si="7"/>
        <v/>
      </c>
      <c r="B199" s="573" t="s">
        <v>1361</v>
      </c>
      <c r="C199" s="574"/>
      <c r="D199" s="575"/>
      <c r="E199" s="574"/>
      <c r="F199" s="574"/>
      <c r="G199" s="71"/>
      <c r="H199" s="71"/>
      <c r="I199" s="71"/>
      <c r="J199" s="71"/>
      <c r="K199" s="71"/>
      <c r="L199" s="71"/>
      <c r="M199" s="71"/>
      <c r="N199" s="71"/>
    </row>
    <row r="200" spans="1:14" s="1240" customFormat="1" ht="15.75" customHeight="1" outlineLevel="1">
      <c r="A200" s="572" t="str">
        <f t="shared" si="7"/>
        <v/>
      </c>
      <c r="B200" s="573" t="s">
        <v>1362</v>
      </c>
      <c r="C200" s="574"/>
      <c r="D200" s="575"/>
      <c r="E200" s="574"/>
      <c r="F200" s="574"/>
      <c r="G200" s="71"/>
      <c r="H200" s="71"/>
      <c r="I200" s="71"/>
      <c r="J200" s="71"/>
      <c r="K200" s="71"/>
      <c r="L200" s="71"/>
      <c r="M200" s="71"/>
      <c r="N200" s="71"/>
    </row>
    <row r="201" spans="1:14" s="1240" customFormat="1" ht="15.75" customHeight="1" outlineLevel="1">
      <c r="A201" s="572" t="str">
        <f t="shared" si="7"/>
        <v/>
      </c>
      <c r="B201" s="573" t="s">
        <v>1363</v>
      </c>
      <c r="C201" s="574"/>
      <c r="D201" s="575"/>
      <c r="E201" s="574"/>
      <c r="F201" s="574"/>
      <c r="G201" s="71"/>
      <c r="H201" s="71"/>
      <c r="I201" s="71"/>
      <c r="J201" s="71"/>
      <c r="K201" s="71"/>
      <c r="L201" s="71"/>
      <c r="M201" s="71"/>
      <c r="N201" s="71"/>
    </row>
    <row r="202" spans="1:14" s="1240" customFormat="1" ht="15.75" customHeight="1" outlineLevel="1">
      <c r="A202" s="572" t="str">
        <f t="shared" si="7"/>
        <v/>
      </c>
      <c r="B202" s="573" t="s">
        <v>1364</v>
      </c>
      <c r="C202" s="574"/>
      <c r="D202" s="575"/>
      <c r="E202" s="574"/>
      <c r="F202" s="574"/>
      <c r="G202" s="71"/>
      <c r="H202" s="71"/>
      <c r="I202" s="71"/>
      <c r="J202" s="71"/>
      <c r="K202" s="71"/>
      <c r="L202" s="71"/>
      <c r="M202" s="71"/>
      <c r="N202" s="71"/>
    </row>
    <row r="203" spans="1:14" s="1240" customFormat="1" ht="15.75" customHeight="1" outlineLevel="1">
      <c r="A203" s="572" t="str">
        <f t="shared" si="7"/>
        <v/>
      </c>
      <c r="B203" s="573" t="s">
        <v>1365</v>
      </c>
      <c r="C203" s="574"/>
      <c r="D203" s="575"/>
      <c r="E203" s="574"/>
      <c r="F203" s="574"/>
      <c r="G203" s="71"/>
      <c r="H203" s="71"/>
      <c r="I203" s="71"/>
      <c r="J203" s="71"/>
      <c r="K203" s="71"/>
      <c r="L203" s="71"/>
      <c r="M203" s="71"/>
      <c r="N203" s="71"/>
    </row>
    <row r="204" spans="1:14" s="1240" customFormat="1" ht="15.75" customHeight="1" outlineLevel="1">
      <c r="A204" s="572" t="str">
        <f t="shared" si="7"/>
        <v/>
      </c>
      <c r="B204" s="573" t="s">
        <v>1366</v>
      </c>
      <c r="C204" s="574"/>
      <c r="D204" s="575"/>
      <c r="E204" s="574"/>
      <c r="F204" s="574"/>
      <c r="G204" s="71"/>
      <c r="H204" s="71"/>
      <c r="I204" s="71"/>
      <c r="J204" s="71"/>
      <c r="K204" s="71"/>
      <c r="L204" s="71"/>
      <c r="M204" s="71"/>
      <c r="N204" s="71"/>
    </row>
    <row r="205" spans="1:14" s="1240" customFormat="1" ht="15.75" customHeight="1" outlineLevel="1">
      <c r="A205" s="572" t="str">
        <f t="shared" si="7"/>
        <v/>
      </c>
      <c r="B205" s="573" t="s">
        <v>1367</v>
      </c>
      <c r="C205" s="574"/>
      <c r="D205" s="575"/>
      <c r="E205" s="574"/>
      <c r="F205" s="574"/>
      <c r="G205" s="71"/>
      <c r="H205" s="71"/>
      <c r="I205" s="71"/>
      <c r="J205" s="71"/>
      <c r="K205" s="71"/>
      <c r="L205" s="71"/>
      <c r="M205" s="71"/>
      <c r="N205" s="71"/>
    </row>
    <row r="206" spans="1:14" s="1240" customFormat="1" ht="15.75" customHeight="1" outlineLevel="1">
      <c r="A206" s="572" t="str">
        <f t="shared" si="7"/>
        <v/>
      </c>
      <c r="B206" s="573" t="s">
        <v>1368</v>
      </c>
      <c r="C206" s="574"/>
      <c r="D206" s="575"/>
      <c r="E206" s="574"/>
      <c r="F206" s="574"/>
      <c r="G206" s="71"/>
      <c r="H206" s="71"/>
      <c r="I206" s="71"/>
      <c r="J206" s="71"/>
      <c r="K206" s="71"/>
      <c r="L206" s="71"/>
      <c r="M206" s="71"/>
      <c r="N206" s="71"/>
    </row>
    <row r="207" spans="1:14" s="1240" customFormat="1" ht="15.75" customHeight="1" outlineLevel="1">
      <c r="A207" s="572" t="str">
        <f t="shared" si="7"/>
        <v/>
      </c>
      <c r="B207" s="573" t="s">
        <v>1369</v>
      </c>
      <c r="C207" s="574"/>
      <c r="D207" s="575"/>
      <c r="E207" s="574"/>
      <c r="F207" s="574"/>
      <c r="G207" s="71"/>
      <c r="H207" s="71"/>
      <c r="I207" s="71"/>
      <c r="J207" s="71"/>
      <c r="K207" s="71"/>
      <c r="L207" s="71"/>
      <c r="M207" s="71"/>
      <c r="N207" s="71"/>
    </row>
    <row r="208" spans="1:14" s="1240" customFormat="1" ht="15.75" customHeight="1" outlineLevel="1">
      <c r="A208" s="572" t="str">
        <f t="shared" si="7"/>
        <v/>
      </c>
      <c r="B208" s="573" t="s">
        <v>1370</v>
      </c>
      <c r="C208" s="574"/>
      <c r="D208" s="575"/>
      <c r="E208" s="574"/>
      <c r="F208" s="574"/>
      <c r="G208" s="71"/>
      <c r="H208" s="71"/>
      <c r="I208" s="71"/>
      <c r="J208" s="71"/>
      <c r="K208" s="71"/>
      <c r="L208" s="71"/>
      <c r="M208" s="71"/>
      <c r="N208" s="71"/>
    </row>
    <row r="209" spans="1:14" s="1240" customFormat="1" ht="15.75" customHeight="1" outlineLevel="1">
      <c r="A209" s="572" t="str">
        <f t="shared" si="7"/>
        <v/>
      </c>
      <c r="B209" s="573" t="s">
        <v>1371</v>
      </c>
      <c r="C209" s="574"/>
      <c r="D209" s="575"/>
      <c r="E209" s="574"/>
      <c r="F209" s="574"/>
      <c r="G209" s="71"/>
      <c r="H209" s="71"/>
      <c r="I209" s="71"/>
      <c r="J209" s="71"/>
      <c r="K209" s="71"/>
      <c r="L209" s="71"/>
      <c r="M209" s="71"/>
      <c r="N209" s="71"/>
    </row>
    <row r="210" spans="1:14" s="1240" customFormat="1" ht="15.75" customHeight="1" outlineLevel="1">
      <c r="A210" s="572" t="str">
        <f t="shared" si="7"/>
        <v/>
      </c>
      <c r="B210" s="573" t="s">
        <v>1372</v>
      </c>
      <c r="C210" s="574"/>
      <c r="D210" s="575"/>
      <c r="E210" s="574"/>
      <c r="F210" s="574"/>
      <c r="G210" s="71"/>
      <c r="H210" s="71"/>
      <c r="I210" s="71"/>
      <c r="J210" s="71"/>
      <c r="K210" s="71"/>
      <c r="L210" s="71"/>
      <c r="M210" s="71"/>
      <c r="N210" s="71"/>
    </row>
    <row r="211" spans="1:14" s="1240" customFormat="1" ht="15.75" customHeight="1" outlineLevel="1">
      <c r="A211" s="572" t="str">
        <f t="shared" ref="A211:A274" si="11">CONCATENATE(D211,E211,F211)</f>
        <v/>
      </c>
      <c r="B211" s="573" t="s">
        <v>1373</v>
      </c>
      <c r="C211" s="574"/>
      <c r="D211" s="575"/>
      <c r="E211" s="574"/>
      <c r="F211" s="574"/>
      <c r="G211" s="71"/>
      <c r="H211" s="71"/>
      <c r="I211" s="71"/>
      <c r="J211" s="71"/>
      <c r="K211" s="71"/>
      <c r="L211" s="71"/>
      <c r="M211" s="71"/>
      <c r="N211" s="71"/>
    </row>
    <row r="212" spans="1:14" s="1240" customFormat="1" ht="15.75" customHeight="1" outlineLevel="1">
      <c r="A212" s="572" t="str">
        <f t="shared" si="11"/>
        <v/>
      </c>
      <c r="B212" s="573" t="s">
        <v>1374</v>
      </c>
      <c r="C212" s="574"/>
      <c r="D212" s="575"/>
      <c r="E212" s="574"/>
      <c r="F212" s="574"/>
      <c r="G212" s="71"/>
      <c r="H212" s="71"/>
      <c r="I212" s="71"/>
      <c r="J212" s="71"/>
      <c r="K212" s="71"/>
      <c r="L212" s="71"/>
      <c r="M212" s="71"/>
      <c r="N212" s="71"/>
    </row>
    <row r="213" spans="1:14" s="1240" customFormat="1" ht="15.75" customHeight="1" outlineLevel="1">
      <c r="A213" s="572" t="str">
        <f t="shared" si="11"/>
        <v/>
      </c>
      <c r="B213" s="573" t="s">
        <v>1375</v>
      </c>
      <c r="C213" s="574"/>
      <c r="D213" s="575"/>
      <c r="E213" s="574"/>
      <c r="F213" s="574"/>
      <c r="G213" s="71"/>
      <c r="H213" s="71"/>
      <c r="I213" s="71"/>
      <c r="J213" s="71"/>
      <c r="K213" s="71"/>
      <c r="L213" s="71"/>
      <c r="M213" s="71"/>
      <c r="N213" s="71"/>
    </row>
    <row r="214" spans="1:14" s="1240" customFormat="1" ht="15.75" customHeight="1" outlineLevel="1">
      <c r="A214" s="572" t="str">
        <f t="shared" si="11"/>
        <v/>
      </c>
      <c r="B214" s="573" t="s">
        <v>1376</v>
      </c>
      <c r="C214" s="574"/>
      <c r="D214" s="575"/>
      <c r="E214" s="574"/>
      <c r="F214" s="574"/>
      <c r="G214" s="71"/>
      <c r="H214" s="71"/>
      <c r="I214" s="71"/>
      <c r="J214" s="71"/>
      <c r="K214" s="71"/>
      <c r="L214" s="71"/>
      <c r="M214" s="71"/>
      <c r="N214" s="71"/>
    </row>
    <row r="215" spans="1:14" s="1240" customFormat="1" ht="15.75" customHeight="1" outlineLevel="1">
      <c r="A215" s="572" t="str">
        <f t="shared" si="11"/>
        <v/>
      </c>
      <c r="B215" s="573" t="s">
        <v>1377</v>
      </c>
      <c r="C215" s="574"/>
      <c r="D215" s="575"/>
      <c r="E215" s="574"/>
      <c r="F215" s="574"/>
      <c r="G215" s="71"/>
      <c r="H215" s="71"/>
      <c r="I215" s="71"/>
      <c r="J215" s="71"/>
      <c r="K215" s="71"/>
      <c r="L215" s="71"/>
      <c r="M215" s="71"/>
      <c r="N215" s="71"/>
    </row>
    <row r="216" spans="1:14" s="1240" customFormat="1" ht="15.75" customHeight="1" outlineLevel="1">
      <c r="A216" s="572" t="str">
        <f t="shared" si="11"/>
        <v/>
      </c>
      <c r="B216" s="573" t="s">
        <v>1378</v>
      </c>
      <c r="C216" s="574"/>
      <c r="D216" s="575"/>
      <c r="E216" s="574"/>
      <c r="F216" s="574"/>
      <c r="G216" s="71"/>
      <c r="H216" s="71"/>
      <c r="I216" s="71"/>
      <c r="J216" s="71"/>
      <c r="K216" s="71"/>
      <c r="L216" s="71"/>
      <c r="M216" s="71"/>
      <c r="N216" s="71"/>
    </row>
    <row r="217" spans="1:14" s="1240" customFormat="1" ht="15.75" customHeight="1" outlineLevel="1">
      <c r="A217" s="572" t="str">
        <f t="shared" si="11"/>
        <v/>
      </c>
      <c r="B217" s="573" t="s">
        <v>1379</v>
      </c>
      <c r="C217" s="574"/>
      <c r="D217" s="575"/>
      <c r="E217" s="574"/>
      <c r="F217" s="574"/>
      <c r="G217" s="71"/>
      <c r="H217" s="71"/>
      <c r="I217" s="71"/>
      <c r="J217" s="71"/>
      <c r="K217" s="71"/>
      <c r="L217" s="71"/>
      <c r="M217" s="71"/>
      <c r="N217" s="71"/>
    </row>
    <row r="218" spans="1:14" s="1240" customFormat="1" ht="15.75" customHeight="1" outlineLevel="1">
      <c r="A218" s="572" t="str">
        <f t="shared" si="11"/>
        <v/>
      </c>
      <c r="B218" s="573" t="s">
        <v>1380</v>
      </c>
      <c r="C218" s="574"/>
      <c r="D218" s="575"/>
      <c r="E218" s="574"/>
      <c r="F218" s="574"/>
      <c r="G218" s="71"/>
      <c r="H218" s="71"/>
      <c r="I218" s="71"/>
      <c r="J218" s="71"/>
      <c r="K218" s="71"/>
      <c r="L218" s="71"/>
      <c r="M218" s="71"/>
      <c r="N218" s="71"/>
    </row>
    <row r="219" spans="1:14" s="1240" customFormat="1" ht="15.75" customHeight="1" outlineLevel="1">
      <c r="A219" s="572" t="str">
        <f t="shared" si="11"/>
        <v/>
      </c>
      <c r="B219" s="573" t="s">
        <v>1381</v>
      </c>
      <c r="C219" s="574"/>
      <c r="D219" s="575"/>
      <c r="E219" s="574"/>
      <c r="F219" s="574"/>
      <c r="G219" s="71"/>
      <c r="H219" s="71"/>
      <c r="I219" s="71"/>
      <c r="J219" s="71"/>
      <c r="K219" s="71"/>
      <c r="L219" s="71"/>
      <c r="M219" s="71"/>
      <c r="N219" s="71"/>
    </row>
    <row r="220" spans="1:14" s="1240" customFormat="1" ht="15.75" customHeight="1" outlineLevel="1">
      <c r="A220" s="572" t="str">
        <f t="shared" si="11"/>
        <v/>
      </c>
      <c r="B220" s="573" t="s">
        <v>1382</v>
      </c>
      <c r="C220" s="574"/>
      <c r="D220" s="575"/>
      <c r="E220" s="574"/>
      <c r="F220" s="574"/>
      <c r="G220" s="71"/>
      <c r="H220" s="71"/>
      <c r="I220" s="71"/>
      <c r="J220" s="71"/>
      <c r="K220" s="71"/>
      <c r="L220" s="71"/>
      <c r="M220" s="71"/>
      <c r="N220" s="71"/>
    </row>
    <row r="221" spans="1:14" s="1240" customFormat="1" ht="15.75" customHeight="1" outlineLevel="1">
      <c r="A221" s="572" t="str">
        <f t="shared" si="11"/>
        <v/>
      </c>
      <c r="B221" s="573" t="s">
        <v>1383</v>
      </c>
      <c r="C221" s="574"/>
      <c r="D221" s="575"/>
      <c r="E221" s="574"/>
      <c r="F221" s="574"/>
      <c r="G221" s="71"/>
      <c r="H221" s="71"/>
      <c r="I221" s="71"/>
      <c r="J221" s="71"/>
      <c r="K221" s="71"/>
      <c r="L221" s="71"/>
      <c r="M221" s="71"/>
      <c r="N221" s="71"/>
    </row>
    <row r="222" spans="1:14" s="1240" customFormat="1" ht="15.75" customHeight="1" outlineLevel="1">
      <c r="A222" s="572" t="str">
        <f t="shared" si="11"/>
        <v/>
      </c>
      <c r="B222" s="573" t="s">
        <v>1384</v>
      </c>
      <c r="C222" s="574"/>
      <c r="D222" s="575"/>
      <c r="E222" s="574"/>
      <c r="F222" s="574"/>
      <c r="G222" s="71"/>
      <c r="H222" s="71"/>
      <c r="I222" s="71"/>
      <c r="J222" s="71"/>
      <c r="K222" s="71"/>
      <c r="L222" s="71"/>
      <c r="M222" s="71"/>
      <c r="N222" s="71"/>
    </row>
    <row r="223" spans="1:14" s="1240" customFormat="1" ht="15.75" customHeight="1" outlineLevel="1">
      <c r="A223" s="572" t="str">
        <f t="shared" si="11"/>
        <v/>
      </c>
      <c r="B223" s="573" t="s">
        <v>1385</v>
      </c>
      <c r="C223" s="574"/>
      <c r="D223" s="575"/>
      <c r="E223" s="574"/>
      <c r="F223" s="574"/>
      <c r="G223" s="71"/>
      <c r="H223" s="71"/>
      <c r="I223" s="71"/>
      <c r="J223" s="71"/>
      <c r="K223" s="71"/>
      <c r="L223" s="71"/>
      <c r="M223" s="71"/>
      <c r="N223" s="71"/>
    </row>
    <row r="224" spans="1:14" s="1240" customFormat="1" ht="15.75" customHeight="1" outlineLevel="1">
      <c r="A224" s="572" t="str">
        <f t="shared" si="11"/>
        <v/>
      </c>
      <c r="B224" s="573" t="s">
        <v>1386</v>
      </c>
      <c r="C224" s="574"/>
      <c r="D224" s="575"/>
      <c r="E224" s="574"/>
      <c r="F224" s="574"/>
      <c r="G224" s="71"/>
      <c r="H224" s="71"/>
      <c r="I224" s="71"/>
      <c r="J224" s="71"/>
      <c r="K224" s="71"/>
      <c r="L224" s="71"/>
      <c r="M224" s="71"/>
      <c r="N224" s="71"/>
    </row>
    <row r="225" spans="1:14" s="1240" customFormat="1" ht="15" customHeight="1" outlineLevel="1">
      <c r="A225" s="572" t="str">
        <f t="shared" si="11"/>
        <v/>
      </c>
      <c r="B225" s="573" t="s">
        <v>1387</v>
      </c>
      <c r="C225" s="574"/>
      <c r="D225" s="577"/>
      <c r="E225" s="574"/>
      <c r="F225" s="574"/>
      <c r="G225" s="71"/>
      <c r="H225" s="71"/>
      <c r="I225" s="71"/>
      <c r="J225" s="71"/>
      <c r="K225" s="71"/>
      <c r="L225" s="71"/>
      <c r="M225" s="71"/>
      <c r="N225" s="71"/>
    </row>
    <row r="226" spans="1:14" s="1240" customFormat="1" ht="15.75" customHeight="1" outlineLevel="1">
      <c r="A226" s="572" t="str">
        <f t="shared" si="11"/>
        <v/>
      </c>
      <c r="B226" s="573" t="s">
        <v>1388</v>
      </c>
      <c r="C226" s="574"/>
      <c r="D226" s="575"/>
      <c r="E226" s="574"/>
      <c r="F226" s="574"/>
      <c r="G226" s="71"/>
      <c r="H226" s="71"/>
      <c r="I226" s="71"/>
      <c r="J226" s="71"/>
      <c r="K226" s="71"/>
      <c r="L226" s="71"/>
      <c r="M226" s="71"/>
      <c r="N226" s="71"/>
    </row>
    <row r="227" spans="1:14" s="1240" customFormat="1" ht="15.75" customHeight="1" outlineLevel="1">
      <c r="A227" s="572" t="str">
        <f t="shared" si="11"/>
        <v/>
      </c>
      <c r="B227" s="573" t="s">
        <v>1389</v>
      </c>
      <c r="C227" s="574"/>
      <c r="D227" s="575"/>
      <c r="E227" s="574"/>
      <c r="F227" s="574"/>
      <c r="G227" s="71"/>
      <c r="H227" s="71"/>
      <c r="I227" s="71"/>
      <c r="J227" s="71"/>
      <c r="K227" s="71"/>
      <c r="L227" s="71"/>
      <c r="M227" s="71"/>
      <c r="N227" s="71"/>
    </row>
    <row r="228" spans="1:14" s="1240" customFormat="1" ht="15.75" customHeight="1" outlineLevel="1">
      <c r="A228" s="572" t="str">
        <f t="shared" si="11"/>
        <v/>
      </c>
      <c r="B228" s="573" t="s">
        <v>1390</v>
      </c>
      <c r="C228" s="574"/>
      <c r="D228" s="575"/>
      <c r="E228" s="574"/>
      <c r="F228" s="574"/>
      <c r="G228" s="71"/>
      <c r="H228" s="71"/>
      <c r="I228" s="71"/>
      <c r="J228" s="71"/>
      <c r="K228" s="71"/>
      <c r="L228" s="71"/>
      <c r="M228" s="71"/>
      <c r="N228" s="71"/>
    </row>
    <row r="229" spans="1:14" s="1240" customFormat="1" ht="15.75" customHeight="1" outlineLevel="1">
      <c r="A229" s="572" t="str">
        <f t="shared" si="11"/>
        <v/>
      </c>
      <c r="B229" s="573" t="s">
        <v>1391</v>
      </c>
      <c r="C229" s="574"/>
      <c r="D229" s="575"/>
      <c r="E229" s="574"/>
      <c r="F229" s="574"/>
      <c r="G229" s="71"/>
      <c r="H229" s="71"/>
      <c r="I229" s="71"/>
      <c r="J229" s="71"/>
      <c r="K229" s="71"/>
      <c r="L229" s="71"/>
      <c r="M229" s="71"/>
      <c r="N229" s="71"/>
    </row>
    <row r="230" spans="1:14" s="1240" customFormat="1" ht="15.75" customHeight="1" outlineLevel="1">
      <c r="A230" s="572" t="str">
        <f t="shared" si="11"/>
        <v/>
      </c>
      <c r="B230" s="573" t="s">
        <v>1392</v>
      </c>
      <c r="C230" s="574"/>
      <c r="D230" s="575"/>
      <c r="E230" s="574"/>
      <c r="F230" s="574"/>
      <c r="G230" s="71"/>
      <c r="H230" s="71"/>
      <c r="I230" s="71"/>
      <c r="J230" s="71"/>
      <c r="K230" s="71"/>
      <c r="L230" s="71"/>
      <c r="M230" s="71"/>
      <c r="N230" s="71"/>
    </row>
    <row r="231" spans="1:14" s="1240" customFormat="1" ht="15.75" customHeight="1" outlineLevel="1">
      <c r="A231" s="572" t="str">
        <f t="shared" si="11"/>
        <v/>
      </c>
      <c r="B231" s="573" t="s">
        <v>1393</v>
      </c>
      <c r="C231" s="574"/>
      <c r="D231" s="575"/>
      <c r="E231" s="574"/>
      <c r="F231" s="574"/>
      <c r="G231" s="71"/>
      <c r="H231" s="71"/>
      <c r="I231" s="71"/>
      <c r="J231" s="71"/>
      <c r="K231" s="71"/>
      <c r="L231" s="71"/>
      <c r="M231" s="71"/>
      <c r="N231" s="71"/>
    </row>
    <row r="232" spans="1:14" s="1240" customFormat="1" ht="15.75" customHeight="1" outlineLevel="1">
      <c r="A232" s="572" t="str">
        <f t="shared" si="11"/>
        <v/>
      </c>
      <c r="B232" s="573" t="s">
        <v>1394</v>
      </c>
      <c r="C232" s="574"/>
      <c r="D232" s="575"/>
      <c r="E232" s="574"/>
      <c r="F232" s="574"/>
      <c r="G232" s="71"/>
      <c r="H232" s="71"/>
      <c r="I232" s="71"/>
      <c r="J232" s="71"/>
      <c r="K232" s="71"/>
      <c r="L232" s="71"/>
      <c r="M232" s="71"/>
      <c r="N232" s="71"/>
    </row>
    <row r="233" spans="1:14" s="1240" customFormat="1" ht="15.75" customHeight="1" outlineLevel="1">
      <c r="A233" s="572" t="str">
        <f t="shared" si="11"/>
        <v/>
      </c>
      <c r="B233" s="573" t="s">
        <v>1395</v>
      </c>
      <c r="C233" s="574"/>
      <c r="D233" s="575"/>
      <c r="E233" s="574"/>
      <c r="F233" s="574"/>
      <c r="G233" s="71"/>
      <c r="H233" s="71"/>
      <c r="I233" s="71"/>
      <c r="J233" s="71"/>
      <c r="K233" s="71"/>
      <c r="L233" s="71"/>
      <c r="M233" s="71"/>
      <c r="N233" s="71"/>
    </row>
    <row r="234" spans="1:14" s="1240" customFormat="1" ht="15.75" customHeight="1" outlineLevel="1">
      <c r="A234" s="572" t="str">
        <f t="shared" si="11"/>
        <v/>
      </c>
      <c r="B234" s="573" t="s">
        <v>1396</v>
      </c>
      <c r="C234" s="574"/>
      <c r="D234" s="575"/>
      <c r="E234" s="574"/>
      <c r="F234" s="574"/>
      <c r="G234" s="71"/>
      <c r="H234" s="71"/>
      <c r="I234" s="71"/>
      <c r="J234" s="71"/>
      <c r="K234" s="71"/>
      <c r="L234" s="71"/>
      <c r="M234" s="71"/>
      <c r="N234" s="71"/>
    </row>
    <row r="235" spans="1:14" s="1240" customFormat="1" ht="15.75" customHeight="1" outlineLevel="1">
      <c r="A235" s="572" t="str">
        <f t="shared" si="11"/>
        <v/>
      </c>
      <c r="B235" s="573" t="s">
        <v>1397</v>
      </c>
      <c r="C235" s="574"/>
      <c r="D235" s="575"/>
      <c r="E235" s="574"/>
      <c r="F235" s="574"/>
      <c r="G235" s="71"/>
      <c r="H235" s="71"/>
      <c r="I235" s="71"/>
      <c r="J235" s="71"/>
      <c r="K235" s="71"/>
      <c r="L235" s="71"/>
      <c r="M235" s="71"/>
      <c r="N235" s="71"/>
    </row>
    <row r="236" spans="1:14" s="1240" customFormat="1" ht="15.75" customHeight="1" outlineLevel="1">
      <c r="A236" s="572" t="str">
        <f t="shared" si="11"/>
        <v/>
      </c>
      <c r="B236" s="573" t="s">
        <v>1398</v>
      </c>
      <c r="C236" s="574"/>
      <c r="D236" s="575"/>
      <c r="E236" s="574"/>
      <c r="F236" s="574"/>
      <c r="G236" s="71"/>
      <c r="H236" s="71"/>
      <c r="I236" s="71"/>
      <c r="J236" s="71"/>
      <c r="K236" s="71"/>
      <c r="L236" s="71"/>
      <c r="M236" s="71"/>
      <c r="N236" s="71"/>
    </row>
    <row r="237" spans="1:14" s="1240" customFormat="1" ht="15.75" customHeight="1" outlineLevel="1">
      <c r="A237" s="572" t="str">
        <f t="shared" si="11"/>
        <v/>
      </c>
      <c r="B237" s="573" t="s">
        <v>1399</v>
      </c>
      <c r="C237" s="574"/>
      <c r="D237" s="575"/>
      <c r="E237" s="574"/>
      <c r="F237" s="574"/>
      <c r="G237" s="71"/>
      <c r="H237" s="71"/>
      <c r="I237" s="71"/>
      <c r="J237" s="71"/>
      <c r="K237" s="71"/>
      <c r="L237" s="71"/>
      <c r="M237" s="71"/>
      <c r="N237" s="71"/>
    </row>
    <row r="238" spans="1:14" s="1240" customFormat="1" ht="15.75" customHeight="1" outlineLevel="1">
      <c r="A238" s="572" t="str">
        <f>CONCATENATE(D238,E238,F238)</f>
        <v/>
      </c>
      <c r="B238" s="573" t="s">
        <v>1400</v>
      </c>
      <c r="C238" s="574"/>
      <c r="D238" s="597"/>
      <c r="E238" s="574"/>
      <c r="F238" s="598"/>
      <c r="G238" s="71"/>
      <c r="H238" s="71"/>
      <c r="I238" s="71"/>
      <c r="J238" s="71"/>
      <c r="K238" s="71"/>
      <c r="L238" s="71"/>
      <c r="M238" s="71"/>
      <c r="N238" s="71"/>
    </row>
    <row r="239" spans="1:14" s="1240" customFormat="1" ht="15.6" outlineLevel="1">
      <c r="A239" s="572" t="str">
        <f>CONCATENATE(D239,E239,F239)</f>
        <v/>
      </c>
      <c r="B239" s="573" t="s">
        <v>1401</v>
      </c>
      <c r="C239" s="574"/>
      <c r="D239" s="597"/>
      <c r="E239" s="574"/>
      <c r="F239" s="601"/>
      <c r="G239" s="71"/>
      <c r="H239" s="71"/>
      <c r="I239" s="71"/>
      <c r="J239" s="71"/>
      <c r="K239" s="71"/>
      <c r="L239" s="71"/>
      <c r="M239" s="71"/>
      <c r="N239" s="71"/>
    </row>
    <row r="240" spans="1:14" s="1240" customFormat="1" ht="15.75" customHeight="1" outlineLevel="1">
      <c r="A240" s="572" t="str">
        <f t="shared" ref="A240:A241" si="12">CONCATENATE(D240,E240,F240)</f>
        <v/>
      </c>
      <c r="B240" s="577" t="s">
        <v>128</v>
      </c>
      <c r="C240" s="574"/>
      <c r="D240" s="574"/>
      <c r="E240" s="71"/>
      <c r="F240" s="574"/>
      <c r="G240" s="71"/>
      <c r="H240" s="71"/>
      <c r="I240" s="71"/>
      <c r="J240" s="71"/>
      <c r="K240" s="71"/>
      <c r="L240" s="71"/>
      <c r="M240" s="71"/>
      <c r="N240" s="71"/>
    </row>
    <row r="241" spans="1:14" s="1240" customFormat="1" ht="15.75" customHeight="1" outlineLevel="1" thickBot="1">
      <c r="A241" s="572" t="str">
        <f t="shared" si="12"/>
        <v/>
      </c>
      <c r="B241" s="577" t="s">
        <v>128</v>
      </c>
      <c r="C241" s="574"/>
      <c r="D241" s="574"/>
      <c r="E241" s="71"/>
      <c r="F241" s="574"/>
      <c r="G241" s="71"/>
      <c r="H241" s="71"/>
      <c r="I241" s="71"/>
      <c r="J241" s="71"/>
      <c r="K241" s="71"/>
      <c r="L241" s="71"/>
      <c r="M241" s="71"/>
      <c r="N241" s="71"/>
    </row>
    <row r="242" spans="1:14" s="1241" customFormat="1" ht="16.5" customHeight="1" thickBot="1">
      <c r="A242" s="572" t="str">
        <f t="shared" si="11"/>
        <v>Transmission Total</v>
      </c>
      <c r="B242" s="578">
        <v>11</v>
      </c>
      <c r="C242" s="579"/>
      <c r="D242" s="579"/>
      <c r="E242" s="579"/>
      <c r="F242" s="415" t="s">
        <v>1402</v>
      </c>
      <c r="G242" s="581">
        <f t="shared" ref="G242:N242" si="13">SUBTOTAL(9,G170:G241)</f>
        <v>0</v>
      </c>
      <c r="H242" s="581">
        <f t="shared" si="13"/>
        <v>0</v>
      </c>
      <c r="I242" s="581">
        <f t="shared" si="13"/>
        <v>0</v>
      </c>
      <c r="J242" s="581">
        <f t="shared" si="13"/>
        <v>0</v>
      </c>
      <c r="K242" s="581">
        <f t="shared" si="13"/>
        <v>0</v>
      </c>
      <c r="L242" s="581">
        <f t="shared" si="13"/>
        <v>0</v>
      </c>
      <c r="M242" s="581">
        <f t="shared" si="13"/>
        <v>0</v>
      </c>
      <c r="N242" s="581">
        <f t="shared" si="13"/>
        <v>0</v>
      </c>
    </row>
    <row r="243" spans="1:14" s="1240" customFormat="1" ht="15.75" customHeight="1" outlineLevel="1">
      <c r="A243" s="572" t="str">
        <f t="shared" si="11"/>
        <v/>
      </c>
      <c r="B243" s="582"/>
      <c r="C243" s="583"/>
      <c r="D243" s="583"/>
      <c r="E243" s="583"/>
      <c r="F243" s="405"/>
      <c r="G243" s="602"/>
      <c r="H243" s="72"/>
      <c r="I243" s="72"/>
      <c r="J243" s="72"/>
      <c r="K243" s="72"/>
      <c r="L243" s="72"/>
      <c r="M243" s="72"/>
      <c r="N243" s="72">
        <f>J242-N242</f>
        <v>0</v>
      </c>
    </row>
    <row r="244" spans="1:14" s="1240" customFormat="1" ht="15.75" customHeight="1" outlineLevel="1">
      <c r="A244" s="572" t="str">
        <f t="shared" si="11"/>
        <v/>
      </c>
      <c r="B244" s="582"/>
      <c r="C244" s="583"/>
      <c r="D244" s="595"/>
      <c r="E244" s="583"/>
      <c r="F244" s="603"/>
      <c r="G244" s="72"/>
      <c r="H244" s="72"/>
      <c r="I244" s="72"/>
      <c r="J244" s="72"/>
      <c r="K244" s="72"/>
      <c r="L244" s="72"/>
      <c r="M244" s="72"/>
      <c r="N244" s="72"/>
    </row>
    <row r="245" spans="1:14" s="1241" customFormat="1" ht="16.5" customHeight="1" outlineLevel="1" thickBot="1">
      <c r="A245" s="572" t="str">
        <f t="shared" si="11"/>
        <v>General</v>
      </c>
      <c r="B245" s="586">
        <v>12</v>
      </c>
      <c r="C245" s="587"/>
      <c r="D245" s="588"/>
      <c r="E245" s="587"/>
      <c r="F245" s="589" t="s">
        <v>382</v>
      </c>
      <c r="G245" s="590"/>
      <c r="H245" s="590"/>
      <c r="I245" s="590"/>
      <c r="J245" s="590"/>
      <c r="K245" s="590"/>
      <c r="L245" s="590"/>
      <c r="M245" s="590"/>
      <c r="N245" s="590"/>
    </row>
    <row r="246" spans="1:14" s="1240" customFormat="1" ht="15.75" customHeight="1" outlineLevel="1">
      <c r="A246" s="572" t="str">
        <f t="shared" si="11"/>
        <v/>
      </c>
      <c r="B246" s="573" t="s">
        <v>1403</v>
      </c>
      <c r="C246" s="574"/>
      <c r="D246" s="575"/>
      <c r="E246" s="574"/>
      <c r="F246" s="574"/>
      <c r="G246" s="71"/>
      <c r="H246" s="71"/>
      <c r="I246" s="71"/>
      <c r="J246" s="71"/>
      <c r="K246" s="71"/>
      <c r="L246" s="71"/>
      <c r="M246" s="71"/>
      <c r="N246" s="71"/>
    </row>
    <row r="247" spans="1:14" s="1240" customFormat="1" ht="15.75" customHeight="1" outlineLevel="1">
      <c r="A247" s="572" t="str">
        <f t="shared" si="11"/>
        <v/>
      </c>
      <c r="B247" s="573" t="s">
        <v>1404</v>
      </c>
      <c r="C247" s="574"/>
      <c r="D247" s="575"/>
      <c r="E247" s="574"/>
      <c r="F247" s="574"/>
      <c r="G247" s="71"/>
      <c r="H247" s="71"/>
      <c r="I247" s="71"/>
      <c r="J247" s="71"/>
      <c r="K247" s="71"/>
      <c r="L247" s="71"/>
      <c r="M247" s="71"/>
      <c r="N247" s="71"/>
    </row>
    <row r="248" spans="1:14" s="1240" customFormat="1" ht="15.75" customHeight="1" outlineLevel="1">
      <c r="A248" s="572" t="str">
        <f t="shared" si="11"/>
        <v/>
      </c>
      <c r="B248" s="573" t="s">
        <v>1405</v>
      </c>
      <c r="C248" s="574"/>
      <c r="D248" s="575"/>
      <c r="E248" s="574"/>
      <c r="F248" s="574"/>
      <c r="G248" s="71"/>
      <c r="H248" s="71"/>
      <c r="I248" s="71"/>
      <c r="J248" s="71"/>
      <c r="K248" s="71"/>
      <c r="L248" s="71"/>
      <c r="M248" s="71"/>
      <c r="N248" s="71"/>
    </row>
    <row r="249" spans="1:14" s="1240" customFormat="1" ht="15.75" customHeight="1" outlineLevel="1">
      <c r="A249" s="572" t="str">
        <f t="shared" si="11"/>
        <v/>
      </c>
      <c r="B249" s="573" t="s">
        <v>1406</v>
      </c>
      <c r="C249" s="574"/>
      <c r="D249" s="575"/>
      <c r="E249" s="574"/>
      <c r="F249" s="574"/>
      <c r="G249" s="71"/>
      <c r="H249" s="71"/>
      <c r="I249" s="71"/>
      <c r="J249" s="71"/>
      <c r="K249" s="71"/>
      <c r="L249" s="71"/>
      <c r="M249" s="71"/>
      <c r="N249" s="71"/>
    </row>
    <row r="250" spans="1:14" s="1240" customFormat="1" ht="15.75" customHeight="1" outlineLevel="1">
      <c r="A250" s="572" t="str">
        <f t="shared" si="11"/>
        <v/>
      </c>
      <c r="B250" s="573" t="s">
        <v>1407</v>
      </c>
      <c r="C250" s="574"/>
      <c r="D250" s="575"/>
      <c r="E250" s="574"/>
      <c r="F250" s="574"/>
      <c r="G250" s="71"/>
      <c r="H250" s="71"/>
      <c r="I250" s="71"/>
      <c r="J250" s="71"/>
      <c r="K250" s="71"/>
      <c r="L250" s="71"/>
      <c r="M250" s="71"/>
      <c r="N250" s="71"/>
    </row>
    <row r="251" spans="1:14" s="1240" customFormat="1" ht="15.75" customHeight="1" outlineLevel="1">
      <c r="A251" s="572" t="str">
        <f t="shared" si="11"/>
        <v/>
      </c>
      <c r="B251" s="573" t="s">
        <v>1408</v>
      </c>
      <c r="C251" s="574"/>
      <c r="D251" s="575"/>
      <c r="E251" s="574"/>
      <c r="F251" s="574"/>
      <c r="G251" s="71"/>
      <c r="H251" s="71"/>
      <c r="I251" s="71"/>
      <c r="J251" s="71"/>
      <c r="K251" s="71"/>
      <c r="L251" s="71"/>
      <c r="M251" s="71"/>
      <c r="N251" s="71"/>
    </row>
    <row r="252" spans="1:14" s="1240" customFormat="1" ht="15.75" customHeight="1" outlineLevel="1">
      <c r="A252" s="572" t="str">
        <f t="shared" si="11"/>
        <v/>
      </c>
      <c r="B252" s="573" t="s">
        <v>1409</v>
      </c>
      <c r="C252" s="574"/>
      <c r="D252" s="575"/>
      <c r="E252" s="574"/>
      <c r="F252" s="574"/>
      <c r="G252" s="71"/>
      <c r="H252" s="71"/>
      <c r="I252" s="71"/>
      <c r="J252" s="71"/>
      <c r="K252" s="71"/>
      <c r="L252" s="71"/>
      <c r="M252" s="71"/>
      <c r="N252" s="71"/>
    </row>
    <row r="253" spans="1:14" s="1240" customFormat="1" ht="15.75" customHeight="1" outlineLevel="1">
      <c r="A253" s="572" t="str">
        <f t="shared" si="11"/>
        <v/>
      </c>
      <c r="B253" s="573" t="s">
        <v>1410</v>
      </c>
      <c r="C253" s="574"/>
      <c r="D253" s="575"/>
      <c r="E253" s="574"/>
      <c r="F253" s="574"/>
      <c r="G253" s="71"/>
      <c r="H253" s="71"/>
      <c r="I253" s="71"/>
      <c r="J253" s="71"/>
      <c r="K253" s="71"/>
      <c r="L253" s="71"/>
      <c r="M253" s="71"/>
      <c r="N253" s="71"/>
    </row>
    <row r="254" spans="1:14" s="1240" customFormat="1" ht="15.75" customHeight="1" outlineLevel="1">
      <c r="A254" s="572" t="str">
        <f t="shared" si="11"/>
        <v/>
      </c>
      <c r="B254" s="573" t="s">
        <v>1411</v>
      </c>
      <c r="C254" s="574"/>
      <c r="D254" s="575"/>
      <c r="E254" s="574"/>
      <c r="F254" s="574"/>
      <c r="G254" s="71"/>
      <c r="H254" s="71"/>
      <c r="I254" s="71"/>
      <c r="J254" s="71"/>
      <c r="K254" s="71"/>
      <c r="L254" s="71"/>
      <c r="M254" s="71"/>
      <c r="N254" s="71"/>
    </row>
    <row r="255" spans="1:14" s="1240" customFormat="1" ht="15.75" customHeight="1" outlineLevel="1">
      <c r="A255" s="572" t="str">
        <f t="shared" si="11"/>
        <v/>
      </c>
      <c r="B255" s="573" t="s">
        <v>1412</v>
      </c>
      <c r="C255" s="574"/>
      <c r="D255" s="575"/>
      <c r="E255" s="574"/>
      <c r="F255" s="574"/>
      <c r="G255" s="71"/>
      <c r="H255" s="71"/>
      <c r="I255" s="71"/>
      <c r="J255" s="71"/>
      <c r="K255" s="71"/>
      <c r="L255" s="71"/>
      <c r="M255" s="71"/>
      <c r="N255" s="71"/>
    </row>
    <row r="256" spans="1:14" s="1240" customFormat="1" ht="15.75" customHeight="1" outlineLevel="1">
      <c r="A256" s="572" t="str">
        <f t="shared" si="11"/>
        <v/>
      </c>
      <c r="B256" s="573" t="s">
        <v>1413</v>
      </c>
      <c r="C256" s="574"/>
      <c r="D256" s="575"/>
      <c r="E256" s="574"/>
      <c r="F256" s="574"/>
      <c r="G256" s="71"/>
      <c r="H256" s="71"/>
      <c r="I256" s="71"/>
      <c r="J256" s="71"/>
      <c r="K256" s="71"/>
      <c r="L256" s="71"/>
      <c r="M256" s="71"/>
      <c r="N256" s="576"/>
    </row>
    <row r="257" spans="1:14" s="1240" customFormat="1" ht="15.75" customHeight="1" outlineLevel="1">
      <c r="A257" s="572" t="str">
        <f t="shared" si="11"/>
        <v/>
      </c>
      <c r="B257" s="573" t="s">
        <v>1414</v>
      </c>
      <c r="C257" s="574"/>
      <c r="D257" s="575"/>
      <c r="E257" s="574"/>
      <c r="F257" s="574"/>
      <c r="G257" s="71"/>
      <c r="H257" s="71"/>
      <c r="I257" s="71"/>
      <c r="J257" s="71"/>
      <c r="K257" s="71"/>
      <c r="L257" s="71"/>
      <c r="M257" s="71"/>
      <c r="N257" s="576"/>
    </row>
    <row r="258" spans="1:14" s="1240" customFormat="1" ht="15.75" customHeight="1" outlineLevel="1">
      <c r="A258" s="572" t="str">
        <f t="shared" si="11"/>
        <v/>
      </c>
      <c r="B258" s="573" t="s">
        <v>1415</v>
      </c>
      <c r="C258" s="574"/>
      <c r="D258" s="575"/>
      <c r="E258" s="574"/>
      <c r="F258" s="574"/>
      <c r="G258" s="71"/>
      <c r="H258" s="71"/>
      <c r="I258" s="71"/>
      <c r="J258" s="71"/>
      <c r="K258" s="71"/>
      <c r="L258" s="71"/>
      <c r="M258" s="71"/>
      <c r="N258" s="576"/>
    </row>
    <row r="259" spans="1:14" s="1240" customFormat="1" ht="15.75" customHeight="1" outlineLevel="1">
      <c r="A259" s="572" t="str">
        <f t="shared" si="11"/>
        <v/>
      </c>
      <c r="B259" s="573" t="s">
        <v>1416</v>
      </c>
      <c r="C259" s="574"/>
      <c r="D259" s="575"/>
      <c r="E259" s="574"/>
      <c r="F259" s="574"/>
      <c r="G259" s="71"/>
      <c r="H259" s="71"/>
      <c r="I259" s="71"/>
      <c r="J259" s="71"/>
      <c r="K259" s="71"/>
      <c r="L259" s="71"/>
      <c r="M259" s="71"/>
      <c r="N259" s="576"/>
    </row>
    <row r="260" spans="1:14" s="1240" customFormat="1" ht="15.75" customHeight="1" outlineLevel="1">
      <c r="A260" s="572" t="str">
        <f t="shared" si="11"/>
        <v/>
      </c>
      <c r="B260" s="573" t="s">
        <v>1417</v>
      </c>
      <c r="C260" s="574"/>
      <c r="D260" s="575"/>
      <c r="E260" s="574"/>
      <c r="F260" s="574"/>
      <c r="G260" s="71"/>
      <c r="H260" s="71"/>
      <c r="I260" s="71"/>
      <c r="J260" s="71"/>
      <c r="K260" s="71"/>
      <c r="L260" s="71"/>
      <c r="M260" s="71"/>
      <c r="N260" s="576"/>
    </row>
    <row r="261" spans="1:14" s="1240" customFormat="1" ht="15.75" customHeight="1" outlineLevel="1">
      <c r="A261" s="572" t="str">
        <f t="shared" si="11"/>
        <v/>
      </c>
      <c r="B261" s="573" t="s">
        <v>1418</v>
      </c>
      <c r="C261" s="574"/>
      <c r="D261" s="575"/>
      <c r="E261" s="574"/>
      <c r="F261" s="574"/>
      <c r="G261" s="71"/>
      <c r="H261" s="71"/>
      <c r="I261" s="71"/>
      <c r="J261" s="71"/>
      <c r="K261" s="71"/>
      <c r="L261" s="71"/>
      <c r="M261" s="71"/>
      <c r="N261" s="576"/>
    </row>
    <row r="262" spans="1:14" s="1240" customFormat="1" ht="15.75" customHeight="1" outlineLevel="1">
      <c r="A262" s="572" t="str">
        <f t="shared" si="11"/>
        <v/>
      </c>
      <c r="B262" s="573" t="s">
        <v>1419</v>
      </c>
      <c r="C262" s="574"/>
      <c r="D262" s="575"/>
      <c r="E262" s="574"/>
      <c r="F262" s="574"/>
      <c r="G262" s="71"/>
      <c r="H262" s="71"/>
      <c r="I262" s="71"/>
      <c r="J262" s="71"/>
      <c r="K262" s="71"/>
      <c r="L262" s="71"/>
      <c r="M262" s="71"/>
      <c r="N262" s="576"/>
    </row>
    <row r="263" spans="1:14" s="1240" customFormat="1" ht="15.75" customHeight="1" outlineLevel="1">
      <c r="A263" s="572" t="str">
        <f t="shared" si="11"/>
        <v/>
      </c>
      <c r="B263" s="573" t="s">
        <v>1420</v>
      </c>
      <c r="C263" s="574"/>
      <c r="D263" s="575"/>
      <c r="E263" s="574"/>
      <c r="F263" s="574"/>
      <c r="G263" s="71"/>
      <c r="H263" s="71"/>
      <c r="I263" s="71"/>
      <c r="J263" s="71"/>
      <c r="K263" s="71"/>
      <c r="L263" s="71"/>
      <c r="M263" s="71"/>
      <c r="N263" s="71"/>
    </row>
    <row r="264" spans="1:14" s="1240" customFormat="1" ht="15.75" customHeight="1" outlineLevel="1">
      <c r="A264" s="572" t="str">
        <f t="shared" si="11"/>
        <v/>
      </c>
      <c r="B264" s="573" t="s">
        <v>1421</v>
      </c>
      <c r="C264" s="574"/>
      <c r="D264" s="575"/>
      <c r="E264" s="574"/>
      <c r="F264" s="574"/>
      <c r="G264" s="71"/>
      <c r="H264" s="71"/>
      <c r="I264" s="71"/>
      <c r="J264" s="71"/>
      <c r="K264" s="71"/>
      <c r="L264" s="71"/>
      <c r="M264" s="71"/>
      <c r="N264" s="71"/>
    </row>
    <row r="265" spans="1:14" s="1240" customFormat="1" ht="15.75" customHeight="1" outlineLevel="1">
      <c r="A265" s="572" t="str">
        <f t="shared" si="11"/>
        <v/>
      </c>
      <c r="B265" s="573" t="s">
        <v>1422</v>
      </c>
      <c r="C265" s="574"/>
      <c r="D265" s="575"/>
      <c r="E265" s="574"/>
      <c r="F265" s="574"/>
      <c r="G265" s="71"/>
      <c r="H265" s="71"/>
      <c r="I265" s="71"/>
      <c r="J265" s="71"/>
      <c r="K265" s="71"/>
      <c r="L265" s="71"/>
      <c r="M265" s="71"/>
      <c r="N265" s="71"/>
    </row>
    <row r="266" spans="1:14" s="1240" customFormat="1" ht="15.75" customHeight="1" outlineLevel="1">
      <c r="A266" s="572" t="str">
        <f t="shared" si="11"/>
        <v/>
      </c>
      <c r="B266" s="573" t="s">
        <v>1423</v>
      </c>
      <c r="C266" s="574"/>
      <c r="D266" s="575"/>
      <c r="E266" s="574"/>
      <c r="F266" s="574"/>
      <c r="G266" s="71"/>
      <c r="H266" s="71"/>
      <c r="I266" s="71"/>
      <c r="J266" s="71"/>
      <c r="K266" s="71"/>
      <c r="L266" s="71"/>
      <c r="M266" s="71"/>
      <c r="N266" s="71"/>
    </row>
    <row r="267" spans="1:14" s="1240" customFormat="1" ht="15.75" customHeight="1" outlineLevel="1">
      <c r="A267" s="572" t="str">
        <f t="shared" si="11"/>
        <v/>
      </c>
      <c r="B267" s="573" t="s">
        <v>1424</v>
      </c>
      <c r="C267" s="574"/>
      <c r="D267" s="575"/>
      <c r="E267" s="574"/>
      <c r="F267" s="574"/>
      <c r="G267" s="71"/>
      <c r="H267" s="71"/>
      <c r="I267" s="71"/>
      <c r="J267" s="71"/>
      <c r="K267" s="71"/>
      <c r="L267" s="71"/>
      <c r="M267" s="71"/>
      <c r="N267" s="71"/>
    </row>
    <row r="268" spans="1:14" s="1240" customFormat="1" ht="15.75" customHeight="1" outlineLevel="1">
      <c r="A268" s="572" t="str">
        <f t="shared" si="11"/>
        <v/>
      </c>
      <c r="B268" s="573" t="s">
        <v>1425</v>
      </c>
      <c r="C268" s="574"/>
      <c r="D268" s="575"/>
      <c r="E268" s="574"/>
      <c r="F268" s="574"/>
      <c r="G268" s="71"/>
      <c r="H268" s="71"/>
      <c r="I268" s="71"/>
      <c r="J268" s="71"/>
      <c r="K268" s="71"/>
      <c r="L268" s="71"/>
      <c r="M268" s="71"/>
      <c r="N268" s="71"/>
    </row>
    <row r="269" spans="1:14" s="1240" customFormat="1" ht="15.75" customHeight="1" outlineLevel="1">
      <c r="A269" s="572" t="str">
        <f t="shared" si="11"/>
        <v/>
      </c>
      <c r="B269" s="573" t="s">
        <v>1426</v>
      </c>
      <c r="C269" s="574"/>
      <c r="D269" s="575"/>
      <c r="E269" s="574"/>
      <c r="F269" s="574"/>
      <c r="G269" s="71"/>
      <c r="H269" s="71"/>
      <c r="I269" s="71"/>
      <c r="J269" s="71"/>
      <c r="K269" s="71"/>
      <c r="L269" s="71"/>
      <c r="M269" s="71"/>
      <c r="N269" s="71"/>
    </row>
    <row r="270" spans="1:14" s="1240" customFormat="1" ht="15.75" customHeight="1" outlineLevel="1">
      <c r="A270" s="572" t="str">
        <f t="shared" si="11"/>
        <v/>
      </c>
      <c r="B270" s="573" t="s">
        <v>1427</v>
      </c>
      <c r="C270" s="574"/>
      <c r="D270" s="575"/>
      <c r="E270" s="574"/>
      <c r="F270" s="574"/>
      <c r="G270" s="71"/>
      <c r="H270" s="71"/>
      <c r="I270" s="71"/>
      <c r="J270" s="71"/>
      <c r="K270" s="71"/>
      <c r="L270" s="71"/>
      <c r="M270" s="71"/>
      <c r="N270" s="71"/>
    </row>
    <row r="271" spans="1:14" s="1240" customFormat="1" ht="15.75" customHeight="1" outlineLevel="1">
      <c r="A271" s="572" t="str">
        <f t="shared" si="11"/>
        <v/>
      </c>
      <c r="B271" s="573" t="s">
        <v>1428</v>
      </c>
      <c r="C271" s="574"/>
      <c r="D271" s="575"/>
      <c r="E271" s="574"/>
      <c r="F271" s="574"/>
      <c r="G271" s="71"/>
      <c r="H271" s="71"/>
      <c r="I271" s="71"/>
      <c r="J271" s="71"/>
      <c r="K271" s="71"/>
      <c r="L271" s="71"/>
      <c r="M271" s="71"/>
      <c r="N271" s="71"/>
    </row>
    <row r="272" spans="1:14" s="1240" customFormat="1" ht="15.75" customHeight="1" outlineLevel="1">
      <c r="A272" s="572" t="str">
        <f t="shared" si="11"/>
        <v/>
      </c>
      <c r="B272" s="573" t="s">
        <v>1429</v>
      </c>
      <c r="C272" s="574"/>
      <c r="D272" s="575"/>
      <c r="E272" s="574"/>
      <c r="F272" s="574"/>
      <c r="G272" s="71"/>
      <c r="H272" s="71"/>
      <c r="I272" s="71"/>
      <c r="J272" s="71"/>
      <c r="K272" s="71"/>
      <c r="L272" s="71"/>
      <c r="M272" s="71"/>
      <c r="N272" s="71"/>
    </row>
    <row r="273" spans="1:14" s="1240" customFormat="1" ht="15.75" customHeight="1" outlineLevel="1">
      <c r="A273" s="572" t="str">
        <f t="shared" si="11"/>
        <v/>
      </c>
      <c r="B273" s="573" t="s">
        <v>1430</v>
      </c>
      <c r="C273" s="574"/>
      <c r="D273" s="575"/>
      <c r="E273" s="574"/>
      <c r="F273" s="574"/>
      <c r="G273" s="71"/>
      <c r="H273" s="71"/>
      <c r="I273" s="71"/>
      <c r="J273" s="71"/>
      <c r="K273" s="71"/>
      <c r="L273" s="71"/>
      <c r="M273" s="71"/>
      <c r="N273" s="71"/>
    </row>
    <row r="274" spans="1:14" s="1240" customFormat="1" ht="15.75" customHeight="1" outlineLevel="1">
      <c r="A274" s="572" t="str">
        <f t="shared" si="11"/>
        <v/>
      </c>
      <c r="B274" s="573" t="s">
        <v>1431</v>
      </c>
      <c r="C274" s="574"/>
      <c r="D274" s="575"/>
      <c r="E274" s="574"/>
      <c r="F274" s="574"/>
      <c r="G274" s="71"/>
      <c r="H274" s="71"/>
      <c r="I274" s="71"/>
      <c r="J274" s="71"/>
      <c r="K274" s="71"/>
      <c r="L274" s="71"/>
      <c r="M274" s="71"/>
      <c r="N274" s="71"/>
    </row>
    <row r="275" spans="1:14" s="1240" customFormat="1" ht="15.75" customHeight="1" outlineLevel="1">
      <c r="A275" s="572" t="str">
        <f t="shared" ref="A275:A333" si="14">CONCATENATE(D275,E275,F275)</f>
        <v/>
      </c>
      <c r="B275" s="573" t="s">
        <v>1432</v>
      </c>
      <c r="C275" s="574"/>
      <c r="D275" s="575"/>
      <c r="E275" s="574"/>
      <c r="F275" s="574"/>
      <c r="G275" s="71"/>
      <c r="H275" s="71"/>
      <c r="I275" s="71"/>
      <c r="J275" s="71"/>
      <c r="K275" s="71"/>
      <c r="L275" s="71"/>
      <c r="M275" s="71"/>
      <c r="N275" s="71"/>
    </row>
    <row r="276" spans="1:14" s="1240" customFormat="1" ht="15.75" customHeight="1" outlineLevel="1">
      <c r="A276" s="572" t="str">
        <f t="shared" si="14"/>
        <v/>
      </c>
      <c r="B276" s="573" t="s">
        <v>1433</v>
      </c>
      <c r="C276" s="574"/>
      <c r="D276" s="575"/>
      <c r="E276" s="574"/>
      <c r="F276" s="574"/>
      <c r="G276" s="71"/>
      <c r="H276" s="71"/>
      <c r="I276" s="71"/>
      <c r="J276" s="71"/>
      <c r="K276" s="71"/>
      <c r="L276" s="71"/>
      <c r="M276" s="71"/>
      <c r="N276" s="71"/>
    </row>
    <row r="277" spans="1:14" s="1240" customFormat="1" ht="15.75" customHeight="1" outlineLevel="1">
      <c r="A277" s="572" t="str">
        <f t="shared" si="14"/>
        <v/>
      </c>
      <c r="B277" s="573" t="s">
        <v>1434</v>
      </c>
      <c r="C277" s="574"/>
      <c r="D277" s="575"/>
      <c r="E277" s="574"/>
      <c r="F277" s="574"/>
      <c r="G277" s="71"/>
      <c r="H277" s="71"/>
      <c r="I277" s="71"/>
      <c r="J277" s="71"/>
      <c r="K277" s="71"/>
      <c r="L277" s="71"/>
      <c r="M277" s="71"/>
      <c r="N277" s="71"/>
    </row>
    <row r="278" spans="1:14" s="1240" customFormat="1" ht="15.75" customHeight="1" outlineLevel="1">
      <c r="A278" s="572" t="str">
        <f t="shared" si="14"/>
        <v/>
      </c>
      <c r="B278" s="573" t="s">
        <v>1435</v>
      </c>
      <c r="C278" s="574"/>
      <c r="D278" s="575"/>
      <c r="E278" s="574"/>
      <c r="F278" s="574"/>
      <c r="G278" s="71"/>
      <c r="H278" s="71"/>
      <c r="I278" s="71"/>
      <c r="J278" s="71"/>
      <c r="K278" s="71"/>
      <c r="L278" s="71"/>
      <c r="M278" s="71"/>
      <c r="N278" s="71"/>
    </row>
    <row r="279" spans="1:14" s="1240" customFormat="1" ht="15.75" customHeight="1" outlineLevel="1">
      <c r="A279" s="572" t="str">
        <f t="shared" si="14"/>
        <v/>
      </c>
      <c r="B279" s="573" t="s">
        <v>1436</v>
      </c>
      <c r="C279" s="574"/>
      <c r="D279" s="575"/>
      <c r="E279" s="574"/>
      <c r="F279" s="574"/>
      <c r="G279" s="71"/>
      <c r="H279" s="71"/>
      <c r="I279" s="71"/>
      <c r="J279" s="71"/>
      <c r="K279" s="71"/>
      <c r="L279" s="71"/>
      <c r="M279" s="71"/>
      <c r="N279" s="71"/>
    </row>
    <row r="280" spans="1:14" s="1240" customFormat="1" ht="15.75" customHeight="1" outlineLevel="1">
      <c r="A280" s="572" t="str">
        <f t="shared" si="14"/>
        <v/>
      </c>
      <c r="B280" s="573" t="s">
        <v>1437</v>
      </c>
      <c r="C280" s="574"/>
      <c r="D280" s="575"/>
      <c r="E280" s="574"/>
      <c r="F280" s="574"/>
      <c r="G280" s="71"/>
      <c r="H280" s="71"/>
      <c r="I280" s="71"/>
      <c r="J280" s="71"/>
      <c r="K280" s="71"/>
      <c r="L280" s="71"/>
      <c r="M280" s="71"/>
      <c r="N280" s="71"/>
    </row>
    <row r="281" spans="1:14" s="1240" customFormat="1" ht="15.75" customHeight="1" outlineLevel="1">
      <c r="A281" s="572" t="str">
        <f t="shared" si="14"/>
        <v/>
      </c>
      <c r="B281" s="573" t="s">
        <v>1438</v>
      </c>
      <c r="C281" s="574"/>
      <c r="D281" s="575"/>
      <c r="E281" s="574"/>
      <c r="F281" s="574"/>
      <c r="G281" s="71"/>
      <c r="H281" s="71"/>
      <c r="I281" s="71"/>
      <c r="J281" s="71"/>
      <c r="K281" s="71"/>
      <c r="L281" s="71"/>
      <c r="M281" s="71"/>
      <c r="N281" s="71"/>
    </row>
    <row r="282" spans="1:14" s="1240" customFormat="1" ht="15.75" customHeight="1" outlineLevel="1">
      <c r="A282" s="572" t="str">
        <f t="shared" si="14"/>
        <v/>
      </c>
      <c r="B282" s="573" t="s">
        <v>1439</v>
      </c>
      <c r="C282" s="574"/>
      <c r="D282" s="575"/>
      <c r="E282" s="574"/>
      <c r="F282" s="574"/>
      <c r="G282" s="71"/>
      <c r="H282" s="71"/>
      <c r="I282" s="71"/>
      <c r="J282" s="71"/>
      <c r="K282" s="71"/>
      <c r="L282" s="71"/>
      <c r="M282" s="71"/>
      <c r="N282" s="71"/>
    </row>
    <row r="283" spans="1:14" s="1240" customFormat="1" ht="15.75" customHeight="1" outlineLevel="1">
      <c r="A283" s="572" t="str">
        <f t="shared" si="14"/>
        <v/>
      </c>
      <c r="B283" s="573" t="s">
        <v>1440</v>
      </c>
      <c r="C283" s="574"/>
      <c r="D283" s="575"/>
      <c r="E283" s="574"/>
      <c r="F283" s="574"/>
      <c r="G283" s="71"/>
      <c r="H283" s="71"/>
      <c r="I283" s="71"/>
      <c r="J283" s="71"/>
      <c r="K283" s="71"/>
      <c r="L283" s="71"/>
      <c r="M283" s="71"/>
      <c r="N283" s="71"/>
    </row>
    <row r="284" spans="1:14" s="1240" customFormat="1" ht="15.75" customHeight="1" outlineLevel="1">
      <c r="A284" s="572" t="str">
        <f t="shared" si="14"/>
        <v/>
      </c>
      <c r="B284" s="573" t="s">
        <v>1441</v>
      </c>
      <c r="C284" s="574"/>
      <c r="D284" s="575"/>
      <c r="E284" s="574"/>
      <c r="F284" s="574"/>
      <c r="G284" s="71"/>
      <c r="H284" s="71"/>
      <c r="I284" s="71"/>
      <c r="J284" s="71"/>
      <c r="K284" s="71"/>
      <c r="L284" s="71"/>
      <c r="M284" s="71"/>
      <c r="N284" s="71"/>
    </row>
    <row r="285" spans="1:14" s="1240" customFormat="1" ht="15.75" customHeight="1" outlineLevel="1">
      <c r="A285" s="572" t="str">
        <f t="shared" si="14"/>
        <v/>
      </c>
      <c r="B285" s="573" t="s">
        <v>1442</v>
      </c>
      <c r="C285" s="574"/>
      <c r="D285" s="575"/>
      <c r="E285" s="574"/>
      <c r="F285" s="574"/>
      <c r="G285" s="71"/>
      <c r="H285" s="71"/>
      <c r="I285" s="71"/>
      <c r="J285" s="71"/>
      <c r="K285" s="71"/>
      <c r="L285" s="71"/>
      <c r="M285" s="71"/>
      <c r="N285" s="71"/>
    </row>
    <row r="286" spans="1:14" s="1240" customFormat="1" ht="15.75" customHeight="1" outlineLevel="1">
      <c r="A286" s="572" t="str">
        <f t="shared" si="14"/>
        <v/>
      </c>
      <c r="B286" s="573" t="s">
        <v>1443</v>
      </c>
      <c r="C286" s="574"/>
      <c r="D286" s="575"/>
      <c r="E286" s="574"/>
      <c r="F286" s="574"/>
      <c r="G286" s="71"/>
      <c r="H286" s="71"/>
      <c r="I286" s="71"/>
      <c r="J286" s="71"/>
      <c r="K286" s="71"/>
      <c r="L286" s="71"/>
      <c r="M286" s="71"/>
      <c r="N286" s="71"/>
    </row>
    <row r="287" spans="1:14" s="1240" customFormat="1" ht="15.75" customHeight="1" outlineLevel="1">
      <c r="A287" s="572" t="str">
        <f t="shared" si="14"/>
        <v/>
      </c>
      <c r="B287" s="573" t="s">
        <v>1444</v>
      </c>
      <c r="C287" s="574"/>
      <c r="D287" s="575"/>
      <c r="E287" s="574"/>
      <c r="F287" s="574"/>
      <c r="G287" s="71"/>
      <c r="H287" s="71"/>
      <c r="I287" s="71"/>
      <c r="J287" s="71"/>
      <c r="K287" s="71"/>
      <c r="L287" s="71"/>
      <c r="M287" s="71"/>
      <c r="N287" s="71"/>
    </row>
    <row r="288" spans="1:14" s="1240" customFormat="1" ht="15.75" customHeight="1" outlineLevel="1">
      <c r="A288" s="572" t="str">
        <f t="shared" si="14"/>
        <v/>
      </c>
      <c r="B288" s="573" t="s">
        <v>1445</v>
      </c>
      <c r="C288" s="574"/>
      <c r="D288" s="575"/>
      <c r="E288" s="574"/>
      <c r="F288" s="574"/>
      <c r="G288" s="71"/>
      <c r="H288" s="71"/>
      <c r="I288" s="71"/>
      <c r="J288" s="71"/>
      <c r="K288" s="71"/>
      <c r="L288" s="71"/>
      <c r="M288" s="71"/>
      <c r="N288" s="71"/>
    </row>
    <row r="289" spans="1:14" s="1240" customFormat="1" ht="15.75" customHeight="1" outlineLevel="1">
      <c r="A289" s="572" t="str">
        <f t="shared" si="14"/>
        <v/>
      </c>
      <c r="B289" s="573" t="s">
        <v>1446</v>
      </c>
      <c r="C289" s="574"/>
      <c r="D289" s="575"/>
      <c r="E289" s="574"/>
      <c r="F289" s="574"/>
      <c r="G289" s="71"/>
      <c r="H289" s="71"/>
      <c r="I289" s="71"/>
      <c r="J289" s="71"/>
      <c r="K289" s="71"/>
      <c r="L289" s="71"/>
      <c r="M289" s="71"/>
      <c r="N289" s="71"/>
    </row>
    <row r="290" spans="1:14" s="1240" customFormat="1" ht="15.75" customHeight="1" outlineLevel="1">
      <c r="A290" s="572" t="str">
        <f t="shared" si="14"/>
        <v/>
      </c>
      <c r="B290" s="573" t="s">
        <v>1447</v>
      </c>
      <c r="C290" s="574"/>
      <c r="D290" s="575"/>
      <c r="E290" s="574"/>
      <c r="F290" s="574"/>
      <c r="G290" s="71"/>
      <c r="H290" s="71"/>
      <c r="I290" s="71"/>
      <c r="J290" s="71"/>
      <c r="K290" s="71"/>
      <c r="L290" s="71"/>
      <c r="M290" s="71"/>
      <c r="N290" s="71"/>
    </row>
    <row r="291" spans="1:14" s="1240" customFormat="1" ht="15.75" customHeight="1" outlineLevel="1">
      <c r="A291" s="572" t="str">
        <f t="shared" si="14"/>
        <v/>
      </c>
      <c r="B291" s="573" t="s">
        <v>1448</v>
      </c>
      <c r="C291" s="574"/>
      <c r="D291" s="575"/>
      <c r="E291" s="574"/>
      <c r="F291" s="574"/>
      <c r="G291" s="71"/>
      <c r="H291" s="71"/>
      <c r="I291" s="71"/>
      <c r="J291" s="71"/>
      <c r="K291" s="71"/>
      <c r="L291" s="71"/>
      <c r="M291" s="71"/>
      <c r="N291" s="71"/>
    </row>
    <row r="292" spans="1:14" s="1240" customFormat="1" ht="15.75" customHeight="1" outlineLevel="1">
      <c r="A292" s="572" t="str">
        <f t="shared" si="14"/>
        <v/>
      </c>
      <c r="B292" s="573" t="s">
        <v>1449</v>
      </c>
      <c r="C292" s="574"/>
      <c r="D292" s="575"/>
      <c r="E292" s="574"/>
      <c r="F292" s="574"/>
      <c r="G292" s="71"/>
      <c r="H292" s="71"/>
      <c r="I292" s="71"/>
      <c r="J292" s="71"/>
      <c r="K292" s="71"/>
      <c r="L292" s="71"/>
      <c r="M292" s="71"/>
      <c r="N292" s="71"/>
    </row>
    <row r="293" spans="1:14" s="1240" customFormat="1" ht="15.75" customHeight="1" outlineLevel="1">
      <c r="A293" s="572" t="str">
        <f t="shared" si="14"/>
        <v/>
      </c>
      <c r="B293" s="573" t="s">
        <v>1450</v>
      </c>
      <c r="C293" s="574"/>
      <c r="D293" s="575"/>
      <c r="E293" s="574"/>
      <c r="F293" s="574"/>
      <c r="G293" s="71"/>
      <c r="H293" s="71"/>
      <c r="I293" s="71"/>
      <c r="J293" s="71"/>
      <c r="K293" s="71"/>
      <c r="L293" s="71"/>
      <c r="M293" s="71"/>
      <c r="N293" s="71"/>
    </row>
    <row r="294" spans="1:14" s="1240" customFormat="1" ht="15.75" customHeight="1" outlineLevel="1">
      <c r="A294" s="572" t="str">
        <f t="shared" si="14"/>
        <v/>
      </c>
      <c r="B294" s="573" t="s">
        <v>1451</v>
      </c>
      <c r="C294" s="574"/>
      <c r="D294" s="575"/>
      <c r="E294" s="574"/>
      <c r="F294" s="574"/>
      <c r="G294" s="71"/>
      <c r="H294" s="71"/>
      <c r="I294" s="71"/>
      <c r="J294" s="71"/>
      <c r="K294" s="71"/>
      <c r="L294" s="71"/>
      <c r="M294" s="71"/>
      <c r="N294" s="71"/>
    </row>
    <row r="295" spans="1:14" s="1240" customFormat="1" ht="15.75" customHeight="1" outlineLevel="1">
      <c r="A295" s="572" t="str">
        <f t="shared" si="14"/>
        <v/>
      </c>
      <c r="B295" s="573" t="s">
        <v>1452</v>
      </c>
      <c r="C295" s="574"/>
      <c r="D295" s="575"/>
      <c r="E295" s="574"/>
      <c r="F295" s="574"/>
      <c r="G295" s="71"/>
      <c r="H295" s="71"/>
      <c r="I295" s="71"/>
      <c r="J295" s="71"/>
      <c r="K295" s="71"/>
      <c r="L295" s="71"/>
      <c r="M295" s="71"/>
      <c r="N295" s="71"/>
    </row>
    <row r="296" spans="1:14" s="1240" customFormat="1" ht="15.75" customHeight="1" outlineLevel="1">
      <c r="A296" s="572" t="str">
        <f t="shared" si="14"/>
        <v/>
      </c>
      <c r="B296" s="573" t="s">
        <v>1453</v>
      </c>
      <c r="C296" s="574"/>
      <c r="D296" s="575"/>
      <c r="E296" s="574"/>
      <c r="F296" s="574"/>
      <c r="G296" s="71"/>
      <c r="H296" s="71"/>
      <c r="I296" s="71"/>
      <c r="J296" s="71"/>
      <c r="K296" s="71"/>
      <c r="L296" s="71"/>
      <c r="M296" s="71"/>
      <c r="N296" s="71"/>
    </row>
    <row r="297" spans="1:14" s="1240" customFormat="1" ht="15.75" customHeight="1" outlineLevel="1">
      <c r="A297" s="572" t="str">
        <f t="shared" si="14"/>
        <v/>
      </c>
      <c r="B297" s="573" t="s">
        <v>1454</v>
      </c>
      <c r="C297" s="574"/>
      <c r="D297" s="575"/>
      <c r="E297" s="574"/>
      <c r="F297" s="574"/>
      <c r="G297" s="71"/>
      <c r="H297" s="71"/>
      <c r="I297" s="71"/>
      <c r="J297" s="71"/>
      <c r="K297" s="71"/>
      <c r="L297" s="71"/>
      <c r="M297" s="71"/>
      <c r="N297" s="71"/>
    </row>
    <row r="298" spans="1:14" s="1240" customFormat="1" ht="15.75" customHeight="1" outlineLevel="1">
      <c r="A298" s="572" t="str">
        <f t="shared" si="14"/>
        <v/>
      </c>
      <c r="B298" s="573" t="s">
        <v>1455</v>
      </c>
      <c r="C298" s="574"/>
      <c r="D298" s="575"/>
      <c r="E298" s="574"/>
      <c r="F298" s="574"/>
      <c r="G298" s="71"/>
      <c r="H298" s="71"/>
      <c r="I298" s="71"/>
      <c r="J298" s="71"/>
      <c r="K298" s="71"/>
      <c r="L298" s="71"/>
      <c r="M298" s="71"/>
      <c r="N298" s="71"/>
    </row>
    <row r="299" spans="1:14" s="1240" customFormat="1" ht="15.75" customHeight="1" outlineLevel="1">
      <c r="A299" s="572" t="str">
        <f t="shared" si="14"/>
        <v/>
      </c>
      <c r="B299" s="573" t="s">
        <v>1456</v>
      </c>
      <c r="C299" s="574"/>
      <c r="D299" s="575"/>
      <c r="E299" s="574"/>
      <c r="F299" s="574"/>
      <c r="G299" s="71"/>
      <c r="H299" s="71"/>
      <c r="I299" s="71"/>
      <c r="J299" s="71"/>
      <c r="K299" s="71"/>
      <c r="L299" s="71"/>
      <c r="M299" s="71"/>
      <c r="N299" s="71"/>
    </row>
    <row r="300" spans="1:14" s="1240" customFormat="1" ht="15.75" customHeight="1" outlineLevel="1">
      <c r="A300" s="572" t="str">
        <f t="shared" si="14"/>
        <v/>
      </c>
      <c r="B300" s="573" t="s">
        <v>1457</v>
      </c>
      <c r="C300" s="574"/>
      <c r="D300" s="575"/>
      <c r="E300" s="574"/>
      <c r="F300" s="574"/>
      <c r="G300" s="71"/>
      <c r="H300" s="71"/>
      <c r="I300" s="71"/>
      <c r="J300" s="71"/>
      <c r="K300" s="71"/>
      <c r="L300" s="71"/>
      <c r="M300" s="71"/>
      <c r="N300" s="71"/>
    </row>
    <row r="301" spans="1:14" s="1240" customFormat="1" ht="15.75" customHeight="1" outlineLevel="1">
      <c r="A301" s="572" t="str">
        <f t="shared" si="14"/>
        <v/>
      </c>
      <c r="B301" s="573" t="s">
        <v>1458</v>
      </c>
      <c r="C301" s="574"/>
      <c r="D301" s="575"/>
      <c r="E301" s="574"/>
      <c r="F301" s="574"/>
      <c r="G301" s="71"/>
      <c r="H301" s="71"/>
      <c r="I301" s="71"/>
      <c r="J301" s="71"/>
      <c r="K301" s="71"/>
      <c r="L301" s="71"/>
      <c r="M301" s="71"/>
      <c r="N301" s="71"/>
    </row>
    <row r="302" spans="1:14" s="1240" customFormat="1" ht="15.75" customHeight="1" outlineLevel="1">
      <c r="A302" s="572" t="str">
        <f t="shared" si="14"/>
        <v/>
      </c>
      <c r="B302" s="573" t="s">
        <v>1459</v>
      </c>
      <c r="C302" s="574"/>
      <c r="D302" s="575"/>
      <c r="E302" s="574"/>
      <c r="F302" s="574"/>
      <c r="G302" s="71"/>
      <c r="H302" s="71"/>
      <c r="I302" s="71"/>
      <c r="J302" s="71"/>
      <c r="K302" s="71"/>
      <c r="L302" s="71"/>
      <c r="M302" s="71"/>
      <c r="N302" s="71"/>
    </row>
    <row r="303" spans="1:14" s="1240" customFormat="1" ht="15.75" customHeight="1" outlineLevel="1">
      <c r="A303" s="572" t="str">
        <f t="shared" si="14"/>
        <v/>
      </c>
      <c r="B303" s="573" t="s">
        <v>1460</v>
      </c>
      <c r="C303" s="574"/>
      <c r="D303" s="575"/>
      <c r="E303" s="574"/>
      <c r="F303" s="574"/>
      <c r="G303" s="71"/>
      <c r="H303" s="71"/>
      <c r="I303" s="71"/>
      <c r="J303" s="71"/>
      <c r="K303" s="71"/>
      <c r="L303" s="71"/>
      <c r="M303" s="71"/>
      <c r="N303" s="71"/>
    </row>
    <row r="304" spans="1:14" s="1240" customFormat="1" ht="15.75" customHeight="1" outlineLevel="1">
      <c r="A304" s="572" t="str">
        <f t="shared" si="14"/>
        <v/>
      </c>
      <c r="B304" s="573" t="s">
        <v>1461</v>
      </c>
      <c r="C304" s="574"/>
      <c r="D304" s="575"/>
      <c r="E304" s="574"/>
      <c r="F304" s="574"/>
      <c r="G304" s="71"/>
      <c r="H304" s="71"/>
      <c r="I304" s="71"/>
      <c r="J304" s="71"/>
      <c r="K304" s="71"/>
      <c r="L304" s="71"/>
      <c r="M304" s="71"/>
      <c r="N304" s="71"/>
    </row>
    <row r="305" spans="1:14" s="1240" customFormat="1" ht="15.75" customHeight="1" outlineLevel="1">
      <c r="A305" s="572" t="str">
        <f t="shared" si="14"/>
        <v/>
      </c>
      <c r="B305" s="573" t="s">
        <v>1462</v>
      </c>
      <c r="C305" s="574"/>
      <c r="D305" s="575"/>
      <c r="E305" s="574"/>
      <c r="F305" s="574"/>
      <c r="G305" s="71"/>
      <c r="H305" s="71"/>
      <c r="I305" s="71"/>
      <c r="J305" s="71"/>
      <c r="K305" s="71"/>
      <c r="L305" s="71"/>
      <c r="M305" s="71"/>
      <c r="N305" s="71"/>
    </row>
    <row r="306" spans="1:14" s="1240" customFormat="1" ht="15.75" customHeight="1" outlineLevel="1">
      <c r="A306" s="572" t="str">
        <f t="shared" si="14"/>
        <v/>
      </c>
      <c r="B306" s="573" t="s">
        <v>1463</v>
      </c>
      <c r="C306" s="574"/>
      <c r="D306" s="575"/>
      <c r="E306" s="574"/>
      <c r="F306" s="574"/>
      <c r="G306" s="71"/>
      <c r="H306" s="71"/>
      <c r="I306" s="71"/>
      <c r="J306" s="71"/>
      <c r="K306" s="71"/>
      <c r="L306" s="71"/>
      <c r="M306" s="71"/>
      <c r="N306" s="71"/>
    </row>
    <row r="307" spans="1:14" s="1240" customFormat="1" ht="15.75" customHeight="1" outlineLevel="1">
      <c r="A307" s="572" t="str">
        <f t="shared" si="14"/>
        <v/>
      </c>
      <c r="B307" s="573" t="s">
        <v>1464</v>
      </c>
      <c r="C307" s="574"/>
      <c r="D307" s="575"/>
      <c r="E307" s="574"/>
      <c r="F307" s="574"/>
      <c r="G307" s="71"/>
      <c r="H307" s="71"/>
      <c r="I307" s="71"/>
      <c r="J307" s="71"/>
      <c r="K307" s="71"/>
      <c r="L307" s="71"/>
      <c r="M307" s="71"/>
      <c r="N307" s="71"/>
    </row>
    <row r="308" spans="1:14" s="1240" customFormat="1" ht="12.75" customHeight="1" outlineLevel="1">
      <c r="A308" s="572" t="str">
        <f t="shared" si="14"/>
        <v/>
      </c>
      <c r="B308" s="573" t="s">
        <v>1465</v>
      </c>
      <c r="C308" s="574"/>
      <c r="D308" s="575"/>
      <c r="E308" s="574"/>
      <c r="F308" s="574"/>
      <c r="G308" s="71"/>
      <c r="H308" s="71"/>
      <c r="I308" s="71"/>
      <c r="J308" s="71"/>
      <c r="K308" s="71"/>
      <c r="L308" s="71"/>
      <c r="M308" s="71"/>
      <c r="N308" s="71"/>
    </row>
    <row r="309" spans="1:14" s="1240" customFormat="1" ht="15.75" customHeight="1" outlineLevel="1">
      <c r="A309" s="572" t="str">
        <f t="shared" si="14"/>
        <v/>
      </c>
      <c r="B309" s="573" t="s">
        <v>1466</v>
      </c>
      <c r="C309" s="574"/>
      <c r="D309" s="575"/>
      <c r="E309" s="574"/>
      <c r="F309" s="574"/>
      <c r="G309" s="71"/>
      <c r="H309" s="71"/>
      <c r="I309" s="71"/>
      <c r="J309" s="71"/>
      <c r="K309" s="71"/>
      <c r="L309" s="71"/>
      <c r="M309" s="71"/>
      <c r="N309" s="71"/>
    </row>
    <row r="310" spans="1:14" s="1240" customFormat="1" ht="15.75" customHeight="1" outlineLevel="1">
      <c r="A310" s="572" t="str">
        <f t="shared" si="14"/>
        <v/>
      </c>
      <c r="B310" s="573" t="s">
        <v>1467</v>
      </c>
      <c r="C310" s="574"/>
      <c r="D310" s="575"/>
      <c r="E310" s="574"/>
      <c r="F310" s="574"/>
      <c r="G310" s="71"/>
      <c r="H310" s="71"/>
      <c r="I310" s="71"/>
      <c r="J310" s="71"/>
      <c r="K310" s="71"/>
      <c r="L310" s="71"/>
      <c r="M310" s="71"/>
      <c r="N310" s="71"/>
    </row>
    <row r="311" spans="1:14" s="1240" customFormat="1" ht="15.75" customHeight="1" outlineLevel="1">
      <c r="A311" s="572" t="str">
        <f t="shared" si="14"/>
        <v/>
      </c>
      <c r="B311" s="573" t="s">
        <v>1468</v>
      </c>
      <c r="C311" s="574"/>
      <c r="D311" s="575"/>
      <c r="E311" s="574"/>
      <c r="F311" s="574"/>
      <c r="G311" s="71"/>
      <c r="H311" s="71"/>
      <c r="I311" s="71"/>
      <c r="J311" s="71"/>
      <c r="K311" s="71"/>
      <c r="L311" s="71"/>
      <c r="M311" s="71"/>
      <c r="N311" s="71"/>
    </row>
    <row r="312" spans="1:14" s="1240" customFormat="1" ht="15.75" customHeight="1" outlineLevel="1">
      <c r="A312" s="572" t="str">
        <f t="shared" si="14"/>
        <v/>
      </c>
      <c r="B312" s="573" t="s">
        <v>1469</v>
      </c>
      <c r="C312" s="574"/>
      <c r="D312" s="575"/>
      <c r="E312" s="574"/>
      <c r="F312" s="574"/>
      <c r="G312" s="71"/>
      <c r="H312" s="71"/>
      <c r="I312" s="71"/>
      <c r="J312" s="71"/>
      <c r="K312" s="71"/>
      <c r="L312" s="71"/>
      <c r="M312" s="71"/>
      <c r="N312" s="71"/>
    </row>
    <row r="313" spans="1:14" s="1240" customFormat="1" ht="15.75" customHeight="1" outlineLevel="1">
      <c r="A313" s="572" t="str">
        <f t="shared" si="14"/>
        <v/>
      </c>
      <c r="B313" s="573" t="s">
        <v>1470</v>
      </c>
      <c r="C313" s="574"/>
      <c r="D313" s="575"/>
      <c r="E313" s="574"/>
      <c r="F313" s="574"/>
      <c r="G313" s="71"/>
      <c r="H313" s="71"/>
      <c r="I313" s="71"/>
      <c r="J313" s="71"/>
      <c r="K313" s="71"/>
      <c r="L313" s="71"/>
      <c r="M313" s="71"/>
      <c r="N313" s="71"/>
    </row>
    <row r="314" spans="1:14" s="1240" customFormat="1" ht="15.75" customHeight="1" outlineLevel="1">
      <c r="A314" s="572" t="str">
        <f t="shared" si="14"/>
        <v/>
      </c>
      <c r="B314" s="573" t="s">
        <v>1471</v>
      </c>
      <c r="C314" s="574"/>
      <c r="D314" s="575"/>
      <c r="E314" s="574"/>
      <c r="F314" s="574"/>
      <c r="G314" s="71"/>
      <c r="H314" s="71"/>
      <c r="I314" s="71"/>
      <c r="J314" s="71"/>
      <c r="K314" s="71"/>
      <c r="L314" s="71"/>
      <c r="M314" s="71"/>
      <c r="N314" s="71"/>
    </row>
    <row r="315" spans="1:14" s="1240" customFormat="1" ht="15.75" customHeight="1" outlineLevel="1">
      <c r="A315" s="572" t="str">
        <f t="shared" si="14"/>
        <v/>
      </c>
      <c r="B315" s="573" t="s">
        <v>1472</v>
      </c>
      <c r="C315" s="574"/>
      <c r="D315" s="575"/>
      <c r="E315" s="574"/>
      <c r="F315" s="574"/>
      <c r="G315" s="71"/>
      <c r="H315" s="71"/>
      <c r="I315" s="71"/>
      <c r="J315" s="71"/>
      <c r="K315" s="71"/>
      <c r="L315" s="71"/>
      <c r="M315" s="71"/>
      <c r="N315" s="71"/>
    </row>
    <row r="316" spans="1:14" s="1240" customFormat="1" ht="15.75" customHeight="1" outlineLevel="1">
      <c r="A316" s="572" t="str">
        <f t="shared" si="14"/>
        <v/>
      </c>
      <c r="B316" s="573" t="s">
        <v>1473</v>
      </c>
      <c r="C316" s="574"/>
      <c r="D316" s="575"/>
      <c r="E316" s="574"/>
      <c r="F316" s="574"/>
      <c r="G316" s="71"/>
      <c r="H316" s="71"/>
      <c r="I316" s="71"/>
      <c r="J316" s="71"/>
      <c r="K316" s="71"/>
      <c r="L316" s="71"/>
      <c r="M316" s="71"/>
      <c r="N316" s="71"/>
    </row>
    <row r="317" spans="1:14" s="1240" customFormat="1" ht="15.75" customHeight="1" outlineLevel="1">
      <c r="A317" s="572" t="str">
        <f t="shared" si="14"/>
        <v/>
      </c>
      <c r="B317" s="573" t="s">
        <v>1474</v>
      </c>
      <c r="C317" s="574"/>
      <c r="D317" s="575"/>
      <c r="E317" s="574"/>
      <c r="F317" s="574"/>
      <c r="G317" s="71"/>
      <c r="H317" s="71"/>
      <c r="I317" s="71"/>
      <c r="J317" s="71"/>
      <c r="K317" s="71"/>
      <c r="L317" s="71"/>
      <c r="M317" s="71"/>
      <c r="N317" s="71"/>
    </row>
    <row r="318" spans="1:14" s="1240" customFormat="1" ht="15.75" customHeight="1" outlineLevel="1">
      <c r="A318" s="572" t="str">
        <f t="shared" si="14"/>
        <v/>
      </c>
      <c r="B318" s="573" t="s">
        <v>1475</v>
      </c>
      <c r="C318" s="574"/>
      <c r="D318" s="575"/>
      <c r="E318" s="574"/>
      <c r="F318" s="574"/>
      <c r="G318" s="71"/>
      <c r="H318" s="71"/>
      <c r="I318" s="71"/>
      <c r="J318" s="71"/>
      <c r="K318" s="71"/>
      <c r="L318" s="71"/>
      <c r="M318" s="71"/>
      <c r="N318" s="71"/>
    </row>
    <row r="319" spans="1:14" s="1240" customFormat="1" ht="15.75" customHeight="1" outlineLevel="1">
      <c r="A319" s="572" t="str">
        <f t="shared" si="14"/>
        <v/>
      </c>
      <c r="B319" s="573" t="s">
        <v>1476</v>
      </c>
      <c r="C319" s="574"/>
      <c r="D319" s="575"/>
      <c r="E319" s="574"/>
      <c r="F319" s="574"/>
      <c r="G319" s="71"/>
      <c r="H319" s="71"/>
      <c r="I319" s="71"/>
      <c r="J319" s="71"/>
      <c r="K319" s="71"/>
      <c r="L319" s="71"/>
      <c r="M319" s="71"/>
      <c r="N319" s="71"/>
    </row>
    <row r="320" spans="1:14" s="1240" customFormat="1" ht="15.75" customHeight="1" outlineLevel="1">
      <c r="A320" s="572" t="str">
        <f t="shared" si="14"/>
        <v/>
      </c>
      <c r="B320" s="573" t="s">
        <v>1477</v>
      </c>
      <c r="C320" s="574"/>
      <c r="D320" s="575"/>
      <c r="E320" s="574"/>
      <c r="F320" s="574"/>
      <c r="G320" s="71"/>
      <c r="H320" s="71"/>
      <c r="I320" s="71"/>
      <c r="J320" s="71"/>
      <c r="K320" s="71"/>
      <c r="L320" s="71"/>
      <c r="M320" s="71"/>
      <c r="N320" s="71"/>
    </row>
    <row r="321" spans="1:14" s="1240" customFormat="1" ht="15.75" customHeight="1" outlineLevel="1">
      <c r="A321" s="572" t="str">
        <f t="shared" si="14"/>
        <v/>
      </c>
      <c r="B321" s="573" t="s">
        <v>1478</v>
      </c>
      <c r="C321" s="574"/>
      <c r="D321" s="575"/>
      <c r="E321" s="574"/>
      <c r="F321" s="574"/>
      <c r="G321" s="71"/>
      <c r="H321" s="71"/>
      <c r="I321" s="71"/>
      <c r="J321" s="71"/>
      <c r="K321" s="71"/>
      <c r="L321" s="71"/>
      <c r="M321" s="71"/>
      <c r="N321" s="71"/>
    </row>
    <row r="322" spans="1:14" s="1240" customFormat="1" ht="15.75" customHeight="1" outlineLevel="1">
      <c r="A322" s="572" t="str">
        <f t="shared" si="14"/>
        <v/>
      </c>
      <c r="B322" s="573" t="s">
        <v>1479</v>
      </c>
      <c r="C322" s="574"/>
      <c r="D322" s="575"/>
      <c r="E322" s="574"/>
      <c r="F322" s="574"/>
      <c r="G322" s="71"/>
      <c r="H322" s="71"/>
      <c r="I322" s="71"/>
      <c r="J322" s="71"/>
      <c r="K322" s="71"/>
      <c r="L322" s="71"/>
      <c r="M322" s="71"/>
      <c r="N322" s="71"/>
    </row>
    <row r="323" spans="1:14" s="1240" customFormat="1" ht="15.75" customHeight="1" outlineLevel="1">
      <c r="A323" s="572" t="str">
        <f t="shared" si="14"/>
        <v/>
      </c>
      <c r="B323" s="573" t="s">
        <v>1480</v>
      </c>
      <c r="C323" s="574"/>
      <c r="D323" s="575"/>
      <c r="E323" s="574"/>
      <c r="F323" s="574"/>
      <c r="G323" s="71"/>
      <c r="H323" s="71"/>
      <c r="I323" s="71"/>
      <c r="J323" s="71"/>
      <c r="K323" s="71"/>
      <c r="L323" s="71"/>
      <c r="M323" s="71"/>
      <c r="N323" s="71"/>
    </row>
    <row r="324" spans="1:14" s="1240" customFormat="1" ht="15.75" customHeight="1" outlineLevel="1">
      <c r="A324" s="572" t="str">
        <f t="shared" si="14"/>
        <v/>
      </c>
      <c r="B324" s="573" t="s">
        <v>1481</v>
      </c>
      <c r="C324" s="574"/>
      <c r="D324" s="575"/>
      <c r="E324" s="574"/>
      <c r="F324" s="574"/>
      <c r="G324" s="71"/>
      <c r="H324" s="71"/>
      <c r="I324" s="71"/>
      <c r="J324" s="71"/>
      <c r="K324" s="71"/>
      <c r="L324" s="71"/>
      <c r="M324" s="71"/>
      <c r="N324" s="71"/>
    </row>
    <row r="325" spans="1:14" s="1240" customFormat="1" ht="15.75" customHeight="1" outlineLevel="1">
      <c r="A325" s="572" t="str">
        <f t="shared" si="14"/>
        <v/>
      </c>
      <c r="B325" s="573" t="s">
        <v>1482</v>
      </c>
      <c r="C325" s="574"/>
      <c r="D325" s="575"/>
      <c r="E325" s="574"/>
      <c r="F325" s="574"/>
      <c r="G325" s="71"/>
      <c r="H325" s="71"/>
      <c r="I325" s="71"/>
      <c r="J325" s="71"/>
      <c r="K325" s="71"/>
      <c r="L325" s="71"/>
      <c r="M325" s="71"/>
      <c r="N325" s="71"/>
    </row>
    <row r="326" spans="1:14" s="1240" customFormat="1" ht="15.75" customHeight="1" outlineLevel="1">
      <c r="A326" s="572" t="str">
        <f t="shared" si="14"/>
        <v/>
      </c>
      <c r="B326" s="573" t="s">
        <v>1483</v>
      </c>
      <c r="C326" s="574"/>
      <c r="D326" s="575"/>
      <c r="E326" s="574"/>
      <c r="F326" s="574"/>
      <c r="G326" s="71"/>
      <c r="H326" s="71"/>
      <c r="I326" s="71"/>
      <c r="J326" s="71"/>
      <c r="K326" s="71"/>
      <c r="L326" s="71"/>
      <c r="M326" s="71"/>
      <c r="N326" s="71"/>
    </row>
    <row r="327" spans="1:14" s="1240" customFormat="1" ht="15.75" customHeight="1" outlineLevel="1">
      <c r="A327" s="572" t="str">
        <f t="shared" si="14"/>
        <v/>
      </c>
      <c r="B327" s="573" t="s">
        <v>1484</v>
      </c>
      <c r="C327" s="574"/>
      <c r="D327" s="575"/>
      <c r="E327" s="574"/>
      <c r="F327" s="574"/>
      <c r="G327" s="71"/>
      <c r="H327" s="71"/>
      <c r="I327" s="71"/>
      <c r="J327" s="71"/>
      <c r="K327" s="71"/>
      <c r="L327" s="71"/>
      <c r="M327" s="71"/>
      <c r="N327" s="71"/>
    </row>
    <row r="328" spans="1:14" s="1240" customFormat="1" ht="15.75" customHeight="1" outlineLevel="1">
      <c r="A328" s="572" t="str">
        <f t="shared" si="14"/>
        <v/>
      </c>
      <c r="B328" s="573" t="s">
        <v>1485</v>
      </c>
      <c r="C328" s="574"/>
      <c r="D328" s="575"/>
      <c r="E328" s="574"/>
      <c r="F328" s="574"/>
      <c r="G328" s="71"/>
      <c r="H328" s="71"/>
      <c r="I328" s="71"/>
      <c r="J328" s="71"/>
      <c r="K328" s="71"/>
      <c r="L328" s="71"/>
      <c r="M328" s="71"/>
      <c r="N328" s="71"/>
    </row>
    <row r="329" spans="1:14" s="1240" customFormat="1" ht="15.75" customHeight="1" outlineLevel="1">
      <c r="A329" s="572" t="str">
        <f t="shared" si="14"/>
        <v/>
      </c>
      <c r="B329" s="573" t="s">
        <v>1486</v>
      </c>
      <c r="C329" s="574"/>
      <c r="D329" s="575"/>
      <c r="E329" s="574"/>
      <c r="F329" s="574"/>
      <c r="G329" s="71"/>
      <c r="H329" s="71"/>
      <c r="I329" s="71"/>
      <c r="J329" s="71"/>
      <c r="K329" s="71"/>
      <c r="L329" s="71"/>
      <c r="M329" s="71"/>
      <c r="N329" s="71"/>
    </row>
    <row r="330" spans="1:14" s="1240" customFormat="1" ht="15.75" customHeight="1" outlineLevel="1">
      <c r="A330" s="572" t="str">
        <f t="shared" si="14"/>
        <v/>
      </c>
      <c r="B330" s="573" t="s">
        <v>1487</v>
      </c>
      <c r="C330" s="574"/>
      <c r="D330" s="575"/>
      <c r="E330" s="574"/>
      <c r="F330" s="574"/>
      <c r="G330" s="71"/>
      <c r="H330" s="71"/>
      <c r="I330" s="71"/>
      <c r="J330" s="71"/>
      <c r="K330" s="71"/>
      <c r="L330" s="71"/>
      <c r="M330" s="71"/>
      <c r="N330" s="71"/>
    </row>
    <row r="331" spans="1:14" s="1240" customFormat="1" ht="15.75" customHeight="1" outlineLevel="1">
      <c r="A331" s="572" t="str">
        <f t="shared" si="14"/>
        <v/>
      </c>
      <c r="B331" s="573" t="s">
        <v>1488</v>
      </c>
      <c r="C331" s="574"/>
      <c r="D331" s="575"/>
      <c r="E331" s="574"/>
      <c r="F331" s="574"/>
      <c r="G331" s="71"/>
      <c r="H331" s="71"/>
      <c r="I331" s="71"/>
      <c r="J331" s="71"/>
      <c r="K331" s="71"/>
      <c r="L331" s="71"/>
      <c r="M331" s="71"/>
      <c r="N331" s="71"/>
    </row>
    <row r="332" spans="1:14" s="1240" customFormat="1" ht="15.75" customHeight="1" outlineLevel="1">
      <c r="A332" s="572" t="str">
        <f t="shared" si="14"/>
        <v/>
      </c>
      <c r="B332" s="573" t="s">
        <v>1489</v>
      </c>
      <c r="C332" s="574"/>
      <c r="D332" s="575"/>
      <c r="E332" s="574"/>
      <c r="F332" s="574"/>
      <c r="G332" s="71"/>
      <c r="H332" s="71"/>
      <c r="I332" s="71"/>
      <c r="J332" s="71"/>
      <c r="K332" s="71"/>
      <c r="L332" s="71"/>
      <c r="M332" s="71"/>
      <c r="N332" s="71"/>
    </row>
    <row r="333" spans="1:14" s="1240" customFormat="1" ht="15.75" customHeight="1" outlineLevel="1">
      <c r="A333" s="572" t="str">
        <f t="shared" si="14"/>
        <v/>
      </c>
      <c r="B333" s="573" t="s">
        <v>1490</v>
      </c>
      <c r="C333" s="574"/>
      <c r="D333" s="575"/>
      <c r="E333" s="574"/>
      <c r="F333" s="574"/>
      <c r="G333" s="71"/>
      <c r="H333" s="71"/>
      <c r="I333" s="71"/>
      <c r="J333" s="71"/>
      <c r="K333" s="71"/>
      <c r="L333" s="71"/>
      <c r="M333" s="71"/>
      <c r="N333" s="71"/>
    </row>
    <row r="334" spans="1:14" s="574" customFormat="1" ht="15.75" customHeight="1" outlineLevel="1">
      <c r="A334" s="604"/>
      <c r="B334" s="573" t="s">
        <v>1491</v>
      </c>
      <c r="D334" s="597"/>
      <c r="F334" s="598"/>
      <c r="G334" s="71"/>
      <c r="H334" s="71"/>
      <c r="I334" s="71"/>
      <c r="J334" s="71"/>
      <c r="K334" s="71"/>
      <c r="L334" s="71"/>
      <c r="M334" s="71"/>
      <c r="N334" s="71"/>
    </row>
    <row r="335" spans="1:14" s="1240" customFormat="1" ht="15.75" customHeight="1" outlineLevel="1">
      <c r="A335" s="572" t="str">
        <f t="shared" ref="A335:A350" si="15">CONCATENATE(D335,E335,F335)</f>
        <v/>
      </c>
      <c r="B335" s="573" t="s">
        <v>1492</v>
      </c>
      <c r="C335" s="574"/>
      <c r="D335" s="575"/>
      <c r="E335" s="574"/>
      <c r="F335" s="574"/>
      <c r="G335" s="71"/>
      <c r="H335" s="71"/>
      <c r="I335" s="71"/>
      <c r="J335" s="71"/>
      <c r="K335" s="71"/>
      <c r="L335" s="71"/>
      <c r="M335" s="71"/>
      <c r="N335" s="71"/>
    </row>
    <row r="336" spans="1:14" s="1240" customFormat="1" ht="15.75" customHeight="1" outlineLevel="1">
      <c r="A336" s="572" t="str">
        <f t="shared" si="15"/>
        <v/>
      </c>
      <c r="B336" s="573" t="s">
        <v>1493</v>
      </c>
      <c r="C336" s="574"/>
      <c r="D336" s="575"/>
      <c r="E336" s="574"/>
      <c r="F336" s="574"/>
      <c r="G336" s="71"/>
      <c r="H336" s="71"/>
      <c r="I336" s="71"/>
      <c r="J336" s="71"/>
      <c r="K336" s="71"/>
      <c r="L336" s="71"/>
      <c r="M336" s="71"/>
      <c r="N336" s="71"/>
    </row>
    <row r="337" spans="1:14" s="1240" customFormat="1" ht="15.75" customHeight="1" outlineLevel="1">
      <c r="A337" s="572" t="str">
        <f t="shared" si="15"/>
        <v/>
      </c>
      <c r="B337" s="573" t="s">
        <v>1494</v>
      </c>
      <c r="C337" s="574"/>
      <c r="D337" s="575"/>
      <c r="E337" s="574"/>
      <c r="F337" s="574"/>
      <c r="G337" s="71"/>
      <c r="H337" s="71"/>
      <c r="I337" s="71"/>
      <c r="J337" s="71"/>
      <c r="K337" s="71"/>
      <c r="L337" s="71"/>
      <c r="M337" s="71"/>
      <c r="N337" s="71"/>
    </row>
    <row r="338" spans="1:14" s="1240" customFormat="1" ht="15.75" customHeight="1" outlineLevel="1">
      <c r="A338" s="572" t="str">
        <f t="shared" ref="A338:A343" si="16">CONCATENATE(D338,E338,F338)</f>
        <v/>
      </c>
      <c r="B338" s="573" t="s">
        <v>1495</v>
      </c>
      <c r="C338" s="574"/>
      <c r="D338" s="575"/>
      <c r="E338" s="574"/>
      <c r="F338" s="574"/>
      <c r="G338" s="71"/>
      <c r="H338" s="71"/>
      <c r="I338" s="71"/>
      <c r="J338" s="71"/>
      <c r="K338" s="71"/>
      <c r="L338" s="71"/>
      <c r="M338" s="71"/>
      <c r="N338" s="71"/>
    </row>
    <row r="339" spans="1:14" s="1240" customFormat="1" ht="15.75" customHeight="1" outlineLevel="1">
      <c r="A339" s="572" t="str">
        <f t="shared" si="16"/>
        <v/>
      </c>
      <c r="B339" s="573" t="s">
        <v>1496</v>
      </c>
      <c r="C339" s="574"/>
      <c r="D339" s="575"/>
      <c r="E339" s="574"/>
      <c r="F339" s="574"/>
      <c r="G339" s="71"/>
      <c r="H339" s="71"/>
      <c r="I339" s="71"/>
      <c r="J339" s="71"/>
      <c r="K339" s="71"/>
      <c r="L339" s="71"/>
      <c r="M339" s="71"/>
      <c r="N339" s="71"/>
    </row>
    <row r="340" spans="1:14" s="1240" customFormat="1" ht="15.75" customHeight="1" outlineLevel="1">
      <c r="A340" s="572" t="str">
        <f t="shared" si="16"/>
        <v/>
      </c>
      <c r="B340" s="573" t="s">
        <v>1497</v>
      </c>
      <c r="C340" s="574"/>
      <c r="D340" s="575"/>
      <c r="E340" s="574"/>
      <c r="F340" s="574"/>
      <c r="G340" s="71"/>
      <c r="H340" s="71"/>
      <c r="I340" s="71"/>
      <c r="J340" s="71"/>
      <c r="K340" s="71"/>
      <c r="L340" s="71"/>
      <c r="M340" s="71"/>
      <c r="N340" s="71"/>
    </row>
    <row r="341" spans="1:14" s="1240" customFormat="1" ht="15.75" customHeight="1" outlineLevel="1">
      <c r="A341" s="572" t="str">
        <f t="shared" si="16"/>
        <v/>
      </c>
      <c r="B341" s="573" t="s">
        <v>1498</v>
      </c>
      <c r="C341" s="574"/>
      <c r="D341" s="575"/>
      <c r="E341" s="574"/>
      <c r="F341" s="574"/>
      <c r="G341" s="71"/>
      <c r="H341" s="71"/>
      <c r="I341" s="71"/>
      <c r="J341" s="71"/>
      <c r="K341" s="71"/>
      <c r="L341" s="71"/>
      <c r="M341" s="71"/>
      <c r="N341" s="71"/>
    </row>
    <row r="342" spans="1:14" s="1240" customFormat="1" ht="15.75" customHeight="1" outlineLevel="1">
      <c r="A342" s="572" t="str">
        <f t="shared" si="16"/>
        <v/>
      </c>
      <c r="B342" s="573" t="s">
        <v>1499</v>
      </c>
      <c r="C342" s="574"/>
      <c r="D342" s="575"/>
      <c r="E342" s="574"/>
      <c r="F342" s="574"/>
      <c r="G342" s="71"/>
      <c r="H342" s="71"/>
      <c r="I342" s="71"/>
      <c r="J342" s="71"/>
      <c r="K342" s="71"/>
      <c r="L342" s="71"/>
      <c r="M342" s="71"/>
      <c r="N342" s="71"/>
    </row>
    <row r="343" spans="1:14" s="1240" customFormat="1" ht="15.75" customHeight="1" outlineLevel="1">
      <c r="A343" s="572" t="str">
        <f t="shared" si="16"/>
        <v/>
      </c>
      <c r="B343" s="573" t="s">
        <v>1500</v>
      </c>
      <c r="C343" s="574"/>
      <c r="D343" s="575"/>
      <c r="E343" s="574"/>
      <c r="F343" s="574"/>
      <c r="G343" s="71"/>
      <c r="H343" s="71"/>
      <c r="I343" s="71"/>
      <c r="J343" s="71"/>
      <c r="K343" s="71"/>
      <c r="L343" s="71"/>
      <c r="M343" s="71"/>
      <c r="N343" s="71"/>
    </row>
    <row r="344" spans="1:14" s="574" customFormat="1" ht="15.75" customHeight="1" outlineLevel="1">
      <c r="A344" s="604"/>
      <c r="B344" s="573" t="s">
        <v>1501</v>
      </c>
      <c r="D344" s="597"/>
      <c r="F344" s="598"/>
      <c r="G344" s="71"/>
      <c r="H344" s="71"/>
      <c r="I344" s="71"/>
      <c r="J344" s="71"/>
      <c r="K344" s="71"/>
      <c r="L344" s="71"/>
      <c r="M344" s="71"/>
      <c r="N344" s="71"/>
    </row>
    <row r="345" spans="1:14" s="1240" customFormat="1" ht="15.75" customHeight="1" outlineLevel="1">
      <c r="A345" s="572" t="str">
        <f t="shared" si="15"/>
        <v/>
      </c>
      <c r="B345" s="573" t="s">
        <v>1502</v>
      </c>
      <c r="C345" s="574"/>
      <c r="D345" s="575"/>
      <c r="E345" s="574"/>
      <c r="F345" s="574"/>
      <c r="G345" s="71"/>
      <c r="H345" s="71"/>
      <c r="I345" s="71"/>
      <c r="J345" s="71"/>
      <c r="K345" s="71"/>
      <c r="L345" s="71"/>
      <c r="M345" s="71"/>
      <c r="N345" s="71"/>
    </row>
    <row r="346" spans="1:14" s="1240" customFormat="1" ht="15.75" customHeight="1" outlineLevel="1">
      <c r="A346" s="572" t="str">
        <f t="shared" si="15"/>
        <v/>
      </c>
      <c r="B346" s="573" t="s">
        <v>1503</v>
      </c>
      <c r="C346" s="574"/>
      <c r="D346" s="575"/>
      <c r="E346" s="574"/>
      <c r="F346" s="574"/>
      <c r="G346" s="71"/>
      <c r="H346" s="71"/>
      <c r="I346" s="71"/>
      <c r="J346" s="71"/>
      <c r="K346" s="71"/>
      <c r="L346" s="71"/>
      <c r="M346" s="71"/>
      <c r="N346" s="71"/>
    </row>
    <row r="347" spans="1:14" s="1240" customFormat="1" ht="15.75" customHeight="1" outlineLevel="1">
      <c r="A347" s="572" t="str">
        <f t="shared" si="15"/>
        <v/>
      </c>
      <c r="B347" s="573" t="s">
        <v>1504</v>
      </c>
      <c r="C347" s="574"/>
      <c r="D347" s="575"/>
      <c r="E347" s="574"/>
      <c r="F347" s="574"/>
      <c r="G347" s="71"/>
      <c r="H347" s="71"/>
      <c r="I347" s="71"/>
      <c r="J347" s="71"/>
      <c r="K347" s="71"/>
      <c r="L347" s="71"/>
      <c r="M347" s="71"/>
      <c r="N347" s="71"/>
    </row>
    <row r="348" spans="1:14" s="1240" customFormat="1" ht="15.75" customHeight="1" outlineLevel="1">
      <c r="A348" s="572" t="str">
        <f t="shared" si="15"/>
        <v/>
      </c>
      <c r="B348" s="573" t="s">
        <v>1505</v>
      </c>
      <c r="C348" s="574"/>
      <c r="D348" s="575"/>
      <c r="E348" s="574"/>
      <c r="F348" s="574"/>
      <c r="G348" s="71"/>
      <c r="H348" s="71"/>
      <c r="I348" s="71"/>
      <c r="J348" s="71"/>
      <c r="K348" s="71"/>
      <c r="L348" s="71"/>
      <c r="M348" s="71"/>
      <c r="N348" s="71"/>
    </row>
    <row r="349" spans="1:14" s="1240" customFormat="1" ht="15.75" customHeight="1" outlineLevel="1">
      <c r="A349" s="572" t="str">
        <f t="shared" si="15"/>
        <v/>
      </c>
      <c r="B349" s="573" t="s">
        <v>1506</v>
      </c>
      <c r="C349" s="574"/>
      <c r="D349" s="575"/>
      <c r="E349" s="574"/>
      <c r="F349" s="574"/>
      <c r="G349" s="71"/>
      <c r="H349" s="71"/>
      <c r="I349" s="71"/>
      <c r="J349" s="71"/>
      <c r="K349" s="71"/>
      <c r="L349" s="71"/>
      <c r="M349" s="71"/>
      <c r="N349" s="71"/>
    </row>
    <row r="350" spans="1:14" s="1240" customFormat="1" ht="15.75" customHeight="1" outlineLevel="1">
      <c r="A350" s="572" t="str">
        <f t="shared" si="15"/>
        <v/>
      </c>
      <c r="B350" s="573" t="s">
        <v>1507</v>
      </c>
      <c r="C350" s="574"/>
      <c r="D350" s="575"/>
      <c r="E350" s="574"/>
      <c r="F350" s="574"/>
      <c r="G350" s="71"/>
      <c r="H350" s="71"/>
      <c r="I350" s="71"/>
      <c r="J350" s="71"/>
      <c r="K350" s="71"/>
      <c r="L350" s="71"/>
      <c r="M350" s="71"/>
      <c r="N350" s="71"/>
    </row>
    <row r="351" spans="1:14" s="1240" customFormat="1" ht="15.75" customHeight="1" outlineLevel="1">
      <c r="A351" s="572" t="str">
        <f t="shared" ref="A351:A352" si="17">CONCATENATE(D351,E351,F351)</f>
        <v/>
      </c>
      <c r="B351" s="577" t="s">
        <v>128</v>
      </c>
      <c r="C351" s="574"/>
      <c r="D351" s="574"/>
      <c r="E351" s="71"/>
      <c r="F351" s="574"/>
      <c r="G351" s="71"/>
      <c r="H351" s="71"/>
      <c r="I351" s="71"/>
      <c r="J351" s="71"/>
      <c r="K351" s="71"/>
      <c r="L351" s="71"/>
      <c r="M351" s="71"/>
      <c r="N351" s="71"/>
    </row>
    <row r="352" spans="1:14" s="1240" customFormat="1" ht="15.75" customHeight="1" outlineLevel="1" thickBot="1">
      <c r="A352" s="572" t="str">
        <f t="shared" si="17"/>
        <v/>
      </c>
      <c r="B352" s="577" t="s">
        <v>128</v>
      </c>
      <c r="C352" s="574"/>
      <c r="D352" s="574"/>
      <c r="E352" s="71"/>
      <c r="F352" s="574"/>
      <c r="G352" s="71"/>
      <c r="H352" s="71"/>
      <c r="I352" s="71"/>
      <c r="J352" s="71"/>
      <c r="K352" s="71"/>
      <c r="L352" s="71"/>
      <c r="M352" s="71"/>
      <c r="N352" s="71"/>
    </row>
    <row r="353" spans="1:14" s="1241" customFormat="1" ht="16.5" customHeight="1" thickBot="1">
      <c r="A353" s="605"/>
      <c r="B353" s="578">
        <v>13</v>
      </c>
      <c r="C353" s="579"/>
      <c r="D353" s="579"/>
      <c r="E353" s="579"/>
      <c r="F353" s="415" t="s">
        <v>1508</v>
      </c>
      <c r="G353" s="581">
        <f t="shared" ref="G353:N353" si="18">SUBTOTAL(9,G246:G352)</f>
        <v>0</v>
      </c>
      <c r="H353" s="581">
        <f t="shared" si="18"/>
        <v>0</v>
      </c>
      <c r="I353" s="581">
        <f t="shared" si="18"/>
        <v>0</v>
      </c>
      <c r="J353" s="581">
        <f t="shared" si="18"/>
        <v>0</v>
      </c>
      <c r="K353" s="581">
        <f t="shared" si="18"/>
        <v>0</v>
      </c>
      <c r="L353" s="581">
        <f t="shared" si="18"/>
        <v>0</v>
      </c>
      <c r="M353" s="581">
        <f t="shared" si="18"/>
        <v>0</v>
      </c>
      <c r="N353" s="581">
        <f t="shared" si="18"/>
        <v>0</v>
      </c>
    </row>
    <row r="354" spans="1:14" s="1240" customFormat="1" ht="16.5" customHeight="1" thickBot="1">
      <c r="A354" s="572"/>
      <c r="B354" s="582"/>
      <c r="C354" s="583"/>
      <c r="D354" s="595"/>
      <c r="E354" s="583"/>
      <c r="F354" s="405"/>
      <c r="G354" s="72"/>
      <c r="H354" s="72"/>
      <c r="I354" s="72"/>
      <c r="J354" s="72"/>
      <c r="K354" s="72"/>
      <c r="L354" s="72"/>
      <c r="M354" s="72"/>
      <c r="N354" s="72"/>
    </row>
    <row r="355" spans="1:14" s="1242" customFormat="1" ht="16.5" customHeight="1" thickBot="1">
      <c r="A355" s="606"/>
      <c r="B355" s="594">
        <v>14</v>
      </c>
      <c r="C355" s="580"/>
      <c r="D355" s="593"/>
      <c r="E355" s="580" t="s">
        <v>1509</v>
      </c>
      <c r="F355" s="415"/>
      <c r="G355" s="73">
        <f t="shared" ref="G355:N355" si="19">G353+G242+G166+G104</f>
        <v>0</v>
      </c>
      <c r="H355" s="73">
        <f t="shared" si="19"/>
        <v>0</v>
      </c>
      <c r="I355" s="73">
        <f t="shared" si="19"/>
        <v>0</v>
      </c>
      <c r="J355" s="73">
        <f t="shared" si="19"/>
        <v>0</v>
      </c>
      <c r="K355" s="73">
        <f t="shared" si="19"/>
        <v>0</v>
      </c>
      <c r="L355" s="73">
        <f t="shared" si="19"/>
        <v>0</v>
      </c>
      <c r="M355" s="73">
        <f t="shared" si="19"/>
        <v>0</v>
      </c>
      <c r="N355" s="73">
        <f t="shared" si="19"/>
        <v>0</v>
      </c>
    </row>
    <row r="356" spans="1:14" s="1240" customFormat="1" ht="15.75" customHeight="1">
      <c r="A356" s="572"/>
      <c r="B356" s="582"/>
      <c r="C356" s="583"/>
      <c r="D356" s="595"/>
      <c r="E356" s="583"/>
      <c r="F356" s="405"/>
      <c r="G356" s="72"/>
      <c r="H356" s="72"/>
      <c r="I356" s="72"/>
      <c r="J356" s="72"/>
      <c r="K356" s="72"/>
      <c r="L356" s="72"/>
      <c r="M356" s="72"/>
      <c r="N356" s="72"/>
    </row>
    <row r="357" spans="1:14" s="1240" customFormat="1" ht="16.5" customHeight="1" thickBot="1">
      <c r="A357" s="572"/>
      <c r="B357" s="582"/>
      <c r="C357" s="583"/>
      <c r="D357" s="595"/>
      <c r="E357" s="583"/>
      <c r="F357" s="405"/>
      <c r="G357" s="72"/>
      <c r="H357" s="72"/>
      <c r="I357" s="72"/>
      <c r="J357" s="72"/>
      <c r="K357" s="72"/>
      <c r="L357" s="72"/>
      <c r="M357" s="72"/>
      <c r="N357" s="72"/>
    </row>
    <row r="358" spans="1:14" s="1242" customFormat="1" ht="17.25" customHeight="1" thickTop="1" thickBot="1">
      <c r="A358" s="607"/>
      <c r="B358" s="608">
        <v>15</v>
      </c>
      <c r="C358" s="609"/>
      <c r="D358" s="609"/>
      <c r="E358" s="609" t="s">
        <v>1510</v>
      </c>
      <c r="F358" s="610"/>
      <c r="G358" s="611">
        <f t="shared" ref="G358:N358" si="20">G355+G62</f>
        <v>0</v>
      </c>
      <c r="H358" s="611">
        <f t="shared" si="20"/>
        <v>0</v>
      </c>
      <c r="I358" s="611">
        <f t="shared" si="20"/>
        <v>0</v>
      </c>
      <c r="J358" s="611">
        <f t="shared" si="20"/>
        <v>0</v>
      </c>
      <c r="K358" s="611">
        <f t="shared" si="20"/>
        <v>0</v>
      </c>
      <c r="L358" s="611">
        <f t="shared" si="20"/>
        <v>0</v>
      </c>
      <c r="M358" s="611">
        <f t="shared" si="20"/>
        <v>0</v>
      </c>
      <c r="N358" s="611">
        <f t="shared" si="20"/>
        <v>0</v>
      </c>
    </row>
    <row r="359" spans="1:14" s="1240" customFormat="1" ht="16.5" customHeight="1" thickTop="1">
      <c r="A359" s="572"/>
      <c r="B359" s="582"/>
      <c r="C359" s="583"/>
      <c r="D359" s="582"/>
      <c r="E359" s="583"/>
      <c r="F359" s="612"/>
      <c r="G359" s="592"/>
      <c r="H359" s="592"/>
      <c r="I359" s="592"/>
      <c r="J359" s="592"/>
      <c r="K359" s="592"/>
      <c r="L359" s="592"/>
      <c r="M359" s="592"/>
      <c r="N359" s="592"/>
    </row>
    <row r="360" spans="1:14" s="1240" customFormat="1">
      <c r="A360" s="572"/>
      <c r="B360" s="582"/>
      <c r="C360" s="583"/>
      <c r="D360" s="582"/>
      <c r="E360" s="583"/>
      <c r="F360" s="110"/>
      <c r="G360" s="613"/>
      <c r="H360" s="613"/>
      <c r="I360" s="613"/>
      <c r="J360" s="613"/>
      <c r="K360" s="613"/>
      <c r="L360" s="613"/>
      <c r="M360" s="613"/>
      <c r="N360" s="613"/>
    </row>
    <row r="361" spans="1:14" s="1240" customFormat="1">
      <c r="A361" s="572"/>
      <c r="B361" s="582"/>
      <c r="C361" s="583"/>
      <c r="D361" s="582"/>
      <c r="E361" s="583"/>
      <c r="F361" s="110"/>
      <c r="G361" s="613"/>
      <c r="H361" s="613"/>
      <c r="I361" s="613"/>
      <c r="J361" s="613"/>
      <c r="K361" s="613"/>
      <c r="L361" s="613"/>
      <c r="M361" s="613"/>
      <c r="N361" s="613"/>
    </row>
    <row r="362" spans="1:14" s="1240" customFormat="1">
      <c r="A362" s="572"/>
      <c r="B362" s="582"/>
      <c r="C362" s="583"/>
      <c r="D362" s="582"/>
      <c r="E362" s="583"/>
      <c r="F362" s="110"/>
      <c r="G362" s="614"/>
      <c r="H362" s="613"/>
      <c r="I362" s="613"/>
      <c r="J362" s="613"/>
      <c r="K362" s="613"/>
      <c r="L362" s="613"/>
      <c r="M362" s="613"/>
      <c r="N362" s="613"/>
    </row>
    <row r="363" spans="1:14">
      <c r="D363" s="583"/>
      <c r="F363" s="110"/>
      <c r="G363" s="613"/>
      <c r="H363" s="613"/>
      <c r="I363" s="613"/>
      <c r="J363" s="613"/>
      <c r="K363" s="613"/>
      <c r="L363" s="613"/>
      <c r="M363" s="613"/>
      <c r="N363" s="613"/>
    </row>
    <row r="364" spans="1:14">
      <c r="D364" s="583"/>
      <c r="F364" s="110"/>
      <c r="G364" s="613"/>
      <c r="H364" s="613"/>
      <c r="I364" s="613"/>
      <c r="J364" s="613"/>
      <c r="K364" s="613"/>
      <c r="L364" s="613"/>
      <c r="M364" s="613"/>
      <c r="N364" s="613"/>
    </row>
    <row r="365" spans="1:14">
      <c r="D365" s="583"/>
      <c r="F365" s="110"/>
      <c r="G365" s="613"/>
      <c r="H365" s="613"/>
      <c r="I365" s="613"/>
      <c r="J365" s="613"/>
      <c r="K365" s="613"/>
      <c r="L365" s="613"/>
      <c r="M365" s="613"/>
      <c r="N365" s="613"/>
    </row>
    <row r="366" spans="1:14">
      <c r="D366" s="583"/>
      <c r="G366" s="616"/>
    </row>
  </sheetData>
  <customSheetViews>
    <customSheetView guid="{343BF296-013A-41F5-BDAB-AD6220EA7F78}" scale="99" showPageBreaks="1" fitToPage="1" printArea="1" hiddenColumns="1" view="pageBreakPreview" topLeftCell="B73">
      <selection activeCell="D33" sqref="D33"/>
      <pageMargins left="0" right="0" top="0" bottom="0" header="0" footer="0"/>
      <printOptions horizontalCentered="1"/>
      <pageSetup paperSize="5" scale="62" fitToHeight="10" orientation="landscape" r:id="rId1"/>
    </customSheetView>
    <customSheetView guid="{B321D76C-CDE5-48BB-9CDE-80FF97D58FCF}" scale="99" showPageBreaks="1" fitToPage="1" printArea="1" hiddenColumns="1" view="pageBreakPreview" topLeftCell="B73">
      <selection activeCell="D33" sqref="D33"/>
      <pageMargins left="0" right="0" top="0" bottom="0" header="0" footer="0"/>
      <printOptions horizontalCentered="1"/>
      <pageSetup paperSize="5" scale="63" fitToHeight="10" orientation="landscape" r:id="rId2"/>
    </customSheetView>
  </customSheetViews>
  <mergeCells count="7">
    <mergeCell ref="G10:J10"/>
    <mergeCell ref="K10:N10"/>
    <mergeCell ref="C3:M3"/>
    <mergeCell ref="C4:M4"/>
    <mergeCell ref="C5:M5"/>
    <mergeCell ref="C7:M7"/>
    <mergeCell ref="C8:M8"/>
  </mergeCells>
  <printOptions horizontalCentered="1"/>
  <pageMargins left="0.5" right="0.5" top="0.5" bottom="0.75" header="0.3" footer="0.3"/>
  <pageSetup paperSize="5" scale="61" fitToWidth="0" fitToHeight="10" orientation="landscape" r:id="rId3"/>
  <rowBreaks count="5" manualBreakCount="5">
    <brk id="149" min="1" max="13" man="1"/>
    <brk id="193" min="1" max="13" man="1"/>
    <brk id="239" min="1" max="13" man="1"/>
    <brk id="285" min="1" max="13" man="1"/>
    <brk id="343" min="1" max="13" man="1"/>
  </rowBreaks>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1">
    <tabColor rgb="FF0070C0"/>
    <pageSetUpPr fitToPage="1"/>
  </sheetPr>
  <dimension ref="A1:M72"/>
  <sheetViews>
    <sheetView view="pageBreakPreview" zoomScale="90" zoomScaleNormal="80" zoomScaleSheetLayoutView="90" workbookViewId="0">
      <selection activeCell="J69" sqref="J69"/>
    </sheetView>
  </sheetViews>
  <sheetFormatPr defaultColWidth="9" defaultRowHeight="14.4"/>
  <cols>
    <col min="1" max="1" width="9.44140625" style="535" customWidth="1"/>
    <col min="2" max="2" width="8" style="535" customWidth="1"/>
    <col min="3" max="3" width="1.44140625" style="535" customWidth="1"/>
    <col min="4" max="4" width="16.77734375" style="535" bestFit="1" customWidth="1"/>
    <col min="5" max="5" width="2.109375" style="535" customWidth="1"/>
    <col min="6" max="6" width="17" style="535" customWidth="1"/>
    <col min="7" max="7" width="2.44140625" style="535" customWidth="1"/>
    <col min="8" max="8" width="18" style="535" customWidth="1"/>
    <col min="9" max="9" width="1.44140625" style="535" customWidth="1"/>
    <col min="10" max="10" width="13.77734375" style="535" bestFit="1" customWidth="1"/>
    <col min="11" max="11" width="29.109375" style="562" customWidth="1"/>
    <col min="12" max="12" width="4.44140625" style="562" customWidth="1"/>
    <col min="13" max="13" width="5" style="535" customWidth="1"/>
    <col min="14" max="16384" width="9" style="535"/>
  </cols>
  <sheetData>
    <row r="1" spans="1:13" s="227" customFormat="1" ht="15.6">
      <c r="A1" s="75"/>
      <c r="B1" s="76"/>
      <c r="C1" s="76"/>
      <c r="D1" s="310"/>
      <c r="E1" s="310"/>
      <c r="F1" s="76"/>
      <c r="G1" s="76"/>
      <c r="I1" s="311"/>
      <c r="J1" s="77"/>
      <c r="K1" s="121"/>
      <c r="L1" s="121"/>
    </row>
    <row r="2" spans="1:13" s="229" customFormat="1" ht="17.399999999999999">
      <c r="A2" s="234"/>
      <c r="B2" s="231"/>
      <c r="C2" s="231"/>
      <c r="D2" s="232"/>
      <c r="E2" s="232"/>
      <c r="F2" s="231"/>
      <c r="G2" s="231"/>
      <c r="H2" s="231"/>
      <c r="I2" s="231"/>
      <c r="J2" s="231"/>
      <c r="K2" s="231"/>
      <c r="L2" s="231"/>
      <c r="M2" s="1269"/>
    </row>
    <row r="3" spans="1:13" s="229" customFormat="1" ht="17.399999999999999">
      <c r="A3" s="1426" t="s">
        <v>200</v>
      </c>
      <c r="B3" s="1426"/>
      <c r="C3" s="1426"/>
      <c r="D3" s="1426"/>
      <c r="E3" s="1426"/>
      <c r="F3" s="1426"/>
      <c r="G3" s="1426"/>
      <c r="H3" s="1426"/>
      <c r="I3" s="1426"/>
      <c r="J3" s="1426"/>
      <c r="K3" s="1426"/>
      <c r="L3" s="1269"/>
      <c r="M3" s="234"/>
    </row>
    <row r="4" spans="1:13" s="229" customFormat="1" ht="17.399999999999999">
      <c r="A4" s="1426" t="s">
        <v>2</v>
      </c>
      <c r="B4" s="1426"/>
      <c r="C4" s="1426"/>
      <c r="D4" s="1426"/>
      <c r="E4" s="1426"/>
      <c r="F4" s="1426"/>
      <c r="G4" s="1426"/>
      <c r="H4" s="1426"/>
      <c r="I4" s="1426"/>
      <c r="J4" s="1426"/>
      <c r="K4" s="1426"/>
      <c r="L4" s="1269"/>
      <c r="M4" s="234"/>
    </row>
    <row r="5" spans="1:13" s="229" customFormat="1" ht="17.399999999999999">
      <c r="A5" s="1427" t="s">
        <v>87</v>
      </c>
      <c r="B5" s="1427"/>
      <c r="C5" s="1427"/>
      <c r="D5" s="1427"/>
      <c r="E5" s="1427"/>
      <c r="F5" s="1427"/>
      <c r="G5" s="1427"/>
      <c r="H5" s="1427"/>
      <c r="I5" s="1427"/>
      <c r="J5" s="1427"/>
      <c r="K5" s="1427"/>
      <c r="L5" s="1269"/>
      <c r="M5" s="234"/>
    </row>
    <row r="6" spans="1:13" s="229" customFormat="1" ht="12" customHeight="1">
      <c r="A6" s="231"/>
      <c r="B6" s="231"/>
      <c r="C6" s="231"/>
      <c r="D6" s="236"/>
      <c r="E6" s="236"/>
      <c r="F6" s="231"/>
      <c r="G6" s="231"/>
      <c r="H6" s="231"/>
      <c r="I6" s="231"/>
      <c r="J6" s="231"/>
      <c r="K6" s="231"/>
      <c r="L6" s="231"/>
      <c r="M6" s="231"/>
    </row>
    <row r="7" spans="1:13" s="229" customFormat="1" ht="17.399999999999999">
      <c r="A7" s="1426" t="s">
        <v>1511</v>
      </c>
      <c r="B7" s="1426"/>
      <c r="C7" s="1426"/>
      <c r="D7" s="1426"/>
      <c r="E7" s="1426"/>
      <c r="F7" s="1426"/>
      <c r="G7" s="1426"/>
      <c r="H7" s="1426"/>
      <c r="I7" s="1426"/>
      <c r="J7" s="1426"/>
      <c r="K7" s="1426"/>
      <c r="L7" s="1269"/>
      <c r="M7" s="234"/>
    </row>
    <row r="8" spans="1:13" ht="17.399999999999999">
      <c r="A8" s="1426" t="s">
        <v>1512</v>
      </c>
      <c r="B8" s="1426"/>
      <c r="C8" s="1426"/>
      <c r="D8" s="1426"/>
      <c r="E8" s="1426"/>
      <c r="F8" s="1426"/>
      <c r="G8" s="1426"/>
      <c r="H8" s="1426"/>
      <c r="I8" s="1426"/>
      <c r="J8" s="1426"/>
      <c r="K8" s="1426"/>
      <c r="L8" s="1269"/>
      <c r="M8" s="234"/>
    </row>
    <row r="9" spans="1:13" ht="17.399999999999999">
      <c r="A9" s="1426" t="s">
        <v>1513</v>
      </c>
      <c r="B9" s="1426"/>
      <c r="C9" s="1426"/>
      <c r="D9" s="1426"/>
      <c r="E9" s="1426"/>
      <c r="F9" s="1426"/>
      <c r="G9" s="1426"/>
      <c r="H9" s="1426"/>
      <c r="I9" s="1426"/>
      <c r="J9" s="1426"/>
      <c r="K9" s="1426"/>
      <c r="L9" s="1269"/>
      <c r="M9" s="234"/>
    </row>
    <row r="10" spans="1:13" ht="17.399999999999999">
      <c r="A10" s="1269"/>
      <c r="B10" s="1269"/>
      <c r="C10" s="1269"/>
      <c r="D10" s="1269"/>
      <c r="E10" s="1269"/>
      <c r="F10" s="1269"/>
      <c r="G10" s="1269"/>
      <c r="H10" s="1269"/>
      <c r="I10" s="1269"/>
      <c r="J10" s="1269"/>
      <c r="K10" s="1269"/>
      <c r="L10" s="1269"/>
      <c r="M10" s="1269"/>
    </row>
    <row r="11" spans="1:13" s="9" customFormat="1" ht="15">
      <c r="B11" s="536"/>
      <c r="C11" s="536"/>
      <c r="D11" s="537"/>
      <c r="E11" s="537"/>
      <c r="F11" s="537"/>
      <c r="G11" s="537"/>
      <c r="H11" s="537"/>
      <c r="I11" s="537"/>
      <c r="J11" s="537"/>
      <c r="K11" s="538"/>
      <c r="L11" s="538"/>
    </row>
    <row r="12" spans="1:13" s="10" customFormat="1" ht="15.6">
      <c r="B12" s="539"/>
      <c r="C12" s="539"/>
      <c r="D12" s="540" t="s">
        <v>1514</v>
      </c>
      <c r="E12" s="540"/>
      <c r="F12" s="540"/>
      <c r="G12" s="540"/>
      <c r="J12" s="10" t="s">
        <v>1515</v>
      </c>
      <c r="K12" s="540"/>
      <c r="L12" s="540"/>
    </row>
    <row r="13" spans="1:13" s="10" customFormat="1" ht="15.6">
      <c r="B13" s="539"/>
      <c r="C13" s="539"/>
      <c r="D13" s="10" t="s">
        <v>1516</v>
      </c>
      <c r="F13" s="540" t="s">
        <v>1517</v>
      </c>
      <c r="G13" s="540"/>
      <c r="H13" s="540" t="s">
        <v>1518</v>
      </c>
      <c r="I13" s="540"/>
      <c r="J13" s="540" t="s">
        <v>1053</v>
      </c>
      <c r="L13" s="540"/>
    </row>
    <row r="14" spans="1:13" s="10" customFormat="1" ht="15.6">
      <c r="B14" s="539"/>
      <c r="C14" s="539"/>
      <c r="D14" s="10" t="s">
        <v>1519</v>
      </c>
      <c r="F14" s="10" t="s">
        <v>1516</v>
      </c>
      <c r="H14" s="540" t="s">
        <v>1520</v>
      </c>
      <c r="I14" s="540"/>
      <c r="J14" s="540" t="s">
        <v>1516</v>
      </c>
      <c r="L14" s="540"/>
    </row>
    <row r="15" spans="1:13" s="10" customFormat="1" ht="19.2">
      <c r="A15" s="541" t="s">
        <v>89</v>
      </c>
      <c r="B15" s="541" t="s">
        <v>710</v>
      </c>
      <c r="C15" s="541"/>
      <c r="D15" s="542" t="s">
        <v>1521</v>
      </c>
      <c r="E15" s="542"/>
      <c r="F15" s="543" t="s">
        <v>1522</v>
      </c>
      <c r="G15" s="543"/>
      <c r="H15" s="542" t="s">
        <v>1523</v>
      </c>
      <c r="I15" s="542"/>
      <c r="J15" s="542" t="s">
        <v>1524</v>
      </c>
      <c r="L15" s="542"/>
    </row>
    <row r="16" spans="1:13" s="9" customFormat="1" ht="15">
      <c r="A16" s="544"/>
      <c r="B16" s="545" t="s">
        <v>343</v>
      </c>
      <c r="C16" s="545"/>
      <c r="D16" s="545" t="s">
        <v>344</v>
      </c>
      <c r="E16" s="545"/>
      <c r="F16" s="545" t="s">
        <v>345</v>
      </c>
      <c r="G16" s="545"/>
      <c r="H16" s="545" t="s">
        <v>346</v>
      </c>
      <c r="I16" s="545"/>
      <c r="J16" s="545" t="s">
        <v>144</v>
      </c>
      <c r="K16" s="546"/>
      <c r="L16" s="545"/>
    </row>
    <row r="17" spans="1:12" s="9" customFormat="1" ht="19.2">
      <c r="A17" s="1271"/>
      <c r="B17" s="547"/>
      <c r="C17" s="547"/>
      <c r="D17" s="548"/>
      <c r="E17" s="548"/>
      <c r="F17" s="548"/>
      <c r="G17" s="548"/>
      <c r="H17" s="548"/>
      <c r="I17" s="548"/>
      <c r="J17" s="538"/>
      <c r="K17" s="546"/>
      <c r="L17" s="538"/>
    </row>
    <row r="18" spans="1:12" s="9" customFormat="1" ht="15.6">
      <c r="A18" s="1271">
        <v>1</v>
      </c>
      <c r="B18" s="536">
        <v>1988</v>
      </c>
      <c r="C18" s="536"/>
      <c r="D18" s="549">
        <v>0</v>
      </c>
      <c r="E18" s="550"/>
      <c r="F18" s="59">
        <f t="shared" ref="F18:F49" si="0">D18-H18</f>
        <v>0</v>
      </c>
      <c r="G18" s="59"/>
      <c r="H18" s="550">
        <f t="shared" ref="H18:H49" si="1">$D$18/50</f>
        <v>0</v>
      </c>
      <c r="I18" s="550"/>
      <c r="J18" s="550"/>
      <c r="K18" s="546"/>
      <c r="L18" s="538"/>
    </row>
    <row r="19" spans="1:12" s="9" customFormat="1" ht="15.6">
      <c r="A19" s="1271">
        <v>2</v>
      </c>
      <c r="B19" s="536">
        <f t="shared" ref="B19:B67" si="2">1+B18</f>
        <v>1989</v>
      </c>
      <c r="C19" s="536"/>
      <c r="D19" s="550">
        <f t="shared" ref="D19:D50" si="3">D18-H18</f>
        <v>0</v>
      </c>
      <c r="E19" s="550"/>
      <c r="F19" s="59">
        <f t="shared" si="0"/>
        <v>0</v>
      </c>
      <c r="G19" s="59"/>
      <c r="H19" s="550">
        <f t="shared" si="1"/>
        <v>0</v>
      </c>
      <c r="I19" s="550"/>
      <c r="J19" s="550"/>
      <c r="K19" s="546"/>
      <c r="L19" s="538"/>
    </row>
    <row r="20" spans="1:12" s="9" customFormat="1" ht="15.6">
      <c r="A20" s="1271">
        <v>3</v>
      </c>
      <c r="B20" s="536">
        <f t="shared" si="2"/>
        <v>1990</v>
      </c>
      <c r="C20" s="536"/>
      <c r="D20" s="550">
        <f t="shared" si="3"/>
        <v>0</v>
      </c>
      <c r="E20" s="550"/>
      <c r="F20" s="59">
        <f t="shared" si="0"/>
        <v>0</v>
      </c>
      <c r="G20" s="59"/>
      <c r="H20" s="550">
        <f t="shared" si="1"/>
        <v>0</v>
      </c>
      <c r="I20" s="550"/>
      <c r="J20" s="550"/>
      <c r="K20" s="546"/>
      <c r="L20" s="538"/>
    </row>
    <row r="21" spans="1:12" s="9" customFormat="1" ht="15.6">
      <c r="A21" s="1271">
        <v>4</v>
      </c>
      <c r="B21" s="536">
        <f t="shared" si="2"/>
        <v>1991</v>
      </c>
      <c r="C21" s="536"/>
      <c r="D21" s="550">
        <f t="shared" si="3"/>
        <v>0</v>
      </c>
      <c r="E21" s="550"/>
      <c r="F21" s="59">
        <f t="shared" si="0"/>
        <v>0</v>
      </c>
      <c r="G21" s="59"/>
      <c r="H21" s="550">
        <f t="shared" si="1"/>
        <v>0</v>
      </c>
      <c r="I21" s="550"/>
      <c r="J21" s="550"/>
      <c r="K21" s="546"/>
      <c r="L21" s="538"/>
    </row>
    <row r="22" spans="1:12" s="9" customFormat="1" ht="15.6">
      <c r="A22" s="1271">
        <v>5</v>
      </c>
      <c r="B22" s="536">
        <f t="shared" si="2"/>
        <v>1992</v>
      </c>
      <c r="C22" s="536"/>
      <c r="D22" s="550">
        <f t="shared" si="3"/>
        <v>0</v>
      </c>
      <c r="E22" s="550"/>
      <c r="F22" s="59">
        <f t="shared" si="0"/>
        <v>0</v>
      </c>
      <c r="G22" s="59"/>
      <c r="H22" s="550">
        <f t="shared" si="1"/>
        <v>0</v>
      </c>
      <c r="I22" s="550"/>
      <c r="J22" s="550"/>
      <c r="K22" s="546"/>
      <c r="L22" s="538"/>
    </row>
    <row r="23" spans="1:12" s="9" customFormat="1" ht="15.6">
      <c r="A23" s="1271">
        <v>6</v>
      </c>
      <c r="B23" s="536">
        <f t="shared" si="2"/>
        <v>1993</v>
      </c>
      <c r="C23" s="536"/>
      <c r="D23" s="550">
        <f t="shared" si="3"/>
        <v>0</v>
      </c>
      <c r="E23" s="550"/>
      <c r="F23" s="59">
        <f t="shared" si="0"/>
        <v>0</v>
      </c>
      <c r="G23" s="59"/>
      <c r="H23" s="550">
        <f t="shared" si="1"/>
        <v>0</v>
      </c>
      <c r="I23" s="550"/>
      <c r="J23" s="550"/>
      <c r="K23" s="546"/>
      <c r="L23" s="538"/>
    </row>
    <row r="24" spans="1:12" s="9" customFormat="1" ht="15.6">
      <c r="A24" s="1271">
        <v>7</v>
      </c>
      <c r="B24" s="536">
        <f t="shared" si="2"/>
        <v>1994</v>
      </c>
      <c r="C24" s="536"/>
      <c r="D24" s="550">
        <f t="shared" si="3"/>
        <v>0</v>
      </c>
      <c r="E24" s="550"/>
      <c r="F24" s="59">
        <f t="shared" si="0"/>
        <v>0</v>
      </c>
      <c r="G24" s="59"/>
      <c r="H24" s="550">
        <f t="shared" si="1"/>
        <v>0</v>
      </c>
      <c r="I24" s="550"/>
      <c r="J24" s="550"/>
      <c r="K24" s="546"/>
      <c r="L24" s="538"/>
    </row>
    <row r="25" spans="1:12" s="9" customFormat="1" ht="15.6">
      <c r="A25" s="1271">
        <v>8</v>
      </c>
      <c r="B25" s="536">
        <f t="shared" si="2"/>
        <v>1995</v>
      </c>
      <c r="C25" s="536"/>
      <c r="D25" s="550">
        <f t="shared" si="3"/>
        <v>0</v>
      </c>
      <c r="E25" s="550"/>
      <c r="F25" s="59">
        <f t="shared" si="0"/>
        <v>0</v>
      </c>
      <c r="G25" s="59"/>
      <c r="H25" s="550">
        <f t="shared" si="1"/>
        <v>0</v>
      </c>
      <c r="I25" s="550"/>
      <c r="J25" s="550"/>
      <c r="K25" s="546"/>
      <c r="L25" s="538"/>
    </row>
    <row r="26" spans="1:12" s="9" customFormat="1" ht="15.6">
      <c r="A26" s="1271">
        <v>9</v>
      </c>
      <c r="B26" s="536">
        <f t="shared" si="2"/>
        <v>1996</v>
      </c>
      <c r="C26" s="536"/>
      <c r="D26" s="550">
        <f t="shared" si="3"/>
        <v>0</v>
      </c>
      <c r="E26" s="550"/>
      <c r="F26" s="59">
        <f t="shared" si="0"/>
        <v>0</v>
      </c>
      <c r="G26" s="59"/>
      <c r="H26" s="550">
        <f t="shared" si="1"/>
        <v>0</v>
      </c>
      <c r="I26" s="550"/>
      <c r="J26" s="550"/>
      <c r="K26" s="546"/>
      <c r="L26" s="538"/>
    </row>
    <row r="27" spans="1:12" s="9" customFormat="1" ht="15.6">
      <c r="A27" s="1271">
        <v>10</v>
      </c>
      <c r="B27" s="536">
        <f t="shared" si="2"/>
        <v>1997</v>
      </c>
      <c r="C27" s="536"/>
      <c r="D27" s="550">
        <f t="shared" si="3"/>
        <v>0</v>
      </c>
      <c r="E27" s="550"/>
      <c r="F27" s="59">
        <f t="shared" si="0"/>
        <v>0</v>
      </c>
      <c r="G27" s="59"/>
      <c r="H27" s="550">
        <f t="shared" si="1"/>
        <v>0</v>
      </c>
      <c r="I27" s="550"/>
      <c r="J27" s="551"/>
      <c r="K27" s="546"/>
      <c r="L27" s="552"/>
    </row>
    <row r="28" spans="1:12" s="9" customFormat="1" ht="15.6">
      <c r="A28" s="1271">
        <v>11</v>
      </c>
      <c r="B28" s="536">
        <f t="shared" si="2"/>
        <v>1998</v>
      </c>
      <c r="C28" s="536"/>
      <c r="D28" s="550">
        <f t="shared" si="3"/>
        <v>0</v>
      </c>
      <c r="E28" s="550"/>
      <c r="F28" s="59">
        <f t="shared" si="0"/>
        <v>0</v>
      </c>
      <c r="G28" s="59"/>
      <c r="H28" s="550">
        <f t="shared" si="1"/>
        <v>0</v>
      </c>
      <c r="I28" s="550"/>
      <c r="J28" s="550"/>
      <c r="K28" s="546"/>
      <c r="L28" s="538"/>
    </row>
    <row r="29" spans="1:12" s="9" customFormat="1" ht="15.6">
      <c r="A29" s="1271">
        <v>12</v>
      </c>
      <c r="B29" s="536">
        <f t="shared" si="2"/>
        <v>1999</v>
      </c>
      <c r="C29" s="536"/>
      <c r="D29" s="550">
        <f t="shared" si="3"/>
        <v>0</v>
      </c>
      <c r="E29" s="550"/>
      <c r="F29" s="59">
        <f t="shared" si="0"/>
        <v>0</v>
      </c>
      <c r="G29" s="59"/>
      <c r="H29" s="550">
        <f t="shared" si="1"/>
        <v>0</v>
      </c>
      <c r="I29" s="550"/>
      <c r="J29" s="550"/>
      <c r="K29" s="546"/>
      <c r="L29" s="538"/>
    </row>
    <row r="30" spans="1:12" s="9" customFormat="1" ht="15.6">
      <c r="A30" s="1271">
        <v>13</v>
      </c>
      <c r="B30" s="536">
        <f t="shared" si="2"/>
        <v>2000</v>
      </c>
      <c r="C30" s="536"/>
      <c r="D30" s="550">
        <f t="shared" si="3"/>
        <v>0</v>
      </c>
      <c r="E30" s="550"/>
      <c r="F30" s="59">
        <f t="shared" si="0"/>
        <v>0</v>
      </c>
      <c r="G30" s="59"/>
      <c r="H30" s="550">
        <f t="shared" si="1"/>
        <v>0</v>
      </c>
      <c r="I30" s="550"/>
      <c r="J30" s="550"/>
      <c r="K30" s="546"/>
      <c r="L30" s="538"/>
    </row>
    <row r="31" spans="1:12" s="9" customFormat="1" ht="15.6">
      <c r="A31" s="1271">
        <v>14</v>
      </c>
      <c r="B31" s="536">
        <f t="shared" si="2"/>
        <v>2001</v>
      </c>
      <c r="C31" s="536"/>
      <c r="D31" s="550">
        <f t="shared" si="3"/>
        <v>0</v>
      </c>
      <c r="E31" s="550"/>
      <c r="F31" s="59">
        <f t="shared" si="0"/>
        <v>0</v>
      </c>
      <c r="G31" s="59"/>
      <c r="H31" s="550">
        <f t="shared" si="1"/>
        <v>0</v>
      </c>
      <c r="I31" s="550"/>
      <c r="J31" s="550"/>
      <c r="K31" s="546"/>
      <c r="L31" s="538"/>
    </row>
    <row r="32" spans="1:12" s="9" customFormat="1" ht="15.6">
      <c r="A32" s="1271">
        <v>15</v>
      </c>
      <c r="B32" s="536">
        <f t="shared" si="2"/>
        <v>2002</v>
      </c>
      <c r="C32" s="536"/>
      <c r="D32" s="550">
        <f t="shared" si="3"/>
        <v>0</v>
      </c>
      <c r="E32" s="550"/>
      <c r="F32" s="59">
        <f t="shared" si="0"/>
        <v>0</v>
      </c>
      <c r="G32" s="59"/>
      <c r="H32" s="550">
        <f t="shared" si="1"/>
        <v>0</v>
      </c>
      <c r="I32" s="550"/>
      <c r="J32" s="550"/>
      <c r="K32" s="546"/>
      <c r="L32" s="538"/>
    </row>
    <row r="33" spans="1:12" s="9" customFormat="1" ht="15.6">
      <c r="A33" s="1271">
        <v>16</v>
      </c>
      <c r="B33" s="536">
        <f t="shared" si="2"/>
        <v>2003</v>
      </c>
      <c r="C33" s="536"/>
      <c r="D33" s="550">
        <f t="shared" si="3"/>
        <v>0</v>
      </c>
      <c r="E33" s="550"/>
      <c r="F33" s="59">
        <f t="shared" si="0"/>
        <v>0</v>
      </c>
      <c r="G33" s="59"/>
      <c r="H33" s="550">
        <f t="shared" si="1"/>
        <v>0</v>
      </c>
      <c r="I33" s="550"/>
      <c r="J33" s="550"/>
      <c r="K33" s="546"/>
      <c r="L33" s="538"/>
    </row>
    <row r="34" spans="1:12" s="9" customFormat="1" ht="15.6">
      <c r="A34" s="1271">
        <v>17</v>
      </c>
      <c r="B34" s="536">
        <f t="shared" si="2"/>
        <v>2004</v>
      </c>
      <c r="C34" s="536"/>
      <c r="D34" s="550">
        <f t="shared" si="3"/>
        <v>0</v>
      </c>
      <c r="E34" s="550"/>
      <c r="F34" s="59">
        <f t="shared" si="0"/>
        <v>0</v>
      </c>
      <c r="G34" s="59"/>
      <c r="H34" s="550">
        <f t="shared" si="1"/>
        <v>0</v>
      </c>
      <c r="I34" s="550"/>
      <c r="J34" s="550"/>
      <c r="K34" s="546"/>
      <c r="L34" s="538"/>
    </row>
    <row r="35" spans="1:12" s="9" customFormat="1" ht="15.6">
      <c r="A35" s="1271">
        <v>18</v>
      </c>
      <c r="B35" s="536">
        <f t="shared" si="2"/>
        <v>2005</v>
      </c>
      <c r="C35" s="536"/>
      <c r="D35" s="550">
        <f t="shared" si="3"/>
        <v>0</v>
      </c>
      <c r="E35" s="550"/>
      <c r="F35" s="59">
        <f t="shared" si="0"/>
        <v>0</v>
      </c>
      <c r="G35" s="59"/>
      <c r="H35" s="550">
        <f t="shared" si="1"/>
        <v>0</v>
      </c>
      <c r="I35" s="550"/>
      <c r="J35" s="550"/>
      <c r="K35" s="546"/>
      <c r="L35" s="538"/>
    </row>
    <row r="36" spans="1:12" s="9" customFormat="1" ht="15.6">
      <c r="A36" s="1271">
        <v>19</v>
      </c>
      <c r="B36" s="536">
        <f t="shared" si="2"/>
        <v>2006</v>
      </c>
      <c r="C36" s="536"/>
      <c r="D36" s="550">
        <f t="shared" si="3"/>
        <v>0</v>
      </c>
      <c r="E36" s="550"/>
      <c r="F36" s="59">
        <f t="shared" si="0"/>
        <v>0</v>
      </c>
      <c r="G36" s="59"/>
      <c r="H36" s="550">
        <f t="shared" si="1"/>
        <v>0</v>
      </c>
      <c r="I36" s="550"/>
      <c r="J36" s="550"/>
      <c r="K36" s="546"/>
      <c r="L36" s="538"/>
    </row>
    <row r="37" spans="1:12" s="9" customFormat="1" ht="15.6">
      <c r="A37" s="1271">
        <v>20</v>
      </c>
      <c r="B37" s="536">
        <f t="shared" si="2"/>
        <v>2007</v>
      </c>
      <c r="C37" s="536"/>
      <c r="D37" s="550">
        <f t="shared" si="3"/>
        <v>0</v>
      </c>
      <c r="E37" s="550"/>
      <c r="F37" s="59">
        <f t="shared" si="0"/>
        <v>0</v>
      </c>
      <c r="G37" s="59"/>
      <c r="H37" s="550">
        <f t="shared" si="1"/>
        <v>0</v>
      </c>
      <c r="I37" s="550"/>
      <c r="J37" s="550"/>
      <c r="K37" s="546"/>
      <c r="L37" s="538"/>
    </row>
    <row r="38" spans="1:12" s="9" customFormat="1" ht="15.6">
      <c r="A38" s="1271">
        <v>21</v>
      </c>
      <c r="B38" s="536">
        <f t="shared" si="2"/>
        <v>2008</v>
      </c>
      <c r="C38" s="536"/>
      <c r="D38" s="550">
        <f t="shared" si="3"/>
        <v>0</v>
      </c>
      <c r="E38" s="550"/>
      <c r="F38" s="59">
        <f t="shared" si="0"/>
        <v>0</v>
      </c>
      <c r="G38" s="59"/>
      <c r="H38" s="550">
        <f t="shared" si="1"/>
        <v>0</v>
      </c>
      <c r="I38" s="550"/>
      <c r="J38" s="550"/>
      <c r="K38" s="546"/>
      <c r="L38" s="538"/>
    </row>
    <row r="39" spans="1:12" s="9" customFormat="1" ht="15.6">
      <c r="A39" s="1271">
        <v>22</v>
      </c>
      <c r="B39" s="536">
        <f t="shared" si="2"/>
        <v>2009</v>
      </c>
      <c r="C39" s="536"/>
      <c r="D39" s="550">
        <f t="shared" si="3"/>
        <v>0</v>
      </c>
      <c r="E39" s="550"/>
      <c r="F39" s="59">
        <f t="shared" si="0"/>
        <v>0</v>
      </c>
      <c r="G39" s="59"/>
      <c r="H39" s="550">
        <f t="shared" si="1"/>
        <v>0</v>
      </c>
      <c r="I39" s="550"/>
      <c r="J39" s="550"/>
      <c r="K39" s="546"/>
      <c r="L39" s="538"/>
    </row>
    <row r="40" spans="1:12" s="9" customFormat="1" ht="15.6">
      <c r="A40" s="1271">
        <v>23</v>
      </c>
      <c r="B40" s="536">
        <f t="shared" si="2"/>
        <v>2010</v>
      </c>
      <c r="C40" s="536"/>
      <c r="D40" s="550">
        <f t="shared" si="3"/>
        <v>0</v>
      </c>
      <c r="E40" s="550"/>
      <c r="F40" s="59">
        <f t="shared" si="0"/>
        <v>0</v>
      </c>
      <c r="G40" s="59"/>
      <c r="H40" s="550">
        <f t="shared" si="1"/>
        <v>0</v>
      </c>
      <c r="I40" s="550"/>
      <c r="J40" s="551"/>
      <c r="K40" s="546"/>
      <c r="L40" s="552"/>
    </row>
    <row r="41" spans="1:12" s="9" customFormat="1" ht="15.6">
      <c r="A41" s="1271">
        <v>24</v>
      </c>
      <c r="B41" s="536">
        <f t="shared" si="2"/>
        <v>2011</v>
      </c>
      <c r="C41" s="536"/>
      <c r="D41" s="550">
        <f t="shared" si="3"/>
        <v>0</v>
      </c>
      <c r="E41" s="550"/>
      <c r="F41" s="59">
        <f t="shared" si="0"/>
        <v>0</v>
      </c>
      <c r="G41" s="59"/>
      <c r="H41" s="550">
        <f t="shared" si="1"/>
        <v>0</v>
      </c>
      <c r="I41" s="550"/>
      <c r="J41" s="551"/>
      <c r="K41" s="546"/>
      <c r="L41" s="552"/>
    </row>
    <row r="42" spans="1:12" s="9" customFormat="1" ht="15.6">
      <c r="A42" s="1271">
        <v>25</v>
      </c>
      <c r="B42" s="553">
        <f t="shared" si="2"/>
        <v>2012</v>
      </c>
      <c r="C42" s="553"/>
      <c r="D42" s="554">
        <f t="shared" si="3"/>
        <v>0</v>
      </c>
      <c r="E42" s="554"/>
      <c r="F42" s="555">
        <f t="shared" si="0"/>
        <v>0</v>
      </c>
      <c r="G42" s="555"/>
      <c r="H42" s="554">
        <f t="shared" si="1"/>
        <v>0</v>
      </c>
      <c r="I42" s="554"/>
      <c r="J42" s="556"/>
      <c r="K42" s="546"/>
      <c r="L42" s="552"/>
    </row>
    <row r="43" spans="1:12" s="9" customFormat="1" ht="15.6">
      <c r="A43" s="1271">
        <v>26</v>
      </c>
      <c r="B43" s="536">
        <f t="shared" si="2"/>
        <v>2013</v>
      </c>
      <c r="C43" s="536"/>
      <c r="D43" s="554">
        <f t="shared" si="3"/>
        <v>0</v>
      </c>
      <c r="E43" s="554"/>
      <c r="F43" s="555">
        <f t="shared" si="0"/>
        <v>0</v>
      </c>
      <c r="G43" s="555"/>
      <c r="H43" s="554">
        <f t="shared" si="1"/>
        <v>0</v>
      </c>
      <c r="I43" s="554"/>
      <c r="J43" s="556"/>
      <c r="K43" s="546"/>
      <c r="L43" s="552"/>
    </row>
    <row r="44" spans="1:12" s="9" customFormat="1" ht="15.6">
      <c r="A44" s="1271">
        <v>27</v>
      </c>
      <c r="B44" s="536">
        <f t="shared" si="2"/>
        <v>2014</v>
      </c>
      <c r="C44" s="536"/>
      <c r="D44" s="554">
        <f t="shared" si="3"/>
        <v>0</v>
      </c>
      <c r="E44" s="554"/>
      <c r="F44" s="555">
        <f t="shared" si="0"/>
        <v>0</v>
      </c>
      <c r="G44" s="555"/>
      <c r="H44" s="554">
        <f t="shared" si="1"/>
        <v>0</v>
      </c>
      <c r="I44" s="554"/>
      <c r="J44" s="556"/>
      <c r="K44" s="546"/>
      <c r="L44" s="552"/>
    </row>
    <row r="45" spans="1:12" s="9" customFormat="1" ht="15.6">
      <c r="A45" s="1271">
        <v>28</v>
      </c>
      <c r="B45" s="536">
        <f t="shared" si="2"/>
        <v>2015</v>
      </c>
      <c r="C45" s="536"/>
      <c r="D45" s="550">
        <f t="shared" si="3"/>
        <v>0</v>
      </c>
      <c r="E45" s="550"/>
      <c r="F45" s="59">
        <f t="shared" si="0"/>
        <v>0</v>
      </c>
      <c r="G45" s="59"/>
      <c r="H45" s="550">
        <f t="shared" si="1"/>
        <v>0</v>
      </c>
      <c r="I45" s="550"/>
      <c r="J45" s="556"/>
      <c r="K45" s="546"/>
      <c r="L45" s="538"/>
    </row>
    <row r="46" spans="1:12" s="9" customFormat="1" ht="15.6">
      <c r="A46" s="1271">
        <v>29</v>
      </c>
      <c r="B46" s="536">
        <f t="shared" si="2"/>
        <v>2016</v>
      </c>
      <c r="C46" s="536"/>
      <c r="D46" s="550">
        <f t="shared" si="3"/>
        <v>0</v>
      </c>
      <c r="E46" s="550"/>
      <c r="F46" s="59">
        <f t="shared" si="0"/>
        <v>0</v>
      </c>
      <c r="G46" s="59"/>
      <c r="H46" s="550">
        <f t="shared" si="1"/>
        <v>0</v>
      </c>
      <c r="I46" s="550"/>
      <c r="J46" s="556"/>
      <c r="K46" s="546"/>
      <c r="L46" s="538"/>
    </row>
    <row r="47" spans="1:12" s="9" customFormat="1" ht="15.6">
      <c r="A47" s="1271">
        <v>30</v>
      </c>
      <c r="B47" s="536">
        <f t="shared" si="2"/>
        <v>2017</v>
      </c>
      <c r="C47" s="536"/>
      <c r="D47" s="550">
        <f t="shared" si="3"/>
        <v>0</v>
      </c>
      <c r="E47" s="550"/>
      <c r="F47" s="59">
        <f t="shared" si="0"/>
        <v>0</v>
      </c>
      <c r="G47" s="59"/>
      <c r="H47" s="550">
        <f t="shared" si="1"/>
        <v>0</v>
      </c>
      <c r="I47" s="550"/>
      <c r="J47" s="556"/>
      <c r="K47" s="546"/>
      <c r="L47" s="538"/>
    </row>
    <row r="48" spans="1:12" s="9" customFormat="1" ht="15.6">
      <c r="A48" s="1271">
        <v>31</v>
      </c>
      <c r="B48" s="536">
        <f t="shared" si="2"/>
        <v>2018</v>
      </c>
      <c r="C48" s="536"/>
      <c r="D48" s="550">
        <f t="shared" si="3"/>
        <v>0</v>
      </c>
      <c r="E48" s="550"/>
      <c r="F48" s="59">
        <f t="shared" si="0"/>
        <v>0</v>
      </c>
      <c r="G48" s="59"/>
      <c r="H48" s="550">
        <f t="shared" si="1"/>
        <v>0</v>
      </c>
      <c r="I48" s="550"/>
      <c r="J48" s="556"/>
      <c r="K48" s="546"/>
      <c r="L48" s="538"/>
    </row>
    <row r="49" spans="1:12" s="9" customFormat="1" ht="15.6">
      <c r="A49" s="1271">
        <v>32</v>
      </c>
      <c r="B49" s="536">
        <f t="shared" si="2"/>
        <v>2019</v>
      </c>
      <c r="C49" s="536"/>
      <c r="D49" s="550">
        <f t="shared" si="3"/>
        <v>0</v>
      </c>
      <c r="E49" s="550"/>
      <c r="F49" s="59">
        <f t="shared" si="0"/>
        <v>0</v>
      </c>
      <c r="G49" s="59"/>
      <c r="H49" s="550">
        <f t="shared" si="1"/>
        <v>0</v>
      </c>
      <c r="I49" s="550"/>
      <c r="J49" s="556"/>
      <c r="K49" s="546"/>
      <c r="L49" s="538"/>
    </row>
    <row r="50" spans="1:12" s="9" customFormat="1" ht="15.6">
      <c r="A50" s="1271">
        <v>33</v>
      </c>
      <c r="B50" s="536">
        <f t="shared" si="2"/>
        <v>2020</v>
      </c>
      <c r="C50" s="536"/>
      <c r="D50" s="550">
        <f t="shared" si="3"/>
        <v>0</v>
      </c>
      <c r="E50" s="550"/>
      <c r="F50" s="59">
        <f t="shared" ref="F50:F66" si="4">D50-H50</f>
        <v>0</v>
      </c>
      <c r="G50" s="59"/>
      <c r="H50" s="550">
        <f t="shared" ref="H50:H67" si="5">$D$18/50</f>
        <v>0</v>
      </c>
      <c r="I50" s="550"/>
      <c r="J50" s="556"/>
      <c r="K50" s="546"/>
      <c r="L50" s="538"/>
    </row>
    <row r="51" spans="1:12" s="9" customFormat="1" ht="15.6">
      <c r="A51" s="1271">
        <v>34</v>
      </c>
      <c r="B51" s="536">
        <f t="shared" si="2"/>
        <v>2021</v>
      </c>
      <c r="C51" s="536"/>
      <c r="D51" s="550">
        <f t="shared" ref="D51:D67" si="6">D50-H50</f>
        <v>0</v>
      </c>
      <c r="E51" s="550"/>
      <c r="F51" s="59">
        <f t="shared" si="4"/>
        <v>0</v>
      </c>
      <c r="G51" s="59"/>
      <c r="H51" s="550">
        <f t="shared" si="5"/>
        <v>0</v>
      </c>
      <c r="I51" s="550"/>
      <c r="J51" s="557">
        <f>+(F50+F51)/2</f>
        <v>0</v>
      </c>
      <c r="K51" s="546"/>
      <c r="L51" s="538"/>
    </row>
    <row r="52" spans="1:12" s="9" customFormat="1" ht="15.6">
      <c r="A52" s="1271">
        <v>35</v>
      </c>
      <c r="B52" s="536">
        <f t="shared" si="2"/>
        <v>2022</v>
      </c>
      <c r="C52" s="536"/>
      <c r="D52" s="550">
        <f t="shared" si="6"/>
        <v>0</v>
      </c>
      <c r="E52" s="550"/>
      <c r="F52" s="59">
        <f t="shared" si="4"/>
        <v>0</v>
      </c>
      <c r="G52" s="59"/>
      <c r="H52" s="550">
        <f t="shared" si="5"/>
        <v>0</v>
      </c>
      <c r="I52" s="550"/>
      <c r="J52" s="549"/>
      <c r="K52" s="546"/>
      <c r="L52" s="538"/>
    </row>
    <row r="53" spans="1:12" s="9" customFormat="1" ht="15.6">
      <c r="A53" s="1271">
        <v>36</v>
      </c>
      <c r="B53" s="536">
        <f t="shared" si="2"/>
        <v>2023</v>
      </c>
      <c r="C53" s="536"/>
      <c r="D53" s="550">
        <f t="shared" si="6"/>
        <v>0</v>
      </c>
      <c r="E53" s="550"/>
      <c r="F53" s="59">
        <f t="shared" si="4"/>
        <v>0</v>
      </c>
      <c r="G53" s="59"/>
      <c r="H53" s="550">
        <f t="shared" si="5"/>
        <v>0</v>
      </c>
      <c r="I53" s="550"/>
      <c r="J53" s="549"/>
      <c r="K53" s="546"/>
      <c r="L53" s="538"/>
    </row>
    <row r="54" spans="1:12" s="9" customFormat="1" ht="15.6">
      <c r="A54" s="1271">
        <v>37</v>
      </c>
      <c r="B54" s="536">
        <f t="shared" si="2"/>
        <v>2024</v>
      </c>
      <c r="C54" s="536"/>
      <c r="D54" s="550">
        <f t="shared" si="6"/>
        <v>0</v>
      </c>
      <c r="E54" s="550"/>
      <c r="F54" s="59">
        <f t="shared" si="4"/>
        <v>0</v>
      </c>
      <c r="G54" s="59"/>
      <c r="H54" s="550">
        <f t="shared" si="5"/>
        <v>0</v>
      </c>
      <c r="I54" s="550"/>
      <c r="J54" s="549"/>
      <c r="K54" s="546"/>
      <c r="L54" s="538"/>
    </row>
    <row r="55" spans="1:12" s="9" customFormat="1" ht="15.6">
      <c r="A55" s="1271">
        <v>38</v>
      </c>
      <c r="B55" s="536">
        <f t="shared" si="2"/>
        <v>2025</v>
      </c>
      <c r="C55" s="536"/>
      <c r="D55" s="550">
        <f t="shared" si="6"/>
        <v>0</v>
      </c>
      <c r="E55" s="550"/>
      <c r="F55" s="59">
        <f t="shared" si="4"/>
        <v>0</v>
      </c>
      <c r="G55" s="59"/>
      <c r="H55" s="550">
        <f t="shared" si="5"/>
        <v>0</v>
      </c>
      <c r="I55" s="550"/>
      <c r="J55" s="549"/>
      <c r="K55" s="546"/>
      <c r="L55" s="538"/>
    </row>
    <row r="56" spans="1:12" s="9" customFormat="1" ht="15.6">
      <c r="A56" s="1271">
        <v>39</v>
      </c>
      <c r="B56" s="536">
        <f t="shared" si="2"/>
        <v>2026</v>
      </c>
      <c r="C56" s="536"/>
      <c r="D56" s="550">
        <f t="shared" si="6"/>
        <v>0</v>
      </c>
      <c r="E56" s="550"/>
      <c r="F56" s="59">
        <f t="shared" si="4"/>
        <v>0</v>
      </c>
      <c r="G56" s="59"/>
      <c r="H56" s="550">
        <f t="shared" si="5"/>
        <v>0</v>
      </c>
      <c r="I56" s="550"/>
      <c r="J56" s="549"/>
      <c r="K56" s="546"/>
      <c r="L56" s="538"/>
    </row>
    <row r="57" spans="1:12" s="9" customFormat="1" ht="15.6">
      <c r="A57" s="1271">
        <v>40</v>
      </c>
      <c r="B57" s="536">
        <f t="shared" si="2"/>
        <v>2027</v>
      </c>
      <c r="C57" s="536"/>
      <c r="D57" s="550">
        <f t="shared" si="6"/>
        <v>0</v>
      </c>
      <c r="E57" s="550"/>
      <c r="F57" s="59">
        <f t="shared" si="4"/>
        <v>0</v>
      </c>
      <c r="G57" s="59"/>
      <c r="H57" s="550">
        <f t="shared" si="5"/>
        <v>0</v>
      </c>
      <c r="I57" s="550"/>
      <c r="J57" s="549"/>
      <c r="K57" s="546"/>
      <c r="L57" s="538"/>
    </row>
    <row r="58" spans="1:12" s="9" customFormat="1" ht="15.6">
      <c r="A58" s="1271">
        <v>41</v>
      </c>
      <c r="B58" s="536">
        <f t="shared" si="2"/>
        <v>2028</v>
      </c>
      <c r="C58" s="536"/>
      <c r="D58" s="550">
        <f t="shared" si="6"/>
        <v>0</v>
      </c>
      <c r="E58" s="550"/>
      <c r="F58" s="59">
        <f t="shared" si="4"/>
        <v>0</v>
      </c>
      <c r="G58" s="59"/>
      <c r="H58" s="550">
        <f t="shared" si="5"/>
        <v>0</v>
      </c>
      <c r="I58" s="550"/>
      <c r="J58" s="549"/>
      <c r="K58" s="546"/>
      <c r="L58" s="538"/>
    </row>
    <row r="59" spans="1:12" s="9" customFormat="1" ht="15.6">
      <c r="A59" s="1271">
        <v>42</v>
      </c>
      <c r="B59" s="536">
        <f t="shared" si="2"/>
        <v>2029</v>
      </c>
      <c r="C59" s="536"/>
      <c r="D59" s="550">
        <f t="shared" si="6"/>
        <v>0</v>
      </c>
      <c r="E59" s="550"/>
      <c r="F59" s="59">
        <f t="shared" si="4"/>
        <v>0</v>
      </c>
      <c r="G59" s="59"/>
      <c r="H59" s="550">
        <f t="shared" si="5"/>
        <v>0</v>
      </c>
      <c r="I59" s="550"/>
      <c r="J59" s="549"/>
      <c r="K59" s="546"/>
      <c r="L59" s="538"/>
    </row>
    <row r="60" spans="1:12" s="9" customFormat="1" ht="15.6">
      <c r="A60" s="1271">
        <v>43</v>
      </c>
      <c r="B60" s="536">
        <f t="shared" si="2"/>
        <v>2030</v>
      </c>
      <c r="C60" s="536"/>
      <c r="D60" s="550">
        <f t="shared" si="6"/>
        <v>0</v>
      </c>
      <c r="E60" s="550"/>
      <c r="F60" s="59">
        <f t="shared" si="4"/>
        <v>0</v>
      </c>
      <c r="G60" s="59"/>
      <c r="H60" s="550">
        <f t="shared" si="5"/>
        <v>0</v>
      </c>
      <c r="I60" s="550"/>
      <c r="J60" s="549"/>
      <c r="K60" s="546"/>
      <c r="L60" s="538"/>
    </row>
    <row r="61" spans="1:12" s="9" customFormat="1" ht="15.6">
      <c r="A61" s="1271">
        <v>44</v>
      </c>
      <c r="B61" s="536">
        <f t="shared" si="2"/>
        <v>2031</v>
      </c>
      <c r="C61" s="536"/>
      <c r="D61" s="550">
        <f t="shared" si="6"/>
        <v>0</v>
      </c>
      <c r="E61" s="550"/>
      <c r="F61" s="59">
        <f t="shared" si="4"/>
        <v>0</v>
      </c>
      <c r="G61" s="59"/>
      <c r="H61" s="550">
        <f t="shared" si="5"/>
        <v>0</v>
      </c>
      <c r="I61" s="550"/>
      <c r="J61" s="549"/>
      <c r="K61" s="546"/>
      <c r="L61" s="538"/>
    </row>
    <row r="62" spans="1:12" s="9" customFormat="1" ht="15.6">
      <c r="A62" s="1271">
        <v>45</v>
      </c>
      <c r="B62" s="536">
        <f t="shared" si="2"/>
        <v>2032</v>
      </c>
      <c r="C62" s="536"/>
      <c r="D62" s="550">
        <f t="shared" si="6"/>
        <v>0</v>
      </c>
      <c r="E62" s="550"/>
      <c r="F62" s="59">
        <f t="shared" si="4"/>
        <v>0</v>
      </c>
      <c r="G62" s="59"/>
      <c r="H62" s="550">
        <f t="shared" si="5"/>
        <v>0</v>
      </c>
      <c r="I62" s="550"/>
      <c r="J62" s="549"/>
      <c r="K62" s="546"/>
      <c r="L62" s="538"/>
    </row>
    <row r="63" spans="1:12" s="9" customFormat="1" ht="15.6">
      <c r="A63" s="1271">
        <v>46</v>
      </c>
      <c r="B63" s="536">
        <f t="shared" si="2"/>
        <v>2033</v>
      </c>
      <c r="C63" s="536"/>
      <c r="D63" s="550">
        <f t="shared" si="6"/>
        <v>0</v>
      </c>
      <c r="E63" s="550"/>
      <c r="F63" s="59">
        <f t="shared" si="4"/>
        <v>0</v>
      </c>
      <c r="G63" s="59"/>
      <c r="H63" s="550">
        <f t="shared" si="5"/>
        <v>0</v>
      </c>
      <c r="I63" s="550"/>
      <c r="J63" s="549"/>
      <c r="K63" s="546"/>
      <c r="L63" s="538"/>
    </row>
    <row r="64" spans="1:12" s="9" customFormat="1" ht="15.6">
      <c r="A64" s="1271">
        <v>47</v>
      </c>
      <c r="B64" s="536">
        <f t="shared" si="2"/>
        <v>2034</v>
      </c>
      <c r="C64" s="536"/>
      <c r="D64" s="550">
        <f t="shared" si="6"/>
        <v>0</v>
      </c>
      <c r="E64" s="550"/>
      <c r="F64" s="59">
        <f t="shared" si="4"/>
        <v>0</v>
      </c>
      <c r="G64" s="59"/>
      <c r="H64" s="550">
        <f t="shared" si="5"/>
        <v>0</v>
      </c>
      <c r="I64" s="550"/>
      <c r="J64" s="549"/>
      <c r="K64" s="546"/>
      <c r="L64" s="538"/>
    </row>
    <row r="65" spans="1:12" s="9" customFormat="1" ht="15.6">
      <c r="A65" s="1271">
        <v>48</v>
      </c>
      <c r="B65" s="536">
        <f t="shared" si="2"/>
        <v>2035</v>
      </c>
      <c r="C65" s="536"/>
      <c r="D65" s="550">
        <f t="shared" si="6"/>
        <v>0</v>
      </c>
      <c r="E65" s="550"/>
      <c r="F65" s="59">
        <f t="shared" si="4"/>
        <v>0</v>
      </c>
      <c r="G65" s="59"/>
      <c r="H65" s="550">
        <f t="shared" si="5"/>
        <v>0</v>
      </c>
      <c r="I65" s="550"/>
      <c r="J65" s="549"/>
      <c r="K65" s="546"/>
      <c r="L65" s="538"/>
    </row>
    <row r="66" spans="1:12" s="9" customFormat="1" ht="15.6">
      <c r="A66" s="1271">
        <v>49</v>
      </c>
      <c r="B66" s="536">
        <f t="shared" si="2"/>
        <v>2036</v>
      </c>
      <c r="C66" s="536"/>
      <c r="D66" s="550">
        <f t="shared" si="6"/>
        <v>0</v>
      </c>
      <c r="E66" s="550"/>
      <c r="F66" s="59">
        <f t="shared" si="4"/>
        <v>0</v>
      </c>
      <c r="G66" s="59"/>
      <c r="H66" s="550">
        <f t="shared" si="5"/>
        <v>0</v>
      </c>
      <c r="I66" s="550"/>
      <c r="J66" s="549"/>
      <c r="K66" s="546"/>
      <c r="L66" s="538"/>
    </row>
    <row r="67" spans="1:12" s="9" customFormat="1" ht="15.6">
      <c r="A67" s="1271">
        <v>50</v>
      </c>
      <c r="B67" s="536">
        <f t="shared" si="2"/>
        <v>2037</v>
      </c>
      <c r="C67" s="536"/>
      <c r="D67" s="1394">
        <f t="shared" si="6"/>
        <v>0</v>
      </c>
      <c r="E67" s="550"/>
      <c r="F67" s="1389">
        <f>D67-H67</f>
        <v>0</v>
      </c>
      <c r="G67" s="59"/>
      <c r="H67" s="1394">
        <f t="shared" si="5"/>
        <v>0</v>
      </c>
      <c r="I67" s="550"/>
      <c r="J67" s="549"/>
      <c r="K67" s="546"/>
      <c r="L67" s="538"/>
    </row>
    <row r="68" spans="1:12" s="9" customFormat="1" ht="15">
      <c r="B68" s="536"/>
      <c r="C68" s="536"/>
      <c r="D68" s="59"/>
      <c r="E68" s="550"/>
      <c r="F68" s="59"/>
      <c r="G68" s="59"/>
      <c r="H68" s="59"/>
      <c r="I68" s="59"/>
      <c r="J68" s="59"/>
      <c r="K68" s="538"/>
      <c r="L68" s="538"/>
    </row>
    <row r="69" spans="1:12" s="9" customFormat="1" ht="16.2" thickBot="1">
      <c r="A69" s="1271">
        <v>51</v>
      </c>
      <c r="B69" s="558" t="s">
        <v>139</v>
      </c>
      <c r="C69" s="536"/>
      <c r="D69" s="59"/>
      <c r="E69" s="550"/>
      <c r="F69" s="59"/>
      <c r="G69" s="59"/>
      <c r="H69" s="559">
        <f>SUM(H18:H67)</f>
        <v>0</v>
      </c>
      <c r="I69" s="560"/>
      <c r="J69" s="559">
        <f>SUM(J44:J67)</f>
        <v>0</v>
      </c>
      <c r="K69" s="538"/>
      <c r="L69" s="538"/>
    </row>
    <row r="70" spans="1:12" s="9" customFormat="1" ht="15.6" thickTop="1">
      <c r="C70" s="536"/>
      <c r="D70" s="59"/>
      <c r="E70" s="550"/>
      <c r="F70" s="59"/>
      <c r="G70" s="59"/>
      <c r="H70" s="59"/>
      <c r="I70" s="59"/>
      <c r="J70" s="59"/>
      <c r="K70" s="538"/>
      <c r="L70" s="538"/>
    </row>
    <row r="71" spans="1:12" s="11" customFormat="1" ht="13.8">
      <c r="D71" s="60"/>
      <c r="E71" s="60"/>
      <c r="F71" s="60"/>
      <c r="G71" s="60"/>
      <c r="H71" s="60"/>
      <c r="I71" s="60"/>
      <c r="J71" s="60"/>
      <c r="K71" s="561"/>
      <c r="L71" s="561"/>
    </row>
    <row r="72" spans="1:12" s="11" customFormat="1" ht="13.8">
      <c r="K72" s="561"/>
      <c r="L72" s="561"/>
    </row>
  </sheetData>
  <customSheetViews>
    <customSheetView guid="{343BF296-013A-41F5-BDAB-AD6220EA7F78}"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4" orientation="portrait" r:id="rId1"/>
    </customSheetView>
    <customSheetView guid="{B321D76C-CDE5-48BB-9CDE-80FF97D58FCF}"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5" orientation="portrait" r:id="rId2"/>
    </customSheetView>
  </customSheetViews>
  <mergeCells count="6">
    <mergeCell ref="A9:K9"/>
    <mergeCell ref="A7:K7"/>
    <mergeCell ref="A8:K8"/>
    <mergeCell ref="A3:K3"/>
    <mergeCell ref="A4:K4"/>
    <mergeCell ref="A5:K5"/>
  </mergeCells>
  <printOptions horizontalCentered="1"/>
  <pageMargins left="0.2" right="0.2" top="0.33" bottom="0.28000000000000003" header="0.05" footer="0.05"/>
  <pageSetup scale="65" orientation="portrait" r:id="rId3"/>
  <rowBreaks count="1" manualBreakCount="1">
    <brk id="71" max="16383" man="1"/>
  </rowBreaks>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pageSetUpPr fitToPage="1"/>
  </sheetPr>
  <dimension ref="A1:Q49"/>
  <sheetViews>
    <sheetView showGridLines="0" view="pageBreakPreview" topLeftCell="A3" zoomScale="70" zoomScaleNormal="80" zoomScaleSheetLayoutView="70" workbookViewId="0">
      <selection activeCell="A40" sqref="A40"/>
    </sheetView>
  </sheetViews>
  <sheetFormatPr defaultRowHeight="13.2"/>
  <cols>
    <col min="1" max="1" width="3.44140625" style="510" customWidth="1"/>
    <col min="2" max="2" width="12" style="510" hidden="1" customWidth="1"/>
    <col min="3" max="3" width="16.109375" style="510" customWidth="1"/>
    <col min="4" max="4" width="1.44140625" style="510" customWidth="1"/>
    <col min="5" max="5" width="53.77734375" style="510" customWidth="1"/>
    <col min="6" max="6" width="13.77734375" style="510" bestFit="1" customWidth="1"/>
    <col min="7" max="7" width="19.109375" style="509" customWidth="1"/>
    <col min="8" max="9" width="17.77734375" style="509" bestFit="1" customWidth="1"/>
    <col min="10" max="10" width="13.77734375" style="510" bestFit="1" customWidth="1"/>
    <col min="11" max="11" width="29.109375" style="510" customWidth="1"/>
    <col min="12" max="13" width="17.77734375" style="510" bestFit="1" customWidth="1"/>
    <col min="14" max="254" width="9" style="510"/>
    <col min="255" max="255" width="12" style="510" customWidth="1"/>
    <col min="256" max="256" width="8.109375" style="510" bestFit="1" customWidth="1"/>
    <col min="257" max="257" width="40.77734375" style="510" bestFit="1" customWidth="1"/>
    <col min="258" max="258" width="11.77734375" style="510" bestFit="1" customWidth="1"/>
    <col min="259" max="259" width="11.21875" style="510" bestFit="1" customWidth="1"/>
    <col min="260" max="260" width="13" style="510" bestFit="1" customWidth="1"/>
    <col min="261" max="510" width="9" style="510"/>
    <col min="511" max="511" width="12" style="510" customWidth="1"/>
    <col min="512" max="512" width="8.109375" style="510" bestFit="1" customWidth="1"/>
    <col min="513" max="513" width="40.77734375" style="510" bestFit="1" customWidth="1"/>
    <col min="514" max="514" width="11.77734375" style="510" bestFit="1" customWidth="1"/>
    <col min="515" max="515" width="11.21875" style="510" bestFit="1" customWidth="1"/>
    <col min="516" max="516" width="13" style="510" bestFit="1" customWidth="1"/>
    <col min="517" max="766" width="9" style="510"/>
    <col min="767" max="767" width="12" style="510" customWidth="1"/>
    <col min="768" max="768" width="8.109375" style="510" bestFit="1" customWidth="1"/>
    <col min="769" max="769" width="40.77734375" style="510" bestFit="1" customWidth="1"/>
    <col min="770" max="770" width="11.77734375" style="510" bestFit="1" customWidth="1"/>
    <col min="771" max="771" width="11.21875" style="510" bestFit="1" customWidth="1"/>
    <col min="772" max="772" width="13" style="510" bestFit="1" customWidth="1"/>
    <col min="773" max="1022" width="9" style="510"/>
    <col min="1023" max="1023" width="12" style="510" customWidth="1"/>
    <col min="1024" max="1024" width="8.109375" style="510" bestFit="1" customWidth="1"/>
    <col min="1025" max="1025" width="40.77734375" style="510" bestFit="1" customWidth="1"/>
    <col min="1026" max="1026" width="11.77734375" style="510" bestFit="1" customWidth="1"/>
    <col min="1027" max="1027" width="11.21875" style="510" bestFit="1" customWidth="1"/>
    <col min="1028" max="1028" width="13" style="510" bestFit="1" customWidth="1"/>
    <col min="1029" max="1278" width="9" style="510"/>
    <col min="1279" max="1279" width="12" style="510" customWidth="1"/>
    <col min="1280" max="1280" width="8.109375" style="510" bestFit="1" customWidth="1"/>
    <col min="1281" max="1281" width="40.77734375" style="510" bestFit="1" customWidth="1"/>
    <col min="1282" max="1282" width="11.77734375" style="510" bestFit="1" customWidth="1"/>
    <col min="1283" max="1283" width="11.21875" style="510" bestFit="1" customWidth="1"/>
    <col min="1284" max="1284" width="13" style="510" bestFit="1" customWidth="1"/>
    <col min="1285" max="1534" width="9" style="510"/>
    <col min="1535" max="1535" width="12" style="510" customWidth="1"/>
    <col min="1536" max="1536" width="8.109375" style="510" bestFit="1" customWidth="1"/>
    <col min="1537" max="1537" width="40.77734375" style="510" bestFit="1" customWidth="1"/>
    <col min="1538" max="1538" width="11.77734375" style="510" bestFit="1" customWidth="1"/>
    <col min="1539" max="1539" width="11.21875" style="510" bestFit="1" customWidth="1"/>
    <col min="1540" max="1540" width="13" style="510" bestFit="1" customWidth="1"/>
    <col min="1541" max="1790" width="9" style="510"/>
    <col min="1791" max="1791" width="12" style="510" customWidth="1"/>
    <col min="1792" max="1792" width="8.109375" style="510" bestFit="1" customWidth="1"/>
    <col min="1793" max="1793" width="40.77734375" style="510" bestFit="1" customWidth="1"/>
    <col min="1794" max="1794" width="11.77734375" style="510" bestFit="1" customWidth="1"/>
    <col min="1795" max="1795" width="11.21875" style="510" bestFit="1" customWidth="1"/>
    <col min="1796" max="1796" width="13" style="510" bestFit="1" customWidth="1"/>
    <col min="1797" max="2046" width="9" style="510"/>
    <col min="2047" max="2047" width="12" style="510" customWidth="1"/>
    <col min="2048" max="2048" width="8.109375" style="510" bestFit="1" customWidth="1"/>
    <col min="2049" max="2049" width="40.77734375" style="510" bestFit="1" customWidth="1"/>
    <col min="2050" max="2050" width="11.77734375" style="510" bestFit="1" customWidth="1"/>
    <col min="2051" max="2051" width="11.21875" style="510" bestFit="1" customWidth="1"/>
    <col min="2052" max="2052" width="13" style="510" bestFit="1" customWidth="1"/>
    <col min="2053" max="2302" width="9" style="510"/>
    <col min="2303" max="2303" width="12" style="510" customWidth="1"/>
    <col min="2304" max="2304" width="8.109375" style="510" bestFit="1" customWidth="1"/>
    <col min="2305" max="2305" width="40.77734375" style="510" bestFit="1" customWidth="1"/>
    <col min="2306" max="2306" width="11.77734375" style="510" bestFit="1" customWidth="1"/>
    <col min="2307" max="2307" width="11.21875" style="510" bestFit="1" customWidth="1"/>
    <col min="2308" max="2308" width="13" style="510" bestFit="1" customWidth="1"/>
    <col min="2309" max="2558" width="9" style="510"/>
    <col min="2559" max="2559" width="12" style="510" customWidth="1"/>
    <col min="2560" max="2560" width="8.109375" style="510" bestFit="1" customWidth="1"/>
    <col min="2561" max="2561" width="40.77734375" style="510" bestFit="1" customWidth="1"/>
    <col min="2562" max="2562" width="11.77734375" style="510" bestFit="1" customWidth="1"/>
    <col min="2563" max="2563" width="11.21875" style="510" bestFit="1" customWidth="1"/>
    <col min="2564" max="2564" width="13" style="510" bestFit="1" customWidth="1"/>
    <col min="2565" max="2814" width="9" style="510"/>
    <col min="2815" max="2815" width="12" style="510" customWidth="1"/>
    <col min="2816" max="2816" width="8.109375" style="510" bestFit="1" customWidth="1"/>
    <col min="2817" max="2817" width="40.77734375" style="510" bestFit="1" customWidth="1"/>
    <col min="2818" max="2818" width="11.77734375" style="510" bestFit="1" customWidth="1"/>
    <col min="2819" max="2819" width="11.21875" style="510" bestFit="1" customWidth="1"/>
    <col min="2820" max="2820" width="13" style="510" bestFit="1" customWidth="1"/>
    <col min="2821" max="3070" width="9" style="510"/>
    <col min="3071" max="3071" width="12" style="510" customWidth="1"/>
    <col min="3072" max="3072" width="8.109375" style="510" bestFit="1" customWidth="1"/>
    <col min="3073" max="3073" width="40.77734375" style="510" bestFit="1" customWidth="1"/>
    <col min="3074" max="3074" width="11.77734375" style="510" bestFit="1" customWidth="1"/>
    <col min="3075" max="3075" width="11.21875" style="510" bestFit="1" customWidth="1"/>
    <col min="3076" max="3076" width="13" style="510" bestFit="1" customWidth="1"/>
    <col min="3077" max="3326" width="9" style="510"/>
    <col min="3327" max="3327" width="12" style="510" customWidth="1"/>
    <col min="3328" max="3328" width="8.109375" style="510" bestFit="1" customWidth="1"/>
    <col min="3329" max="3329" width="40.77734375" style="510" bestFit="1" customWidth="1"/>
    <col min="3330" max="3330" width="11.77734375" style="510" bestFit="1" customWidth="1"/>
    <col min="3331" max="3331" width="11.21875" style="510" bestFit="1" customWidth="1"/>
    <col min="3332" max="3332" width="13" style="510" bestFit="1" customWidth="1"/>
    <col min="3333" max="3582" width="9" style="510"/>
    <col min="3583" max="3583" width="12" style="510" customWidth="1"/>
    <col min="3584" max="3584" width="8.109375" style="510" bestFit="1" customWidth="1"/>
    <col min="3585" max="3585" width="40.77734375" style="510" bestFit="1" customWidth="1"/>
    <col min="3586" max="3586" width="11.77734375" style="510" bestFit="1" customWidth="1"/>
    <col min="3587" max="3587" width="11.21875" style="510" bestFit="1" customWidth="1"/>
    <col min="3588" max="3588" width="13" style="510" bestFit="1" customWidth="1"/>
    <col min="3589" max="3838" width="9" style="510"/>
    <col min="3839" max="3839" width="12" style="510" customWidth="1"/>
    <col min="3840" max="3840" width="8.109375" style="510" bestFit="1" customWidth="1"/>
    <col min="3841" max="3841" width="40.77734375" style="510" bestFit="1" customWidth="1"/>
    <col min="3842" max="3842" width="11.77734375" style="510" bestFit="1" customWidth="1"/>
    <col min="3843" max="3843" width="11.21875" style="510" bestFit="1" customWidth="1"/>
    <col min="3844" max="3844" width="13" style="510" bestFit="1" customWidth="1"/>
    <col min="3845" max="4094" width="9" style="510"/>
    <col min="4095" max="4095" width="12" style="510" customWidth="1"/>
    <col min="4096" max="4096" width="8.109375" style="510" bestFit="1" customWidth="1"/>
    <col min="4097" max="4097" width="40.77734375" style="510" bestFit="1" customWidth="1"/>
    <col min="4098" max="4098" width="11.77734375" style="510" bestFit="1" customWidth="1"/>
    <col min="4099" max="4099" width="11.21875" style="510" bestFit="1" customWidth="1"/>
    <col min="4100" max="4100" width="13" style="510" bestFit="1" customWidth="1"/>
    <col min="4101" max="4350" width="9" style="510"/>
    <col min="4351" max="4351" width="12" style="510" customWidth="1"/>
    <col min="4352" max="4352" width="8.109375" style="510" bestFit="1" customWidth="1"/>
    <col min="4353" max="4353" width="40.77734375" style="510" bestFit="1" customWidth="1"/>
    <col min="4354" max="4354" width="11.77734375" style="510" bestFit="1" customWidth="1"/>
    <col min="4355" max="4355" width="11.21875" style="510" bestFit="1" customWidth="1"/>
    <col min="4356" max="4356" width="13" style="510" bestFit="1" customWidth="1"/>
    <col min="4357" max="4606" width="9" style="510"/>
    <col min="4607" max="4607" width="12" style="510" customWidth="1"/>
    <col min="4608" max="4608" width="8.109375" style="510" bestFit="1" customWidth="1"/>
    <col min="4609" max="4609" width="40.77734375" style="510" bestFit="1" customWidth="1"/>
    <col min="4610" max="4610" width="11.77734375" style="510" bestFit="1" customWidth="1"/>
    <col min="4611" max="4611" width="11.21875" style="510" bestFit="1" customWidth="1"/>
    <col min="4612" max="4612" width="13" style="510" bestFit="1" customWidth="1"/>
    <col min="4613" max="4862" width="9" style="510"/>
    <col min="4863" max="4863" width="12" style="510" customWidth="1"/>
    <col min="4864" max="4864" width="8.109375" style="510" bestFit="1" customWidth="1"/>
    <col min="4865" max="4865" width="40.77734375" style="510" bestFit="1" customWidth="1"/>
    <col min="4866" max="4866" width="11.77734375" style="510" bestFit="1" customWidth="1"/>
    <col min="4867" max="4867" width="11.21875" style="510" bestFit="1" customWidth="1"/>
    <col min="4868" max="4868" width="13" style="510" bestFit="1" customWidth="1"/>
    <col min="4869" max="5118" width="9" style="510"/>
    <col min="5119" max="5119" width="12" style="510" customWidth="1"/>
    <col min="5120" max="5120" width="8.109375" style="510" bestFit="1" customWidth="1"/>
    <col min="5121" max="5121" width="40.77734375" style="510" bestFit="1" customWidth="1"/>
    <col min="5122" max="5122" width="11.77734375" style="510" bestFit="1" customWidth="1"/>
    <col min="5123" max="5123" width="11.21875" style="510" bestFit="1" customWidth="1"/>
    <col min="5124" max="5124" width="13" style="510" bestFit="1" customWidth="1"/>
    <col min="5125" max="5374" width="9" style="510"/>
    <col min="5375" max="5375" width="12" style="510" customWidth="1"/>
    <col min="5376" max="5376" width="8.109375" style="510" bestFit="1" customWidth="1"/>
    <col min="5377" max="5377" width="40.77734375" style="510" bestFit="1" customWidth="1"/>
    <col min="5378" max="5378" width="11.77734375" style="510" bestFit="1" customWidth="1"/>
    <col min="5379" max="5379" width="11.21875" style="510" bestFit="1" customWidth="1"/>
    <col min="5380" max="5380" width="13" style="510" bestFit="1" customWidth="1"/>
    <col min="5381" max="5630" width="9" style="510"/>
    <col min="5631" max="5631" width="12" style="510" customWidth="1"/>
    <col min="5632" max="5632" width="8.109375" style="510" bestFit="1" customWidth="1"/>
    <col min="5633" max="5633" width="40.77734375" style="510" bestFit="1" customWidth="1"/>
    <col min="5634" max="5634" width="11.77734375" style="510" bestFit="1" customWidth="1"/>
    <col min="5635" max="5635" width="11.21875" style="510" bestFit="1" customWidth="1"/>
    <col min="5636" max="5636" width="13" style="510" bestFit="1" customWidth="1"/>
    <col min="5637" max="5886" width="9" style="510"/>
    <col min="5887" max="5887" width="12" style="510" customWidth="1"/>
    <col min="5888" max="5888" width="8.109375" style="510" bestFit="1" customWidth="1"/>
    <col min="5889" max="5889" width="40.77734375" style="510" bestFit="1" customWidth="1"/>
    <col min="5890" max="5890" width="11.77734375" style="510" bestFit="1" customWidth="1"/>
    <col min="5891" max="5891" width="11.21875" style="510" bestFit="1" customWidth="1"/>
    <col min="5892" max="5892" width="13" style="510" bestFit="1" customWidth="1"/>
    <col min="5893" max="6142" width="9" style="510"/>
    <col min="6143" max="6143" width="12" style="510" customWidth="1"/>
    <col min="6144" max="6144" width="8.109375" style="510" bestFit="1" customWidth="1"/>
    <col min="6145" max="6145" width="40.77734375" style="510" bestFit="1" customWidth="1"/>
    <col min="6146" max="6146" width="11.77734375" style="510" bestFit="1" customWidth="1"/>
    <col min="6147" max="6147" width="11.21875" style="510" bestFit="1" customWidth="1"/>
    <col min="6148" max="6148" width="13" style="510" bestFit="1" customWidth="1"/>
    <col min="6149" max="6398" width="9" style="510"/>
    <col min="6399" max="6399" width="12" style="510" customWidth="1"/>
    <col min="6400" max="6400" width="8.109375" style="510" bestFit="1" customWidth="1"/>
    <col min="6401" max="6401" width="40.77734375" style="510" bestFit="1" customWidth="1"/>
    <col min="6402" max="6402" width="11.77734375" style="510" bestFit="1" customWidth="1"/>
    <col min="6403" max="6403" width="11.21875" style="510" bestFit="1" customWidth="1"/>
    <col min="6404" max="6404" width="13" style="510" bestFit="1" customWidth="1"/>
    <col min="6405" max="6654" width="9" style="510"/>
    <col min="6655" max="6655" width="12" style="510" customWidth="1"/>
    <col min="6656" max="6656" width="8.109375" style="510" bestFit="1" customWidth="1"/>
    <col min="6657" max="6657" width="40.77734375" style="510" bestFit="1" customWidth="1"/>
    <col min="6658" max="6658" width="11.77734375" style="510" bestFit="1" customWidth="1"/>
    <col min="6659" max="6659" width="11.21875" style="510" bestFit="1" customWidth="1"/>
    <col min="6660" max="6660" width="13" style="510" bestFit="1" customWidth="1"/>
    <col min="6661" max="6910" width="9" style="510"/>
    <col min="6911" max="6911" width="12" style="510" customWidth="1"/>
    <col min="6912" max="6912" width="8.109375" style="510" bestFit="1" customWidth="1"/>
    <col min="6913" max="6913" width="40.77734375" style="510" bestFit="1" customWidth="1"/>
    <col min="6914" max="6914" width="11.77734375" style="510" bestFit="1" customWidth="1"/>
    <col min="6915" max="6915" width="11.21875" style="510" bestFit="1" customWidth="1"/>
    <col min="6916" max="6916" width="13" style="510" bestFit="1" customWidth="1"/>
    <col min="6917" max="7166" width="9" style="510"/>
    <col min="7167" max="7167" width="12" style="510" customWidth="1"/>
    <col min="7168" max="7168" width="8.109375" style="510" bestFit="1" customWidth="1"/>
    <col min="7169" max="7169" width="40.77734375" style="510" bestFit="1" customWidth="1"/>
    <col min="7170" max="7170" width="11.77734375" style="510" bestFit="1" customWidth="1"/>
    <col min="7171" max="7171" width="11.21875" style="510" bestFit="1" customWidth="1"/>
    <col min="7172" max="7172" width="13" style="510" bestFit="1" customWidth="1"/>
    <col min="7173" max="7422" width="9" style="510"/>
    <col min="7423" max="7423" width="12" style="510" customWidth="1"/>
    <col min="7424" max="7424" width="8.109375" style="510" bestFit="1" customWidth="1"/>
    <col min="7425" max="7425" width="40.77734375" style="510" bestFit="1" customWidth="1"/>
    <col min="7426" max="7426" width="11.77734375" style="510" bestFit="1" customWidth="1"/>
    <col min="7427" max="7427" width="11.21875" style="510" bestFit="1" customWidth="1"/>
    <col min="7428" max="7428" width="13" style="510" bestFit="1" customWidth="1"/>
    <col min="7429" max="7678" width="9" style="510"/>
    <col min="7679" max="7679" width="12" style="510" customWidth="1"/>
    <col min="7680" max="7680" width="8.109375" style="510" bestFit="1" customWidth="1"/>
    <col min="7681" max="7681" width="40.77734375" style="510" bestFit="1" customWidth="1"/>
    <col min="7682" max="7682" width="11.77734375" style="510" bestFit="1" customWidth="1"/>
    <col min="7683" max="7683" width="11.21875" style="510" bestFit="1" customWidth="1"/>
    <col min="7684" max="7684" width="13" style="510" bestFit="1" customWidth="1"/>
    <col min="7685" max="7934" width="9" style="510"/>
    <col min="7935" max="7935" width="12" style="510" customWidth="1"/>
    <col min="7936" max="7936" width="8.109375" style="510" bestFit="1" customWidth="1"/>
    <col min="7937" max="7937" width="40.77734375" style="510" bestFit="1" customWidth="1"/>
    <col min="7938" max="7938" width="11.77734375" style="510" bestFit="1" customWidth="1"/>
    <col min="7939" max="7939" width="11.21875" style="510" bestFit="1" customWidth="1"/>
    <col min="7940" max="7940" width="13" style="510" bestFit="1" customWidth="1"/>
    <col min="7941" max="8190" width="9" style="510"/>
    <col min="8191" max="8191" width="12" style="510" customWidth="1"/>
    <col min="8192" max="8192" width="8.109375" style="510" bestFit="1" customWidth="1"/>
    <col min="8193" max="8193" width="40.77734375" style="510" bestFit="1" customWidth="1"/>
    <col min="8194" max="8194" width="11.77734375" style="510" bestFit="1" customWidth="1"/>
    <col min="8195" max="8195" width="11.21875" style="510" bestFit="1" customWidth="1"/>
    <col min="8196" max="8196" width="13" style="510" bestFit="1" customWidth="1"/>
    <col min="8197" max="8446" width="9" style="510"/>
    <col min="8447" max="8447" width="12" style="510" customWidth="1"/>
    <col min="8448" max="8448" width="8.109375" style="510" bestFit="1" customWidth="1"/>
    <col min="8449" max="8449" width="40.77734375" style="510" bestFit="1" customWidth="1"/>
    <col min="8450" max="8450" width="11.77734375" style="510" bestFit="1" customWidth="1"/>
    <col min="8451" max="8451" width="11.21875" style="510" bestFit="1" customWidth="1"/>
    <col min="8452" max="8452" width="13" style="510" bestFit="1" customWidth="1"/>
    <col min="8453" max="8702" width="9" style="510"/>
    <col min="8703" max="8703" width="12" style="510" customWidth="1"/>
    <col min="8704" max="8704" width="8.109375" style="510" bestFit="1" customWidth="1"/>
    <col min="8705" max="8705" width="40.77734375" style="510" bestFit="1" customWidth="1"/>
    <col min="8706" max="8706" width="11.77734375" style="510" bestFit="1" customWidth="1"/>
    <col min="8707" max="8707" width="11.21875" style="510" bestFit="1" customWidth="1"/>
    <col min="8708" max="8708" width="13" style="510" bestFit="1" customWidth="1"/>
    <col min="8709" max="8958" width="9" style="510"/>
    <col min="8959" max="8959" width="12" style="510" customWidth="1"/>
    <col min="8960" max="8960" width="8.109375" style="510" bestFit="1" customWidth="1"/>
    <col min="8961" max="8961" width="40.77734375" style="510" bestFit="1" customWidth="1"/>
    <col min="8962" max="8962" width="11.77734375" style="510" bestFit="1" customWidth="1"/>
    <col min="8963" max="8963" width="11.21875" style="510" bestFit="1" customWidth="1"/>
    <col min="8964" max="8964" width="13" style="510" bestFit="1" customWidth="1"/>
    <col min="8965" max="9214" width="9" style="510"/>
    <col min="9215" max="9215" width="12" style="510" customWidth="1"/>
    <col min="9216" max="9216" width="8.109375" style="510" bestFit="1" customWidth="1"/>
    <col min="9217" max="9217" width="40.77734375" style="510" bestFit="1" customWidth="1"/>
    <col min="9218" max="9218" width="11.77734375" style="510" bestFit="1" customWidth="1"/>
    <col min="9219" max="9219" width="11.21875" style="510" bestFit="1" customWidth="1"/>
    <col min="9220" max="9220" width="13" style="510" bestFit="1" customWidth="1"/>
    <col min="9221" max="9470" width="9" style="510"/>
    <col min="9471" max="9471" width="12" style="510" customWidth="1"/>
    <col min="9472" max="9472" width="8.109375" style="510" bestFit="1" customWidth="1"/>
    <col min="9473" max="9473" width="40.77734375" style="510" bestFit="1" customWidth="1"/>
    <col min="9474" max="9474" width="11.77734375" style="510" bestFit="1" customWidth="1"/>
    <col min="9475" max="9475" width="11.21875" style="510" bestFit="1" customWidth="1"/>
    <col min="9476" max="9476" width="13" style="510" bestFit="1" customWidth="1"/>
    <col min="9477" max="9726" width="9" style="510"/>
    <col min="9727" max="9727" width="12" style="510" customWidth="1"/>
    <col min="9728" max="9728" width="8.109375" style="510" bestFit="1" customWidth="1"/>
    <col min="9729" max="9729" width="40.77734375" style="510" bestFit="1" customWidth="1"/>
    <col min="9730" max="9730" width="11.77734375" style="510" bestFit="1" customWidth="1"/>
    <col min="9731" max="9731" width="11.21875" style="510" bestFit="1" customWidth="1"/>
    <col min="9732" max="9732" width="13" style="510" bestFit="1" customWidth="1"/>
    <col min="9733" max="9982" width="9" style="510"/>
    <col min="9983" max="9983" width="12" style="510" customWidth="1"/>
    <col min="9984" max="9984" width="8.109375" style="510" bestFit="1" customWidth="1"/>
    <col min="9985" max="9985" width="40.77734375" style="510" bestFit="1" customWidth="1"/>
    <col min="9986" max="9986" width="11.77734375" style="510" bestFit="1" customWidth="1"/>
    <col min="9987" max="9987" width="11.21875" style="510" bestFit="1" customWidth="1"/>
    <col min="9988" max="9988" width="13" style="510" bestFit="1" customWidth="1"/>
    <col min="9989" max="10238" width="9" style="510"/>
    <col min="10239" max="10239" width="12" style="510" customWidth="1"/>
    <col min="10240" max="10240" width="8.109375" style="510" bestFit="1" customWidth="1"/>
    <col min="10241" max="10241" width="40.77734375" style="510" bestFit="1" customWidth="1"/>
    <col min="10242" max="10242" width="11.77734375" style="510" bestFit="1" customWidth="1"/>
    <col min="10243" max="10243" width="11.21875" style="510" bestFit="1" customWidth="1"/>
    <col min="10244" max="10244" width="13" style="510" bestFit="1" customWidth="1"/>
    <col min="10245" max="10494" width="9" style="510"/>
    <col min="10495" max="10495" width="12" style="510" customWidth="1"/>
    <col min="10496" max="10496" width="8.109375" style="510" bestFit="1" customWidth="1"/>
    <col min="10497" max="10497" width="40.77734375" style="510" bestFit="1" customWidth="1"/>
    <col min="10498" max="10498" width="11.77734375" style="510" bestFit="1" customWidth="1"/>
    <col min="10499" max="10499" width="11.21875" style="510" bestFit="1" customWidth="1"/>
    <col min="10500" max="10500" width="13" style="510" bestFit="1" customWidth="1"/>
    <col min="10501" max="10750" width="9" style="510"/>
    <col min="10751" max="10751" width="12" style="510" customWidth="1"/>
    <col min="10752" max="10752" width="8.109375" style="510" bestFit="1" customWidth="1"/>
    <col min="10753" max="10753" width="40.77734375" style="510" bestFit="1" customWidth="1"/>
    <col min="10754" max="10754" width="11.77734375" style="510" bestFit="1" customWidth="1"/>
    <col min="10755" max="10755" width="11.21875" style="510" bestFit="1" customWidth="1"/>
    <col min="10756" max="10756" width="13" style="510" bestFit="1" customWidth="1"/>
    <col min="10757" max="11006" width="9" style="510"/>
    <col min="11007" max="11007" width="12" style="510" customWidth="1"/>
    <col min="11008" max="11008" width="8.109375" style="510" bestFit="1" customWidth="1"/>
    <col min="11009" max="11009" width="40.77734375" style="510" bestFit="1" customWidth="1"/>
    <col min="11010" max="11010" width="11.77734375" style="510" bestFit="1" customWidth="1"/>
    <col min="11011" max="11011" width="11.21875" style="510" bestFit="1" customWidth="1"/>
    <col min="11012" max="11012" width="13" style="510" bestFit="1" customWidth="1"/>
    <col min="11013" max="11262" width="9" style="510"/>
    <col min="11263" max="11263" width="12" style="510" customWidth="1"/>
    <col min="11264" max="11264" width="8.109375" style="510" bestFit="1" customWidth="1"/>
    <col min="11265" max="11265" width="40.77734375" style="510" bestFit="1" customWidth="1"/>
    <col min="11266" max="11266" width="11.77734375" style="510" bestFit="1" customWidth="1"/>
    <col min="11267" max="11267" width="11.21875" style="510" bestFit="1" customWidth="1"/>
    <col min="11268" max="11268" width="13" style="510" bestFit="1" customWidth="1"/>
    <col min="11269" max="11518" width="9" style="510"/>
    <col min="11519" max="11519" width="12" style="510" customWidth="1"/>
    <col min="11520" max="11520" width="8.109375" style="510" bestFit="1" customWidth="1"/>
    <col min="11521" max="11521" width="40.77734375" style="510" bestFit="1" customWidth="1"/>
    <col min="11522" max="11522" width="11.77734375" style="510" bestFit="1" customWidth="1"/>
    <col min="11523" max="11523" width="11.21875" style="510" bestFit="1" customWidth="1"/>
    <col min="11524" max="11524" width="13" style="510" bestFit="1" customWidth="1"/>
    <col min="11525" max="11774" width="9" style="510"/>
    <col min="11775" max="11775" width="12" style="510" customWidth="1"/>
    <col min="11776" max="11776" width="8.109375" style="510" bestFit="1" customWidth="1"/>
    <col min="11777" max="11777" width="40.77734375" style="510" bestFit="1" customWidth="1"/>
    <col min="11778" max="11778" width="11.77734375" style="510" bestFit="1" customWidth="1"/>
    <col min="11779" max="11779" width="11.21875" style="510" bestFit="1" customWidth="1"/>
    <col min="11780" max="11780" width="13" style="510" bestFit="1" customWidth="1"/>
    <col min="11781" max="12030" width="9" style="510"/>
    <col min="12031" max="12031" width="12" style="510" customWidth="1"/>
    <col min="12032" max="12032" width="8.109375" style="510" bestFit="1" customWidth="1"/>
    <col min="12033" max="12033" width="40.77734375" style="510" bestFit="1" customWidth="1"/>
    <col min="12034" max="12034" width="11.77734375" style="510" bestFit="1" customWidth="1"/>
    <col min="12035" max="12035" width="11.21875" style="510" bestFit="1" customWidth="1"/>
    <col min="12036" max="12036" width="13" style="510" bestFit="1" customWidth="1"/>
    <col min="12037" max="12286" width="9" style="510"/>
    <col min="12287" max="12287" width="12" style="510" customWidth="1"/>
    <col min="12288" max="12288" width="8.109375" style="510" bestFit="1" customWidth="1"/>
    <col min="12289" max="12289" width="40.77734375" style="510" bestFit="1" customWidth="1"/>
    <col min="12290" max="12290" width="11.77734375" style="510" bestFit="1" customWidth="1"/>
    <col min="12291" max="12291" width="11.21875" style="510" bestFit="1" customWidth="1"/>
    <col min="12292" max="12292" width="13" style="510" bestFit="1" customWidth="1"/>
    <col min="12293" max="12542" width="9" style="510"/>
    <col min="12543" max="12543" width="12" style="510" customWidth="1"/>
    <col min="12544" max="12544" width="8.109375" style="510" bestFit="1" customWidth="1"/>
    <col min="12545" max="12545" width="40.77734375" style="510" bestFit="1" customWidth="1"/>
    <col min="12546" max="12546" width="11.77734375" style="510" bestFit="1" customWidth="1"/>
    <col min="12547" max="12547" width="11.21875" style="510" bestFit="1" customWidth="1"/>
    <col min="12548" max="12548" width="13" style="510" bestFit="1" customWidth="1"/>
    <col min="12549" max="12798" width="9" style="510"/>
    <col min="12799" max="12799" width="12" style="510" customWidth="1"/>
    <col min="12800" max="12800" width="8.109375" style="510" bestFit="1" customWidth="1"/>
    <col min="12801" max="12801" width="40.77734375" style="510" bestFit="1" customWidth="1"/>
    <col min="12802" max="12802" width="11.77734375" style="510" bestFit="1" customWidth="1"/>
    <col min="12803" max="12803" width="11.21875" style="510" bestFit="1" customWidth="1"/>
    <col min="12804" max="12804" width="13" style="510" bestFit="1" customWidth="1"/>
    <col min="12805" max="13054" width="9" style="510"/>
    <col min="13055" max="13055" width="12" style="510" customWidth="1"/>
    <col min="13056" max="13056" width="8.109375" style="510" bestFit="1" customWidth="1"/>
    <col min="13057" max="13057" width="40.77734375" style="510" bestFit="1" customWidth="1"/>
    <col min="13058" max="13058" width="11.77734375" style="510" bestFit="1" customWidth="1"/>
    <col min="13059" max="13059" width="11.21875" style="510" bestFit="1" customWidth="1"/>
    <col min="13060" max="13060" width="13" style="510" bestFit="1" customWidth="1"/>
    <col min="13061" max="13310" width="9" style="510"/>
    <col min="13311" max="13311" width="12" style="510" customWidth="1"/>
    <col min="13312" max="13312" width="8.109375" style="510" bestFit="1" customWidth="1"/>
    <col min="13313" max="13313" width="40.77734375" style="510" bestFit="1" customWidth="1"/>
    <col min="13314" max="13314" width="11.77734375" style="510" bestFit="1" customWidth="1"/>
    <col min="13315" max="13315" width="11.21875" style="510" bestFit="1" customWidth="1"/>
    <col min="13316" max="13316" width="13" style="510" bestFit="1" customWidth="1"/>
    <col min="13317" max="13566" width="9" style="510"/>
    <col min="13567" max="13567" width="12" style="510" customWidth="1"/>
    <col min="13568" max="13568" width="8.109375" style="510" bestFit="1" customWidth="1"/>
    <col min="13569" max="13569" width="40.77734375" style="510" bestFit="1" customWidth="1"/>
    <col min="13570" max="13570" width="11.77734375" style="510" bestFit="1" customWidth="1"/>
    <col min="13571" max="13571" width="11.21875" style="510" bestFit="1" customWidth="1"/>
    <col min="13572" max="13572" width="13" style="510" bestFit="1" customWidth="1"/>
    <col min="13573" max="13822" width="9" style="510"/>
    <col min="13823" max="13823" width="12" style="510" customWidth="1"/>
    <col min="13824" max="13824" width="8.109375" style="510" bestFit="1" customWidth="1"/>
    <col min="13825" max="13825" width="40.77734375" style="510" bestFit="1" customWidth="1"/>
    <col min="13826" max="13826" width="11.77734375" style="510" bestFit="1" customWidth="1"/>
    <col min="13827" max="13827" width="11.21875" style="510" bestFit="1" customWidth="1"/>
    <col min="13828" max="13828" width="13" style="510" bestFit="1" customWidth="1"/>
    <col min="13829" max="14078" width="9" style="510"/>
    <col min="14079" max="14079" width="12" style="510" customWidth="1"/>
    <col min="14080" max="14080" width="8.109375" style="510" bestFit="1" customWidth="1"/>
    <col min="14081" max="14081" width="40.77734375" style="510" bestFit="1" customWidth="1"/>
    <col min="14082" max="14082" width="11.77734375" style="510" bestFit="1" customWidth="1"/>
    <col min="14083" max="14083" width="11.21875" style="510" bestFit="1" customWidth="1"/>
    <col min="14084" max="14084" width="13" style="510" bestFit="1" customWidth="1"/>
    <col min="14085" max="14334" width="9" style="510"/>
    <col min="14335" max="14335" width="12" style="510" customWidth="1"/>
    <col min="14336" max="14336" width="8.109375" style="510" bestFit="1" customWidth="1"/>
    <col min="14337" max="14337" width="40.77734375" style="510" bestFit="1" customWidth="1"/>
    <col min="14338" max="14338" width="11.77734375" style="510" bestFit="1" customWidth="1"/>
    <col min="14339" max="14339" width="11.21875" style="510" bestFit="1" customWidth="1"/>
    <col min="14340" max="14340" width="13" style="510" bestFit="1" customWidth="1"/>
    <col min="14341" max="14590" width="9" style="510"/>
    <col min="14591" max="14591" width="12" style="510" customWidth="1"/>
    <col min="14592" max="14592" width="8.109375" style="510" bestFit="1" customWidth="1"/>
    <col min="14593" max="14593" width="40.77734375" style="510" bestFit="1" customWidth="1"/>
    <col min="14594" max="14594" width="11.77734375" style="510" bestFit="1" customWidth="1"/>
    <col min="14595" max="14595" width="11.21875" style="510" bestFit="1" customWidth="1"/>
    <col min="14596" max="14596" width="13" style="510" bestFit="1" customWidth="1"/>
    <col min="14597" max="14846" width="9" style="510"/>
    <col min="14847" max="14847" width="12" style="510" customWidth="1"/>
    <col min="14848" max="14848" width="8.109375" style="510" bestFit="1" customWidth="1"/>
    <col min="14849" max="14849" width="40.77734375" style="510" bestFit="1" customWidth="1"/>
    <col min="14850" max="14850" width="11.77734375" style="510" bestFit="1" customWidth="1"/>
    <col min="14851" max="14851" width="11.21875" style="510" bestFit="1" customWidth="1"/>
    <col min="14852" max="14852" width="13" style="510" bestFit="1" customWidth="1"/>
    <col min="14853" max="15102" width="9" style="510"/>
    <col min="15103" max="15103" width="12" style="510" customWidth="1"/>
    <col min="15104" max="15104" width="8.109375" style="510" bestFit="1" customWidth="1"/>
    <col min="15105" max="15105" width="40.77734375" style="510" bestFit="1" customWidth="1"/>
    <col min="15106" max="15106" width="11.77734375" style="510" bestFit="1" customWidth="1"/>
    <col min="15107" max="15107" width="11.21875" style="510" bestFit="1" customWidth="1"/>
    <col min="15108" max="15108" width="13" style="510" bestFit="1" customWidth="1"/>
    <col min="15109" max="15358" width="9" style="510"/>
    <col min="15359" max="15359" width="12" style="510" customWidth="1"/>
    <col min="15360" max="15360" width="8.109375" style="510" bestFit="1" customWidth="1"/>
    <col min="15361" max="15361" width="40.77734375" style="510" bestFit="1" customWidth="1"/>
    <col min="15362" max="15362" width="11.77734375" style="510" bestFit="1" customWidth="1"/>
    <col min="15363" max="15363" width="11.21875" style="510" bestFit="1" customWidth="1"/>
    <col min="15364" max="15364" width="13" style="510" bestFit="1" customWidth="1"/>
    <col min="15365" max="15614" width="9" style="510"/>
    <col min="15615" max="15615" width="12" style="510" customWidth="1"/>
    <col min="15616" max="15616" width="8.109375" style="510" bestFit="1" customWidth="1"/>
    <col min="15617" max="15617" width="40.77734375" style="510" bestFit="1" customWidth="1"/>
    <col min="15618" max="15618" width="11.77734375" style="510" bestFit="1" customWidth="1"/>
    <col min="15619" max="15619" width="11.21875" style="510" bestFit="1" customWidth="1"/>
    <col min="15620" max="15620" width="13" style="510" bestFit="1" customWidth="1"/>
    <col min="15621" max="15870" width="9" style="510"/>
    <col min="15871" max="15871" width="12" style="510" customWidth="1"/>
    <col min="15872" max="15872" width="8.109375" style="510" bestFit="1" customWidth="1"/>
    <col min="15873" max="15873" width="40.77734375" style="510" bestFit="1" customWidth="1"/>
    <col min="15874" max="15874" width="11.77734375" style="510" bestFit="1" customWidth="1"/>
    <col min="15875" max="15875" width="11.21875" style="510" bestFit="1" customWidth="1"/>
    <col min="15876" max="15876" width="13" style="510" bestFit="1" customWidth="1"/>
    <col min="15877" max="16126" width="9" style="510"/>
    <col min="16127" max="16127" width="12" style="510" customWidth="1"/>
    <col min="16128" max="16128" width="8.109375" style="510" bestFit="1" customWidth="1"/>
    <col min="16129" max="16129" width="40.77734375" style="510" bestFit="1" customWidth="1"/>
    <col min="16130" max="16130" width="11.77734375" style="510" bestFit="1" customWidth="1"/>
    <col min="16131" max="16131" width="11.21875" style="510" bestFit="1" customWidth="1"/>
    <col min="16132" max="16132" width="13" style="510" bestFit="1" customWidth="1"/>
    <col min="16133" max="16383" width="9" style="510"/>
    <col min="16384" max="16384" width="9" style="510" customWidth="1"/>
  </cols>
  <sheetData>
    <row r="1" spans="1:17" s="227" customFormat="1" ht="15.6">
      <c r="A1" s="443"/>
      <c r="C1" s="76"/>
      <c r="D1" s="75"/>
      <c r="E1" s="310"/>
      <c r="G1" s="507"/>
      <c r="H1" s="507"/>
      <c r="I1" s="507"/>
      <c r="J1" s="508"/>
      <c r="K1" s="508"/>
    </row>
    <row r="2" spans="1:17" s="229" customFormat="1" ht="15">
      <c r="B2" s="76"/>
      <c r="C2" s="76"/>
      <c r="D2" s="76"/>
      <c r="F2" s="76"/>
      <c r="G2" s="509"/>
      <c r="H2" s="509"/>
      <c r="I2" s="509"/>
      <c r="J2" s="510"/>
      <c r="K2" s="510"/>
      <c r="L2" s="76"/>
      <c r="M2" s="76"/>
    </row>
    <row r="3" spans="1:17" s="229" customFormat="1">
      <c r="G3" s="509"/>
      <c r="H3" s="509"/>
      <c r="I3" s="509"/>
      <c r="J3" s="510"/>
      <c r="K3" s="510"/>
    </row>
    <row r="4" spans="1:17" s="229" customFormat="1" ht="17.399999999999999">
      <c r="A4" s="511"/>
      <c r="B4" s="231"/>
      <c r="C4" s="231"/>
      <c r="D4" s="231"/>
      <c r="E4" s="231"/>
      <c r="F4" s="231"/>
      <c r="G4" s="512"/>
      <c r="H4" s="512"/>
      <c r="I4" s="512"/>
      <c r="J4" s="513"/>
      <c r="K4" s="513"/>
      <c r="L4" s="231"/>
      <c r="M4" s="76"/>
    </row>
    <row r="5" spans="1:17" s="229" customFormat="1" ht="17.399999999999999">
      <c r="A5" s="1426" t="s">
        <v>1</v>
      </c>
      <c r="B5" s="1426"/>
      <c r="C5" s="1426"/>
      <c r="D5" s="1426"/>
      <c r="E5" s="1426"/>
      <c r="F5" s="1426"/>
      <c r="G5" s="1426"/>
      <c r="H5" s="1426"/>
      <c r="I5" s="1426"/>
      <c r="J5" s="1426"/>
      <c r="K5" s="1426"/>
      <c r="L5" s="1426"/>
      <c r="M5" s="1426"/>
      <c r="N5" s="75"/>
    </row>
    <row r="6" spans="1:17" s="229" customFormat="1" ht="17.399999999999999">
      <c r="A6" s="1426" t="s">
        <v>2</v>
      </c>
      <c r="B6" s="1426"/>
      <c r="C6" s="1426"/>
      <c r="D6" s="1426"/>
      <c r="E6" s="1426"/>
      <c r="F6" s="1426"/>
      <c r="G6" s="1426"/>
      <c r="H6" s="1426"/>
      <c r="I6" s="1426"/>
      <c r="J6" s="1426"/>
      <c r="K6" s="1426"/>
      <c r="L6" s="1426"/>
      <c r="M6" s="1426"/>
      <c r="N6" s="234"/>
    </row>
    <row r="7" spans="1:17" s="229" customFormat="1" ht="17.399999999999999">
      <c r="A7" s="1427" t="s">
        <v>87</v>
      </c>
      <c r="B7" s="1427"/>
      <c r="C7" s="1427"/>
      <c r="D7" s="1427"/>
      <c r="E7" s="1427"/>
      <c r="F7" s="1427"/>
      <c r="G7" s="1427"/>
      <c r="H7" s="1427"/>
      <c r="I7" s="1427"/>
      <c r="J7" s="1427"/>
      <c r="K7" s="1427"/>
      <c r="L7" s="1427"/>
      <c r="M7" s="1427"/>
      <c r="N7" s="75"/>
    </row>
    <row r="8" spans="1:17" s="229" customFormat="1" ht="17.399999999999999">
      <c r="A8" s="511"/>
      <c r="B8" s="511"/>
      <c r="C8" s="511"/>
      <c r="D8" s="511"/>
      <c r="E8" s="511"/>
      <c r="F8" s="514"/>
      <c r="G8" s="512"/>
      <c r="H8" s="512"/>
      <c r="I8" s="512"/>
      <c r="J8" s="513"/>
      <c r="K8" s="513"/>
      <c r="L8" s="511"/>
    </row>
    <row r="9" spans="1:17" s="229" customFormat="1" ht="15.6">
      <c r="A9" s="1432" t="s">
        <v>1525</v>
      </c>
      <c r="B9" s="1432"/>
      <c r="C9" s="1432"/>
      <c r="D9" s="1432"/>
      <c r="E9" s="1432"/>
      <c r="F9" s="1432"/>
      <c r="G9" s="1432"/>
      <c r="H9" s="1432"/>
      <c r="I9" s="1432"/>
      <c r="J9" s="1432"/>
      <c r="K9" s="1432"/>
      <c r="L9" s="1432"/>
      <c r="M9" s="1432"/>
    </row>
    <row r="10" spans="1:17" s="229" customFormat="1" ht="15.6">
      <c r="A10" s="1432" t="s">
        <v>1526</v>
      </c>
      <c r="B10" s="1432"/>
      <c r="C10" s="1432"/>
      <c r="D10" s="1432"/>
      <c r="E10" s="1432"/>
      <c r="F10" s="1432"/>
      <c r="G10" s="1432"/>
      <c r="H10" s="1432"/>
      <c r="I10" s="1432"/>
      <c r="J10" s="1432"/>
      <c r="K10" s="1432"/>
      <c r="L10" s="1432"/>
      <c r="M10" s="1432"/>
    </row>
    <row r="11" spans="1:17" s="229" customFormat="1" ht="15" customHeight="1">
      <c r="A11" s="235"/>
      <c r="B11" s="515"/>
      <c r="C11" s="515"/>
      <c r="D11" s="515"/>
      <c r="E11" s="516"/>
      <c r="F11" s="235"/>
      <c r="G11" s="235"/>
      <c r="H11" s="235"/>
      <c r="I11" s="235"/>
      <c r="J11" s="517"/>
      <c r="K11" s="517"/>
      <c r="L11" s="517"/>
      <c r="M11" s="517"/>
      <c r="N11" s="517"/>
      <c r="O11" s="510"/>
      <c r="P11" s="76"/>
      <c r="Q11" s="76"/>
    </row>
    <row r="12" spans="1:17" s="76" customFormat="1" ht="15" customHeight="1">
      <c r="E12" s="75"/>
      <c r="F12" s="1476" t="s">
        <v>332</v>
      </c>
      <c r="G12" s="1477"/>
      <c r="H12" s="1477"/>
      <c r="I12" s="1395"/>
      <c r="J12" s="1476" t="s">
        <v>332</v>
      </c>
      <c r="K12" s="1477"/>
      <c r="L12" s="1477"/>
      <c r="M12" s="1396"/>
      <c r="N12" s="507"/>
      <c r="O12" s="508"/>
    </row>
    <row r="13" spans="1:17" s="76" customFormat="1" ht="15.6">
      <c r="F13" s="483" t="s">
        <v>343</v>
      </c>
      <c r="G13" s="483" t="s">
        <v>344</v>
      </c>
      <c r="H13" s="483" t="s">
        <v>345</v>
      </c>
      <c r="I13" s="483" t="s">
        <v>346</v>
      </c>
      <c r="J13" s="483" t="s">
        <v>144</v>
      </c>
      <c r="K13" s="483" t="s">
        <v>145</v>
      </c>
      <c r="L13" s="483" t="s">
        <v>211</v>
      </c>
      <c r="M13" s="483" t="s">
        <v>347</v>
      </c>
      <c r="N13" s="507"/>
      <c r="O13" s="508"/>
    </row>
    <row r="14" spans="1:17" s="76" customFormat="1" ht="15.6">
      <c r="F14" s="449" t="s">
        <v>1160</v>
      </c>
      <c r="H14" s="449" t="s">
        <v>1160</v>
      </c>
      <c r="I14" s="449"/>
      <c r="J14" s="449" t="s">
        <v>1160</v>
      </c>
      <c r="L14" s="449" t="s">
        <v>1160</v>
      </c>
      <c r="M14" s="449"/>
      <c r="N14" s="507"/>
      <c r="O14" s="508"/>
    </row>
    <row r="15" spans="1:17" s="508" customFormat="1" ht="15.6">
      <c r="F15" s="449" t="s">
        <v>336</v>
      </c>
      <c r="G15" s="449" t="s">
        <v>337</v>
      </c>
      <c r="H15" s="449" t="s">
        <v>336</v>
      </c>
      <c r="I15" s="449" t="s">
        <v>288</v>
      </c>
      <c r="J15" s="449" t="s">
        <v>336</v>
      </c>
      <c r="K15" s="449" t="s">
        <v>337</v>
      </c>
      <c r="L15" s="449" t="s">
        <v>336</v>
      </c>
      <c r="M15" s="449" t="s">
        <v>288</v>
      </c>
      <c r="N15" s="507"/>
      <c r="O15" s="76"/>
    </row>
    <row r="16" spans="1:17" s="508" customFormat="1" ht="16.2" thickBot="1">
      <c r="A16" s="518" t="s">
        <v>1527</v>
      </c>
      <c r="B16" s="450" t="s">
        <v>1528</v>
      </c>
      <c r="C16" s="450" t="s">
        <v>1529</v>
      </c>
      <c r="D16" s="450"/>
      <c r="E16" s="450" t="s">
        <v>1530</v>
      </c>
      <c r="F16" s="450" t="s">
        <v>339</v>
      </c>
      <c r="G16" s="450" t="s">
        <v>340</v>
      </c>
      <c r="H16" s="450" t="s">
        <v>1531</v>
      </c>
      <c r="I16" s="450" t="s">
        <v>342</v>
      </c>
      <c r="J16" s="450" t="s">
        <v>339</v>
      </c>
      <c r="K16" s="450" t="s">
        <v>340</v>
      </c>
      <c r="L16" s="450" t="s">
        <v>1531</v>
      </c>
      <c r="M16" s="450" t="s">
        <v>342</v>
      </c>
      <c r="N16" s="519"/>
      <c r="O16" s="76"/>
    </row>
    <row r="17" spans="1:15" s="508" customFormat="1" ht="15">
      <c r="A17" s="508" t="s">
        <v>149</v>
      </c>
      <c r="B17" s="520"/>
      <c r="C17" s="521"/>
      <c r="D17" s="521"/>
      <c r="E17" s="522"/>
      <c r="F17" s="246"/>
      <c r="G17" s="246"/>
      <c r="H17" s="246"/>
      <c r="I17" s="242"/>
      <c r="J17" s="246"/>
      <c r="K17" s="246"/>
      <c r="L17" s="246"/>
      <c r="M17" s="242"/>
      <c r="N17" s="507"/>
      <c r="O17" s="76"/>
    </row>
    <row r="18" spans="1:15" s="508" customFormat="1" ht="15">
      <c r="A18" s="508" t="s">
        <v>153</v>
      </c>
      <c r="B18" s="520"/>
      <c r="C18" s="521"/>
      <c r="D18" s="521"/>
      <c r="E18" s="522"/>
      <c r="F18" s="246"/>
      <c r="G18" s="246"/>
      <c r="H18" s="246"/>
      <c r="I18" s="242"/>
      <c r="J18" s="246"/>
      <c r="K18" s="246"/>
      <c r="L18" s="246"/>
      <c r="M18" s="242"/>
      <c r="N18" s="507"/>
      <c r="O18" s="76"/>
    </row>
    <row r="19" spans="1:15" s="508" customFormat="1" ht="15">
      <c r="B19" s="520"/>
      <c r="C19" s="521"/>
      <c r="D19" s="521"/>
      <c r="E19" s="522"/>
      <c r="F19" s="246"/>
      <c r="G19" s="246"/>
      <c r="H19" s="246"/>
      <c r="I19" s="242"/>
      <c r="J19" s="246"/>
      <c r="K19" s="246"/>
      <c r="L19" s="246"/>
      <c r="M19" s="242"/>
      <c r="N19" s="507"/>
      <c r="O19" s="76"/>
    </row>
    <row r="20" spans="1:15" s="508" customFormat="1" ht="15.6">
      <c r="B20" s="520"/>
      <c r="C20" s="521"/>
      <c r="D20" s="521"/>
      <c r="E20" s="522"/>
      <c r="F20" s="246"/>
      <c r="G20" s="246"/>
      <c r="H20" s="246"/>
      <c r="I20" s="242"/>
      <c r="J20" s="246"/>
      <c r="K20" s="246"/>
      <c r="L20" s="246"/>
      <c r="M20" s="242"/>
      <c r="N20" s="507"/>
      <c r="O20" s="75"/>
    </row>
    <row r="21" spans="1:15" s="508" customFormat="1" ht="15.6">
      <c r="B21" s="520"/>
      <c r="C21" s="521"/>
      <c r="D21" s="521"/>
      <c r="E21" s="522"/>
      <c r="F21" s="246"/>
      <c r="G21" s="246"/>
      <c r="H21" s="246"/>
      <c r="I21" s="242"/>
      <c r="J21" s="246"/>
      <c r="K21" s="246"/>
      <c r="L21" s="246"/>
      <c r="M21" s="242"/>
      <c r="N21" s="507"/>
      <c r="O21" s="75"/>
    </row>
    <row r="22" spans="1:15" s="508" customFormat="1" ht="15.6">
      <c r="B22" s="520"/>
      <c r="C22" s="521"/>
      <c r="D22" s="521"/>
      <c r="E22" s="522"/>
      <c r="F22" s="246"/>
      <c r="G22" s="246"/>
      <c r="H22" s="246"/>
      <c r="I22" s="242"/>
      <c r="J22" s="246"/>
      <c r="K22" s="246"/>
      <c r="L22" s="246"/>
      <c r="M22" s="242"/>
      <c r="N22" s="507"/>
      <c r="O22" s="75"/>
    </row>
    <row r="23" spans="1:15" s="508" customFormat="1" ht="15.6">
      <c r="B23" s="520"/>
      <c r="C23" s="521"/>
      <c r="D23" s="521"/>
      <c r="E23" s="522"/>
      <c r="F23" s="246"/>
      <c r="G23" s="246"/>
      <c r="H23" s="246"/>
      <c r="I23" s="242"/>
      <c r="J23" s="246"/>
      <c r="K23" s="246"/>
      <c r="L23" s="246"/>
      <c r="M23" s="242"/>
      <c r="N23" s="507"/>
      <c r="O23" s="75"/>
    </row>
    <row r="24" spans="1:15" s="508" customFormat="1" ht="15">
      <c r="B24" s="520"/>
      <c r="C24" s="521"/>
      <c r="D24" s="521"/>
      <c r="E24" s="522"/>
      <c r="F24" s="246"/>
      <c r="G24" s="246"/>
      <c r="H24" s="246"/>
      <c r="I24" s="242"/>
      <c r="J24" s="246"/>
      <c r="K24" s="246"/>
      <c r="L24" s="246"/>
      <c r="M24" s="242"/>
      <c r="N24" s="507"/>
      <c r="O24" s="76"/>
    </row>
    <row r="25" spans="1:15" s="508" customFormat="1" ht="15">
      <c r="B25" s="520"/>
      <c r="C25" s="521"/>
      <c r="D25" s="521"/>
      <c r="E25" s="522"/>
      <c r="F25" s="246"/>
      <c r="G25" s="246"/>
      <c r="H25" s="246"/>
      <c r="I25" s="242"/>
      <c r="J25" s="246"/>
      <c r="K25" s="246"/>
      <c r="L25" s="246"/>
      <c r="M25" s="242"/>
      <c r="N25" s="507"/>
      <c r="O25" s="76"/>
    </row>
    <row r="26" spans="1:15" s="508" customFormat="1" ht="15">
      <c r="B26" s="520"/>
      <c r="C26" s="521"/>
      <c r="D26" s="521"/>
      <c r="E26" s="522"/>
      <c r="F26" s="246"/>
      <c r="G26" s="246"/>
      <c r="H26" s="246"/>
      <c r="I26" s="242"/>
      <c r="J26" s="246"/>
      <c r="K26" s="246"/>
      <c r="L26" s="246"/>
      <c r="M26" s="242"/>
      <c r="N26" s="507"/>
      <c r="O26" s="76"/>
    </row>
    <row r="27" spans="1:15" s="508" customFormat="1" ht="15">
      <c r="B27" s="520"/>
      <c r="C27" s="521"/>
      <c r="D27" s="521"/>
      <c r="E27" s="522"/>
      <c r="F27" s="246"/>
      <c r="G27" s="246"/>
      <c r="H27" s="246"/>
      <c r="I27" s="242"/>
      <c r="J27" s="246"/>
      <c r="K27" s="246"/>
      <c r="L27" s="246"/>
      <c r="M27" s="242"/>
      <c r="N27" s="507"/>
      <c r="O27" s="76"/>
    </row>
    <row r="28" spans="1:15" s="508" customFormat="1" ht="15">
      <c r="B28" s="520"/>
      <c r="C28" s="521"/>
      <c r="D28" s="521"/>
      <c r="E28" s="522"/>
      <c r="F28" s="246"/>
      <c r="G28" s="246"/>
      <c r="H28" s="246"/>
      <c r="I28" s="242"/>
      <c r="J28" s="246"/>
      <c r="K28" s="246"/>
      <c r="L28" s="246"/>
      <c r="M28" s="242"/>
      <c r="N28" s="507"/>
      <c r="O28" s="76"/>
    </row>
    <row r="29" spans="1:15" s="508" customFormat="1" ht="15">
      <c r="B29" s="520"/>
      <c r="C29" s="521"/>
      <c r="D29" s="521"/>
      <c r="E29" s="522"/>
      <c r="F29" s="246"/>
      <c r="G29" s="246"/>
      <c r="H29" s="246"/>
      <c r="I29" s="242"/>
      <c r="J29" s="246"/>
      <c r="K29" s="246"/>
      <c r="L29" s="246"/>
      <c r="M29" s="242"/>
      <c r="N29" s="507"/>
      <c r="O29" s="76"/>
    </row>
    <row r="30" spans="1:15" s="508" customFormat="1" ht="15">
      <c r="B30" s="520"/>
      <c r="C30" s="521"/>
      <c r="D30" s="521"/>
      <c r="E30" s="522"/>
      <c r="F30" s="246"/>
      <c r="G30" s="246"/>
      <c r="H30" s="246"/>
      <c r="I30" s="242"/>
      <c r="J30" s="246"/>
      <c r="K30" s="246"/>
      <c r="L30" s="246"/>
      <c r="M30" s="242"/>
      <c r="N30" s="507"/>
      <c r="O30" s="76"/>
    </row>
    <row r="31" spans="1:15" s="508" customFormat="1" ht="15">
      <c r="B31" s="520"/>
      <c r="C31" s="521"/>
      <c r="D31" s="521"/>
      <c r="E31" s="522"/>
      <c r="F31" s="246"/>
      <c r="G31" s="246"/>
      <c r="H31" s="246"/>
      <c r="I31" s="242"/>
      <c r="J31" s="246"/>
      <c r="K31" s="246"/>
      <c r="L31" s="246"/>
      <c r="M31" s="242"/>
      <c r="N31" s="507"/>
    </row>
    <row r="32" spans="1:15" s="508" customFormat="1" ht="15">
      <c r="B32" s="520"/>
      <c r="C32" s="521"/>
      <c r="D32" s="521"/>
      <c r="E32" s="522"/>
      <c r="F32" s="246"/>
      <c r="G32" s="246"/>
      <c r="H32" s="246"/>
      <c r="I32" s="242"/>
      <c r="J32" s="246"/>
      <c r="K32" s="246"/>
      <c r="L32" s="246"/>
      <c r="M32" s="242"/>
      <c r="N32" s="507"/>
    </row>
    <row r="33" spans="1:14" s="508" customFormat="1" ht="15">
      <c r="B33" s="520"/>
      <c r="C33" s="521"/>
      <c r="D33" s="521"/>
      <c r="E33" s="522"/>
      <c r="F33" s="246"/>
      <c r="G33" s="246"/>
      <c r="H33" s="246"/>
      <c r="I33" s="242"/>
      <c r="J33" s="246"/>
      <c r="K33" s="246"/>
      <c r="L33" s="246"/>
      <c r="M33" s="242"/>
      <c r="N33" s="507"/>
    </row>
    <row r="34" spans="1:14" s="508" customFormat="1" ht="15">
      <c r="B34" s="520"/>
      <c r="C34" s="521"/>
      <c r="D34" s="521"/>
      <c r="E34" s="522"/>
      <c r="F34" s="246"/>
      <c r="G34" s="246"/>
      <c r="H34" s="246"/>
      <c r="I34" s="242"/>
      <c r="J34" s="246"/>
      <c r="K34" s="246"/>
      <c r="L34" s="246"/>
      <c r="M34" s="242"/>
      <c r="N34" s="507"/>
    </row>
    <row r="35" spans="1:14" s="508" customFormat="1" ht="15">
      <c r="B35" s="520"/>
      <c r="C35" s="521"/>
      <c r="D35" s="521"/>
      <c r="E35" s="522"/>
      <c r="F35" s="246"/>
      <c r="G35" s="246"/>
      <c r="H35" s="246"/>
      <c r="I35" s="242"/>
      <c r="J35" s="246"/>
      <c r="K35" s="246"/>
      <c r="L35" s="246"/>
      <c r="M35" s="242"/>
      <c r="N35" s="507"/>
    </row>
    <row r="36" spans="1:14" s="508" customFormat="1" ht="15">
      <c r="B36" s="520"/>
      <c r="C36" s="521"/>
      <c r="D36" s="521"/>
      <c r="E36" s="522"/>
      <c r="F36" s="246"/>
      <c r="G36" s="246"/>
      <c r="H36" s="246"/>
      <c r="I36" s="242"/>
      <c r="J36" s="246"/>
      <c r="K36" s="246"/>
      <c r="L36" s="246"/>
      <c r="M36" s="242"/>
      <c r="N36" s="507"/>
    </row>
    <row r="37" spans="1:14" s="508" customFormat="1" ht="15">
      <c r="B37" s="520"/>
      <c r="C37" s="521"/>
      <c r="D37" s="521"/>
      <c r="E37" s="522"/>
      <c r="F37" s="246"/>
      <c r="G37" s="246"/>
      <c r="H37" s="246"/>
      <c r="I37" s="242"/>
      <c r="J37" s="246"/>
      <c r="K37" s="246"/>
      <c r="L37" s="246"/>
      <c r="M37" s="242"/>
      <c r="N37" s="507"/>
    </row>
    <row r="38" spans="1:14" s="508" customFormat="1" ht="15">
      <c r="B38" s="520"/>
      <c r="C38" s="521"/>
      <c r="D38" s="521"/>
      <c r="E38" s="522"/>
      <c r="F38" s="246"/>
      <c r="G38" s="246"/>
      <c r="H38" s="246"/>
      <c r="I38" s="242"/>
      <c r="J38" s="246"/>
      <c r="K38" s="246"/>
      <c r="L38" s="246"/>
      <c r="M38" s="242"/>
      <c r="N38" s="507"/>
    </row>
    <row r="39" spans="1:14" s="508" customFormat="1" ht="15">
      <c r="B39" s="520"/>
      <c r="C39" s="521"/>
      <c r="D39" s="521"/>
      <c r="E39" s="522"/>
      <c r="F39" s="246"/>
      <c r="G39" s="246"/>
      <c r="H39" s="246"/>
      <c r="I39" s="242"/>
      <c r="J39" s="246"/>
      <c r="K39" s="246"/>
      <c r="L39" s="246"/>
      <c r="M39" s="242"/>
      <c r="N39" s="507"/>
    </row>
    <row r="40" spans="1:14" s="508" customFormat="1" ht="15">
      <c r="A40" s="508" t="s">
        <v>1532</v>
      </c>
      <c r="B40" s="520"/>
      <c r="C40" s="523" t="s">
        <v>128</v>
      </c>
      <c r="D40" s="521"/>
      <c r="E40" s="523"/>
      <c r="F40" s="523"/>
      <c r="G40" s="523"/>
      <c r="H40" s="523"/>
      <c r="I40" s="523"/>
      <c r="J40" s="523"/>
      <c r="K40" s="523"/>
      <c r="L40" s="523"/>
      <c r="M40" s="523"/>
      <c r="N40" s="507"/>
    </row>
    <row r="41" spans="1:14" s="508" customFormat="1" ht="16.2" thickBot="1">
      <c r="A41" s="508">
        <v>2</v>
      </c>
      <c r="C41" s="524"/>
      <c r="D41" s="524"/>
      <c r="E41" s="525" t="s">
        <v>1533</v>
      </c>
      <c r="F41" s="526">
        <f>SUM(F17:F40)</f>
        <v>0</v>
      </c>
      <c r="G41" s="526">
        <f t="shared" ref="G41:M41" si="0">SUM(G17:G40)</f>
        <v>0</v>
      </c>
      <c r="H41" s="526">
        <f t="shared" si="0"/>
        <v>0</v>
      </c>
      <c r="I41" s="526">
        <f t="shared" si="0"/>
        <v>0</v>
      </c>
      <c r="J41" s="526">
        <f t="shared" si="0"/>
        <v>0</v>
      </c>
      <c r="K41" s="526">
        <f t="shared" si="0"/>
        <v>0</v>
      </c>
      <c r="L41" s="526">
        <f t="shared" si="0"/>
        <v>0</v>
      </c>
      <c r="M41" s="526">
        <f t="shared" si="0"/>
        <v>0</v>
      </c>
      <c r="N41" s="507"/>
    </row>
    <row r="42" spans="1:14" s="508" customFormat="1" ht="16.2" thickTop="1" thickBot="1">
      <c r="F42" s="527"/>
      <c r="G42" s="527"/>
      <c r="H42" s="527"/>
      <c r="I42" s="527"/>
      <c r="J42" s="527"/>
      <c r="K42" s="527"/>
      <c r="L42" s="527"/>
      <c r="M42" s="507"/>
      <c r="N42" s="507"/>
    </row>
    <row r="43" spans="1:14" s="508" customFormat="1" ht="16.2" thickBot="1">
      <c r="A43" s="508">
        <f>+A41+1</f>
        <v>3</v>
      </c>
      <c r="E43" s="528" t="s">
        <v>1534</v>
      </c>
      <c r="F43" s="527"/>
      <c r="G43" s="529">
        <f>G41-K41</f>
        <v>0</v>
      </c>
      <c r="H43" s="527"/>
      <c r="I43" s="527"/>
      <c r="J43" s="527"/>
      <c r="K43" s="527"/>
      <c r="L43" s="527"/>
      <c r="M43" s="507"/>
      <c r="N43" s="507"/>
    </row>
    <row r="44" spans="1:14" s="62" customFormat="1" ht="12"/>
    <row r="45" spans="1:14" s="62" customFormat="1" ht="12"/>
    <row r="46" spans="1:14" s="62" customFormat="1" ht="12"/>
    <row r="47" spans="1:14" s="508" customFormat="1" ht="15">
      <c r="A47" s="530"/>
      <c r="B47" s="530"/>
      <c r="C47" s="530"/>
      <c r="D47" s="530"/>
      <c r="E47" s="530"/>
      <c r="F47" s="530"/>
      <c r="G47" s="530"/>
      <c r="H47" s="530"/>
      <c r="I47" s="530"/>
      <c r="J47" s="531"/>
      <c r="K47" s="532"/>
      <c r="L47" s="531"/>
      <c r="M47" s="531"/>
      <c r="N47" s="507"/>
    </row>
    <row r="48" spans="1:14" s="508" customFormat="1" ht="15">
      <c r="J48" s="507"/>
      <c r="K48" s="533"/>
      <c r="L48" s="507"/>
      <c r="M48" s="507"/>
      <c r="N48" s="507"/>
    </row>
    <row r="49" spans="1:1" ht="15.6">
      <c r="A49" s="534" t="s">
        <v>1535</v>
      </c>
    </row>
  </sheetData>
  <customSheetViews>
    <customSheetView guid="{343BF296-013A-41F5-BDAB-AD6220EA7F78}" scale="70" showPageBreaks="1" fitToPage="1" printArea="1" hiddenColumns="1" view="pageBreakPreview">
      <selection activeCell="D33" sqref="D33"/>
      <pageMargins left="0" right="0" top="0" bottom="0" header="0" footer="0"/>
      <printOptions horizontalCentered="1"/>
      <pageSetup scale="62" orientation="landscape" r:id="rId1"/>
    </customSheetView>
    <customSheetView guid="{B321D76C-CDE5-48BB-9CDE-80FF97D58FCF}" scale="70" showPageBreaks="1" fitToPage="1" printArea="1" hiddenColumns="1" view="pageBreakPreview">
      <selection activeCell="D33" sqref="D33"/>
      <pageMargins left="0" right="0" top="0" bottom="0" header="0" footer="0"/>
      <printOptions horizontalCentered="1"/>
      <pageSetup scale="62" orientation="landscape" r:id="rId2"/>
    </customSheetView>
  </customSheetViews>
  <mergeCells count="7">
    <mergeCell ref="J12:L12"/>
    <mergeCell ref="F12:H12"/>
    <mergeCell ref="A10:M10"/>
    <mergeCell ref="A9:M9"/>
    <mergeCell ref="A5:M5"/>
    <mergeCell ref="A6:M6"/>
    <mergeCell ref="A7:M7"/>
  </mergeCells>
  <printOptions horizontalCentered="1"/>
  <pageMargins left="0.2" right="0.2" top="0.25" bottom="0.25" header="0.3" footer="0.3"/>
  <pageSetup scale="62" orientation="landscape" r:id="rId3"/>
  <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tabColor rgb="FF0070C0"/>
    <pageSetUpPr fitToPage="1"/>
  </sheetPr>
  <dimension ref="A1:T63"/>
  <sheetViews>
    <sheetView view="pageBreakPreview" topLeftCell="A2" zoomScale="70" zoomScaleNormal="80" zoomScaleSheetLayoutView="70" workbookViewId="0">
      <selection activeCell="F58" sqref="F58"/>
    </sheetView>
  </sheetViews>
  <sheetFormatPr defaultRowHeight="13.2"/>
  <cols>
    <col min="1" max="1" width="9.109375" style="79" customWidth="1"/>
    <col min="2" max="2" width="57.109375" style="79" bestFit="1" customWidth="1"/>
    <col min="3" max="3" width="2.21875" style="79" customWidth="1"/>
    <col min="4" max="4" width="17.109375" style="79" bestFit="1" customWidth="1"/>
    <col min="5" max="5" width="1.77734375" style="79" customWidth="1"/>
    <col min="6" max="6" width="13.77734375" style="79" bestFit="1" customWidth="1"/>
    <col min="7" max="7" width="1.77734375" style="79" customWidth="1"/>
    <col min="8" max="8" width="16.77734375" style="79" bestFit="1" customWidth="1"/>
    <col min="9" max="9" width="1.33203125" style="79" customWidth="1"/>
    <col min="10" max="10" width="15" style="79" bestFit="1" customWidth="1"/>
    <col min="11" max="11" width="4.44140625" style="79" customWidth="1"/>
    <col min="12" max="12" width="14.33203125" style="79" bestFit="1" customWidth="1"/>
    <col min="13" max="13" width="4.77734375" style="79" customWidth="1"/>
    <col min="14" max="14" width="14.21875" style="79" bestFit="1" customWidth="1"/>
    <col min="15" max="15" width="2" style="79" customWidth="1"/>
    <col min="16" max="16" width="16.77734375" style="79" bestFit="1" customWidth="1"/>
    <col min="17" max="17" width="2.44140625" style="79" customWidth="1"/>
    <col min="18" max="18" width="15" style="79" bestFit="1" customWidth="1"/>
    <col min="19" max="19" width="1.77734375" style="79" customWidth="1"/>
    <col min="20" max="20" width="14.33203125" style="79" bestFit="1" customWidth="1"/>
    <col min="21" max="257" width="9" style="79"/>
    <col min="258" max="258" width="40.109375" style="79" bestFit="1" customWidth="1"/>
    <col min="259" max="259" width="6.77734375" style="79" customWidth="1"/>
    <col min="260" max="260" width="12.77734375" style="79" bestFit="1" customWidth="1"/>
    <col min="261" max="261" width="12.33203125" style="79" bestFit="1" customWidth="1"/>
    <col min="262" max="262" width="8.77734375" style="79" bestFit="1" customWidth="1"/>
    <col min="263" max="263" width="15.21875" style="79" bestFit="1" customWidth="1"/>
    <col min="264" max="264" width="13.44140625" style="79" customWidth="1"/>
    <col min="265" max="265" width="2.77734375" style="79" customWidth="1"/>
    <col min="266" max="266" width="12" style="79" bestFit="1" customWidth="1"/>
    <col min="267" max="267" width="8.109375" style="79" bestFit="1" customWidth="1"/>
    <col min="268" max="268" width="10.21875" style="79" customWidth="1"/>
    <col min="269" max="513" width="9" style="79"/>
    <col min="514" max="514" width="40.109375" style="79" bestFit="1" customWidth="1"/>
    <col min="515" max="515" width="6.77734375" style="79" customWidth="1"/>
    <col min="516" max="516" width="12.77734375" style="79" bestFit="1" customWidth="1"/>
    <col min="517" max="517" width="12.33203125" style="79" bestFit="1" customWidth="1"/>
    <col min="518" max="518" width="8.77734375" style="79" bestFit="1" customWidth="1"/>
    <col min="519" max="519" width="15.21875" style="79" bestFit="1" customWidth="1"/>
    <col min="520" max="520" width="13.44140625" style="79" customWidth="1"/>
    <col min="521" max="521" width="2.77734375" style="79" customWidth="1"/>
    <col min="522" max="522" width="12" style="79" bestFit="1" customWidth="1"/>
    <col min="523" max="523" width="8.109375" style="79" bestFit="1" customWidth="1"/>
    <col min="524" max="524" width="10.21875" style="79" customWidth="1"/>
    <col min="525" max="769" width="9" style="79"/>
    <col min="770" max="770" width="40.109375" style="79" bestFit="1" customWidth="1"/>
    <col min="771" max="771" width="6.77734375" style="79" customWidth="1"/>
    <col min="772" max="772" width="12.77734375" style="79" bestFit="1" customWidth="1"/>
    <col min="773" max="773" width="12.33203125" style="79" bestFit="1" customWidth="1"/>
    <col min="774" max="774" width="8.77734375" style="79" bestFit="1" customWidth="1"/>
    <col min="775" max="775" width="15.21875" style="79" bestFit="1" customWidth="1"/>
    <col min="776" max="776" width="13.44140625" style="79" customWidth="1"/>
    <col min="777" max="777" width="2.77734375" style="79" customWidth="1"/>
    <col min="778" max="778" width="12" style="79" bestFit="1" customWidth="1"/>
    <col min="779" max="779" width="8.109375" style="79" bestFit="1" customWidth="1"/>
    <col min="780" max="780" width="10.21875" style="79" customWidth="1"/>
    <col min="781" max="1025" width="9" style="79"/>
    <col min="1026" max="1026" width="40.109375" style="79" bestFit="1" customWidth="1"/>
    <col min="1027" max="1027" width="6.77734375" style="79" customWidth="1"/>
    <col min="1028" max="1028" width="12.77734375" style="79" bestFit="1" customWidth="1"/>
    <col min="1029" max="1029" width="12.33203125" style="79" bestFit="1" customWidth="1"/>
    <col min="1030" max="1030" width="8.77734375" style="79" bestFit="1" customWidth="1"/>
    <col min="1031" max="1031" width="15.21875" style="79" bestFit="1" customWidth="1"/>
    <col min="1032" max="1032" width="13.44140625" style="79" customWidth="1"/>
    <col min="1033" max="1033" width="2.77734375" style="79" customWidth="1"/>
    <col min="1034" max="1034" width="12" style="79" bestFit="1" customWidth="1"/>
    <col min="1035" max="1035" width="8.109375" style="79" bestFit="1" customWidth="1"/>
    <col min="1036" max="1036" width="10.21875" style="79" customWidth="1"/>
    <col min="1037" max="1281" width="9" style="79"/>
    <col min="1282" max="1282" width="40.109375" style="79" bestFit="1" customWidth="1"/>
    <col min="1283" max="1283" width="6.77734375" style="79" customWidth="1"/>
    <col min="1284" max="1284" width="12.77734375" style="79" bestFit="1" customWidth="1"/>
    <col min="1285" max="1285" width="12.33203125" style="79" bestFit="1" customWidth="1"/>
    <col min="1286" max="1286" width="8.77734375" style="79" bestFit="1" customWidth="1"/>
    <col min="1287" max="1287" width="15.21875" style="79" bestFit="1" customWidth="1"/>
    <col min="1288" max="1288" width="13.44140625" style="79" customWidth="1"/>
    <col min="1289" max="1289" width="2.77734375" style="79" customWidth="1"/>
    <col min="1290" max="1290" width="12" style="79" bestFit="1" customWidth="1"/>
    <col min="1291" max="1291" width="8.109375" style="79" bestFit="1" customWidth="1"/>
    <col min="1292" max="1292" width="10.21875" style="79" customWidth="1"/>
    <col min="1293" max="1537" width="9" style="79"/>
    <col min="1538" max="1538" width="40.109375" style="79" bestFit="1" customWidth="1"/>
    <col min="1539" max="1539" width="6.77734375" style="79" customWidth="1"/>
    <col min="1540" max="1540" width="12.77734375" style="79" bestFit="1" customWidth="1"/>
    <col min="1541" max="1541" width="12.33203125" style="79" bestFit="1" customWidth="1"/>
    <col min="1542" max="1542" width="8.77734375" style="79" bestFit="1" customWidth="1"/>
    <col min="1543" max="1543" width="15.21875" style="79" bestFit="1" customWidth="1"/>
    <col min="1544" max="1544" width="13.44140625" style="79" customWidth="1"/>
    <col min="1545" max="1545" width="2.77734375" style="79" customWidth="1"/>
    <col min="1546" max="1546" width="12" style="79" bestFit="1" customWidth="1"/>
    <col min="1547" max="1547" width="8.109375" style="79" bestFit="1" customWidth="1"/>
    <col min="1548" max="1548" width="10.21875" style="79" customWidth="1"/>
    <col min="1549" max="1793" width="9" style="79"/>
    <col min="1794" max="1794" width="40.109375" style="79" bestFit="1" customWidth="1"/>
    <col min="1795" max="1795" width="6.77734375" style="79" customWidth="1"/>
    <col min="1796" max="1796" width="12.77734375" style="79" bestFit="1" customWidth="1"/>
    <col min="1797" max="1797" width="12.33203125" style="79" bestFit="1" customWidth="1"/>
    <col min="1798" max="1798" width="8.77734375" style="79" bestFit="1" customWidth="1"/>
    <col min="1799" max="1799" width="15.21875" style="79" bestFit="1" customWidth="1"/>
    <col min="1800" max="1800" width="13.44140625" style="79" customWidth="1"/>
    <col min="1801" max="1801" width="2.77734375" style="79" customWidth="1"/>
    <col min="1802" max="1802" width="12" style="79" bestFit="1" customWidth="1"/>
    <col min="1803" max="1803" width="8.109375" style="79" bestFit="1" customWidth="1"/>
    <col min="1804" max="1804" width="10.21875" style="79" customWidth="1"/>
    <col min="1805" max="2049" width="9" style="79"/>
    <col min="2050" max="2050" width="40.109375" style="79" bestFit="1" customWidth="1"/>
    <col min="2051" max="2051" width="6.77734375" style="79" customWidth="1"/>
    <col min="2052" max="2052" width="12.77734375" style="79" bestFit="1" customWidth="1"/>
    <col min="2053" max="2053" width="12.33203125" style="79" bestFit="1" customWidth="1"/>
    <col min="2054" max="2054" width="8.77734375" style="79" bestFit="1" customWidth="1"/>
    <col min="2055" max="2055" width="15.21875" style="79" bestFit="1" customWidth="1"/>
    <col min="2056" max="2056" width="13.44140625" style="79" customWidth="1"/>
    <col min="2057" max="2057" width="2.77734375" style="79" customWidth="1"/>
    <col min="2058" max="2058" width="12" style="79" bestFit="1" customWidth="1"/>
    <col min="2059" max="2059" width="8.109375" style="79" bestFit="1" customWidth="1"/>
    <col min="2060" max="2060" width="10.21875" style="79" customWidth="1"/>
    <col min="2061" max="2305" width="9" style="79"/>
    <col min="2306" max="2306" width="40.109375" style="79" bestFit="1" customWidth="1"/>
    <col min="2307" max="2307" width="6.77734375" style="79" customWidth="1"/>
    <col min="2308" max="2308" width="12.77734375" style="79" bestFit="1" customWidth="1"/>
    <col min="2309" max="2309" width="12.33203125" style="79" bestFit="1" customWidth="1"/>
    <col min="2310" max="2310" width="8.77734375" style="79" bestFit="1" customWidth="1"/>
    <col min="2311" max="2311" width="15.21875" style="79" bestFit="1" customWidth="1"/>
    <col min="2312" max="2312" width="13.44140625" style="79" customWidth="1"/>
    <col min="2313" max="2313" width="2.77734375" style="79" customWidth="1"/>
    <col min="2314" max="2314" width="12" style="79" bestFit="1" customWidth="1"/>
    <col min="2315" max="2315" width="8.109375" style="79" bestFit="1" customWidth="1"/>
    <col min="2316" max="2316" width="10.21875" style="79" customWidth="1"/>
    <col min="2317" max="2561" width="9" style="79"/>
    <col min="2562" max="2562" width="40.109375" style="79" bestFit="1" customWidth="1"/>
    <col min="2563" max="2563" width="6.77734375" style="79" customWidth="1"/>
    <col min="2564" max="2564" width="12.77734375" style="79" bestFit="1" customWidth="1"/>
    <col min="2565" max="2565" width="12.33203125" style="79" bestFit="1" customWidth="1"/>
    <col min="2566" max="2566" width="8.77734375" style="79" bestFit="1" customWidth="1"/>
    <col min="2567" max="2567" width="15.21875" style="79" bestFit="1" customWidth="1"/>
    <col min="2568" max="2568" width="13.44140625" style="79" customWidth="1"/>
    <col min="2569" max="2569" width="2.77734375" style="79" customWidth="1"/>
    <col min="2570" max="2570" width="12" style="79" bestFit="1" customWidth="1"/>
    <col min="2571" max="2571" width="8.109375" style="79" bestFit="1" customWidth="1"/>
    <col min="2572" max="2572" width="10.21875" style="79" customWidth="1"/>
    <col min="2573" max="2817" width="9" style="79"/>
    <col min="2818" max="2818" width="40.109375" style="79" bestFit="1" customWidth="1"/>
    <col min="2819" max="2819" width="6.77734375" style="79" customWidth="1"/>
    <col min="2820" max="2820" width="12.77734375" style="79" bestFit="1" customWidth="1"/>
    <col min="2821" max="2821" width="12.33203125" style="79" bestFit="1" customWidth="1"/>
    <col min="2822" max="2822" width="8.77734375" style="79" bestFit="1" customWidth="1"/>
    <col min="2823" max="2823" width="15.21875" style="79" bestFit="1" customWidth="1"/>
    <col min="2824" max="2824" width="13.44140625" style="79" customWidth="1"/>
    <col min="2825" max="2825" width="2.77734375" style="79" customWidth="1"/>
    <col min="2826" max="2826" width="12" style="79" bestFit="1" customWidth="1"/>
    <col min="2827" max="2827" width="8.109375" style="79" bestFit="1" customWidth="1"/>
    <col min="2828" max="2828" width="10.21875" style="79" customWidth="1"/>
    <col min="2829" max="3073" width="9" style="79"/>
    <col min="3074" max="3074" width="40.109375" style="79" bestFit="1" customWidth="1"/>
    <col min="3075" max="3075" width="6.77734375" style="79" customWidth="1"/>
    <col min="3076" max="3076" width="12.77734375" style="79" bestFit="1" customWidth="1"/>
    <col min="3077" max="3077" width="12.33203125" style="79" bestFit="1" customWidth="1"/>
    <col min="3078" max="3078" width="8.77734375" style="79" bestFit="1" customWidth="1"/>
    <col min="3079" max="3079" width="15.21875" style="79" bestFit="1" customWidth="1"/>
    <col min="3080" max="3080" width="13.44140625" style="79" customWidth="1"/>
    <col min="3081" max="3081" width="2.77734375" style="79" customWidth="1"/>
    <col min="3082" max="3082" width="12" style="79" bestFit="1" customWidth="1"/>
    <col min="3083" max="3083" width="8.109375" style="79" bestFit="1" customWidth="1"/>
    <col min="3084" max="3084" width="10.21875" style="79" customWidth="1"/>
    <col min="3085" max="3329" width="9" style="79"/>
    <col min="3330" max="3330" width="40.109375" style="79" bestFit="1" customWidth="1"/>
    <col min="3331" max="3331" width="6.77734375" style="79" customWidth="1"/>
    <col min="3332" max="3332" width="12.77734375" style="79" bestFit="1" customWidth="1"/>
    <col min="3333" max="3333" width="12.33203125" style="79" bestFit="1" customWidth="1"/>
    <col min="3334" max="3334" width="8.77734375" style="79" bestFit="1" customWidth="1"/>
    <col min="3335" max="3335" width="15.21875" style="79" bestFit="1" customWidth="1"/>
    <col min="3336" max="3336" width="13.44140625" style="79" customWidth="1"/>
    <col min="3337" max="3337" width="2.77734375" style="79" customWidth="1"/>
    <col min="3338" max="3338" width="12" style="79" bestFit="1" customWidth="1"/>
    <col min="3339" max="3339" width="8.109375" style="79" bestFit="1" customWidth="1"/>
    <col min="3340" max="3340" width="10.21875" style="79" customWidth="1"/>
    <col min="3341" max="3585" width="9" style="79"/>
    <col min="3586" max="3586" width="40.109375" style="79" bestFit="1" customWidth="1"/>
    <col min="3587" max="3587" width="6.77734375" style="79" customWidth="1"/>
    <col min="3588" max="3588" width="12.77734375" style="79" bestFit="1" customWidth="1"/>
    <col min="3589" max="3589" width="12.33203125" style="79" bestFit="1" customWidth="1"/>
    <col min="3590" max="3590" width="8.77734375" style="79" bestFit="1" customWidth="1"/>
    <col min="3591" max="3591" width="15.21875" style="79" bestFit="1" customWidth="1"/>
    <col min="3592" max="3592" width="13.44140625" style="79" customWidth="1"/>
    <col min="3593" max="3593" width="2.77734375" style="79" customWidth="1"/>
    <col min="3594" max="3594" width="12" style="79" bestFit="1" customWidth="1"/>
    <col min="3595" max="3595" width="8.109375" style="79" bestFit="1" customWidth="1"/>
    <col min="3596" max="3596" width="10.21875" style="79" customWidth="1"/>
    <col min="3597" max="3841" width="9" style="79"/>
    <col min="3842" max="3842" width="40.109375" style="79" bestFit="1" customWidth="1"/>
    <col min="3843" max="3843" width="6.77734375" style="79" customWidth="1"/>
    <col min="3844" max="3844" width="12.77734375" style="79" bestFit="1" customWidth="1"/>
    <col min="3845" max="3845" width="12.33203125" style="79" bestFit="1" customWidth="1"/>
    <col min="3846" max="3846" width="8.77734375" style="79" bestFit="1" customWidth="1"/>
    <col min="3847" max="3847" width="15.21875" style="79" bestFit="1" customWidth="1"/>
    <col min="3848" max="3848" width="13.44140625" style="79" customWidth="1"/>
    <col min="3849" max="3849" width="2.77734375" style="79" customWidth="1"/>
    <col min="3850" max="3850" width="12" style="79" bestFit="1" customWidth="1"/>
    <col min="3851" max="3851" width="8.109375" style="79" bestFit="1" customWidth="1"/>
    <col min="3852" max="3852" width="10.21875" style="79" customWidth="1"/>
    <col min="3853" max="4097" width="9" style="79"/>
    <col min="4098" max="4098" width="40.109375" style="79" bestFit="1" customWidth="1"/>
    <col min="4099" max="4099" width="6.77734375" style="79" customWidth="1"/>
    <col min="4100" max="4100" width="12.77734375" style="79" bestFit="1" customWidth="1"/>
    <col min="4101" max="4101" width="12.33203125" style="79" bestFit="1" customWidth="1"/>
    <col min="4102" max="4102" width="8.77734375" style="79" bestFit="1" customWidth="1"/>
    <col min="4103" max="4103" width="15.21875" style="79" bestFit="1" customWidth="1"/>
    <col min="4104" max="4104" width="13.44140625" style="79" customWidth="1"/>
    <col min="4105" max="4105" width="2.77734375" style="79" customWidth="1"/>
    <col min="4106" max="4106" width="12" style="79" bestFit="1" customWidth="1"/>
    <col min="4107" max="4107" width="8.109375" style="79" bestFit="1" customWidth="1"/>
    <col min="4108" max="4108" width="10.21875" style="79" customWidth="1"/>
    <col min="4109" max="4353" width="9" style="79"/>
    <col min="4354" max="4354" width="40.109375" style="79" bestFit="1" customWidth="1"/>
    <col min="4355" max="4355" width="6.77734375" style="79" customWidth="1"/>
    <col min="4356" max="4356" width="12.77734375" style="79" bestFit="1" customWidth="1"/>
    <col min="4357" max="4357" width="12.33203125" style="79" bestFit="1" customWidth="1"/>
    <col min="4358" max="4358" width="8.77734375" style="79" bestFit="1" customWidth="1"/>
    <col min="4359" max="4359" width="15.21875" style="79" bestFit="1" customWidth="1"/>
    <col min="4360" max="4360" width="13.44140625" style="79" customWidth="1"/>
    <col min="4361" max="4361" width="2.77734375" style="79" customWidth="1"/>
    <col min="4362" max="4362" width="12" style="79" bestFit="1" customWidth="1"/>
    <col min="4363" max="4363" width="8.109375" style="79" bestFit="1" customWidth="1"/>
    <col min="4364" max="4364" width="10.21875" style="79" customWidth="1"/>
    <col min="4365" max="4609" width="9" style="79"/>
    <col min="4610" max="4610" width="40.109375" style="79" bestFit="1" customWidth="1"/>
    <col min="4611" max="4611" width="6.77734375" style="79" customWidth="1"/>
    <col min="4612" max="4612" width="12.77734375" style="79" bestFit="1" customWidth="1"/>
    <col min="4613" max="4613" width="12.33203125" style="79" bestFit="1" customWidth="1"/>
    <col min="4614" max="4614" width="8.77734375" style="79" bestFit="1" customWidth="1"/>
    <col min="4615" max="4615" width="15.21875" style="79" bestFit="1" customWidth="1"/>
    <col min="4616" max="4616" width="13.44140625" style="79" customWidth="1"/>
    <col min="4617" max="4617" width="2.77734375" style="79" customWidth="1"/>
    <col min="4618" max="4618" width="12" style="79" bestFit="1" customWidth="1"/>
    <col min="4619" max="4619" width="8.109375" style="79" bestFit="1" customWidth="1"/>
    <col min="4620" max="4620" width="10.21875" style="79" customWidth="1"/>
    <col min="4621" max="4865" width="9" style="79"/>
    <col min="4866" max="4866" width="40.109375" style="79" bestFit="1" customWidth="1"/>
    <col min="4867" max="4867" width="6.77734375" style="79" customWidth="1"/>
    <col min="4868" max="4868" width="12.77734375" style="79" bestFit="1" customWidth="1"/>
    <col min="4869" max="4869" width="12.33203125" style="79" bestFit="1" customWidth="1"/>
    <col min="4870" max="4870" width="8.77734375" style="79" bestFit="1" customWidth="1"/>
    <col min="4871" max="4871" width="15.21875" style="79" bestFit="1" customWidth="1"/>
    <col min="4872" max="4872" width="13.44140625" style="79" customWidth="1"/>
    <col min="4873" max="4873" width="2.77734375" style="79" customWidth="1"/>
    <col min="4874" max="4874" width="12" style="79" bestFit="1" customWidth="1"/>
    <col min="4875" max="4875" width="8.109375" style="79" bestFit="1" customWidth="1"/>
    <col min="4876" max="4876" width="10.21875" style="79" customWidth="1"/>
    <col min="4877" max="5121" width="9" style="79"/>
    <col min="5122" max="5122" width="40.109375" style="79" bestFit="1" customWidth="1"/>
    <col min="5123" max="5123" width="6.77734375" style="79" customWidth="1"/>
    <col min="5124" max="5124" width="12.77734375" style="79" bestFit="1" customWidth="1"/>
    <col min="5125" max="5125" width="12.33203125" style="79" bestFit="1" customWidth="1"/>
    <col min="5126" max="5126" width="8.77734375" style="79" bestFit="1" customWidth="1"/>
    <col min="5127" max="5127" width="15.21875" style="79" bestFit="1" customWidth="1"/>
    <col min="5128" max="5128" width="13.44140625" style="79" customWidth="1"/>
    <col min="5129" max="5129" width="2.77734375" style="79" customWidth="1"/>
    <col min="5130" max="5130" width="12" style="79" bestFit="1" customWidth="1"/>
    <col min="5131" max="5131" width="8.109375" style="79" bestFit="1" customWidth="1"/>
    <col min="5132" max="5132" width="10.21875" style="79" customWidth="1"/>
    <col min="5133" max="5377" width="9" style="79"/>
    <col min="5378" max="5378" width="40.109375" style="79" bestFit="1" customWidth="1"/>
    <col min="5379" max="5379" width="6.77734375" style="79" customWidth="1"/>
    <col min="5380" max="5380" width="12.77734375" style="79" bestFit="1" customWidth="1"/>
    <col min="5381" max="5381" width="12.33203125" style="79" bestFit="1" customWidth="1"/>
    <col min="5382" max="5382" width="8.77734375" style="79" bestFit="1" customWidth="1"/>
    <col min="5383" max="5383" width="15.21875" style="79" bestFit="1" customWidth="1"/>
    <col min="5384" max="5384" width="13.44140625" style="79" customWidth="1"/>
    <col min="5385" max="5385" width="2.77734375" style="79" customWidth="1"/>
    <col min="5386" max="5386" width="12" style="79" bestFit="1" customWidth="1"/>
    <col min="5387" max="5387" width="8.109375" style="79" bestFit="1" customWidth="1"/>
    <col min="5388" max="5388" width="10.21875" style="79" customWidth="1"/>
    <col min="5389" max="5633" width="9" style="79"/>
    <col min="5634" max="5634" width="40.109375" style="79" bestFit="1" customWidth="1"/>
    <col min="5635" max="5635" width="6.77734375" style="79" customWidth="1"/>
    <col min="5636" max="5636" width="12.77734375" style="79" bestFit="1" customWidth="1"/>
    <col min="5637" max="5637" width="12.33203125" style="79" bestFit="1" customWidth="1"/>
    <col min="5638" max="5638" width="8.77734375" style="79" bestFit="1" customWidth="1"/>
    <col min="5639" max="5639" width="15.21875" style="79" bestFit="1" customWidth="1"/>
    <col min="5640" max="5640" width="13.44140625" style="79" customWidth="1"/>
    <col min="5641" max="5641" width="2.77734375" style="79" customWidth="1"/>
    <col min="5642" max="5642" width="12" style="79" bestFit="1" customWidth="1"/>
    <col min="5643" max="5643" width="8.109375" style="79" bestFit="1" customWidth="1"/>
    <col min="5644" max="5644" width="10.21875" style="79" customWidth="1"/>
    <col min="5645" max="5889" width="9" style="79"/>
    <col min="5890" max="5890" width="40.109375" style="79" bestFit="1" customWidth="1"/>
    <col min="5891" max="5891" width="6.77734375" style="79" customWidth="1"/>
    <col min="5892" max="5892" width="12.77734375" style="79" bestFit="1" customWidth="1"/>
    <col min="5893" max="5893" width="12.33203125" style="79" bestFit="1" customWidth="1"/>
    <col min="5894" max="5894" width="8.77734375" style="79" bestFit="1" customWidth="1"/>
    <col min="5895" max="5895" width="15.21875" style="79" bestFit="1" customWidth="1"/>
    <col min="5896" max="5896" width="13.44140625" style="79" customWidth="1"/>
    <col min="5897" max="5897" width="2.77734375" style="79" customWidth="1"/>
    <col min="5898" max="5898" width="12" style="79" bestFit="1" customWidth="1"/>
    <col min="5899" max="5899" width="8.109375" style="79" bestFit="1" customWidth="1"/>
    <col min="5900" max="5900" width="10.21875" style="79" customWidth="1"/>
    <col min="5901" max="6145" width="9" style="79"/>
    <col min="6146" max="6146" width="40.109375" style="79" bestFit="1" customWidth="1"/>
    <col min="6147" max="6147" width="6.77734375" style="79" customWidth="1"/>
    <col min="6148" max="6148" width="12.77734375" style="79" bestFit="1" customWidth="1"/>
    <col min="6149" max="6149" width="12.33203125" style="79" bestFit="1" customWidth="1"/>
    <col min="6150" max="6150" width="8.77734375" style="79" bestFit="1" customWidth="1"/>
    <col min="6151" max="6151" width="15.21875" style="79" bestFit="1" customWidth="1"/>
    <col min="6152" max="6152" width="13.44140625" style="79" customWidth="1"/>
    <col min="6153" max="6153" width="2.77734375" style="79" customWidth="1"/>
    <col min="6154" max="6154" width="12" style="79" bestFit="1" customWidth="1"/>
    <col min="6155" max="6155" width="8.109375" style="79" bestFit="1" customWidth="1"/>
    <col min="6156" max="6156" width="10.21875" style="79" customWidth="1"/>
    <col min="6157" max="6401" width="9" style="79"/>
    <col min="6402" max="6402" width="40.109375" style="79" bestFit="1" customWidth="1"/>
    <col min="6403" max="6403" width="6.77734375" style="79" customWidth="1"/>
    <col min="6404" max="6404" width="12.77734375" style="79" bestFit="1" customWidth="1"/>
    <col min="6405" max="6405" width="12.33203125" style="79" bestFit="1" customWidth="1"/>
    <col min="6406" max="6406" width="8.77734375" style="79" bestFit="1" customWidth="1"/>
    <col min="6407" max="6407" width="15.21875" style="79" bestFit="1" customWidth="1"/>
    <col min="6408" max="6408" width="13.44140625" style="79" customWidth="1"/>
    <col min="6409" max="6409" width="2.77734375" style="79" customWidth="1"/>
    <col min="6410" max="6410" width="12" style="79" bestFit="1" customWidth="1"/>
    <col min="6411" max="6411" width="8.109375" style="79" bestFit="1" customWidth="1"/>
    <col min="6412" max="6412" width="10.21875" style="79" customWidth="1"/>
    <col min="6413" max="6657" width="9" style="79"/>
    <col min="6658" max="6658" width="40.109375" style="79" bestFit="1" customWidth="1"/>
    <col min="6659" max="6659" width="6.77734375" style="79" customWidth="1"/>
    <col min="6660" max="6660" width="12.77734375" style="79" bestFit="1" customWidth="1"/>
    <col min="6661" max="6661" width="12.33203125" style="79" bestFit="1" customWidth="1"/>
    <col min="6662" max="6662" width="8.77734375" style="79" bestFit="1" customWidth="1"/>
    <col min="6663" max="6663" width="15.21875" style="79" bestFit="1" customWidth="1"/>
    <col min="6664" max="6664" width="13.44140625" style="79" customWidth="1"/>
    <col min="6665" max="6665" width="2.77734375" style="79" customWidth="1"/>
    <col min="6666" max="6666" width="12" style="79" bestFit="1" customWidth="1"/>
    <col min="6667" max="6667" width="8.109375" style="79" bestFit="1" customWidth="1"/>
    <col min="6668" max="6668" width="10.21875" style="79" customWidth="1"/>
    <col min="6669" max="6913" width="9" style="79"/>
    <col min="6914" max="6914" width="40.109375" style="79" bestFit="1" customWidth="1"/>
    <col min="6915" max="6915" width="6.77734375" style="79" customWidth="1"/>
    <col min="6916" max="6916" width="12.77734375" style="79" bestFit="1" customWidth="1"/>
    <col min="6917" max="6917" width="12.33203125" style="79" bestFit="1" customWidth="1"/>
    <col min="6918" max="6918" width="8.77734375" style="79" bestFit="1" customWidth="1"/>
    <col min="6919" max="6919" width="15.21875" style="79" bestFit="1" customWidth="1"/>
    <col min="6920" max="6920" width="13.44140625" style="79" customWidth="1"/>
    <col min="6921" max="6921" width="2.77734375" style="79" customWidth="1"/>
    <col min="6922" max="6922" width="12" style="79" bestFit="1" customWidth="1"/>
    <col min="6923" max="6923" width="8.109375" style="79" bestFit="1" customWidth="1"/>
    <col min="6924" max="6924" width="10.21875" style="79" customWidth="1"/>
    <col min="6925" max="7169" width="9" style="79"/>
    <col min="7170" max="7170" width="40.109375" style="79" bestFit="1" customWidth="1"/>
    <col min="7171" max="7171" width="6.77734375" style="79" customWidth="1"/>
    <col min="7172" max="7172" width="12.77734375" style="79" bestFit="1" customWidth="1"/>
    <col min="7173" max="7173" width="12.33203125" style="79" bestFit="1" customWidth="1"/>
    <col min="7174" max="7174" width="8.77734375" style="79" bestFit="1" customWidth="1"/>
    <col min="7175" max="7175" width="15.21875" style="79" bestFit="1" customWidth="1"/>
    <col min="7176" max="7176" width="13.44140625" style="79" customWidth="1"/>
    <col min="7177" max="7177" width="2.77734375" style="79" customWidth="1"/>
    <col min="7178" max="7178" width="12" style="79" bestFit="1" customWidth="1"/>
    <col min="7179" max="7179" width="8.109375" style="79" bestFit="1" customWidth="1"/>
    <col min="7180" max="7180" width="10.21875" style="79" customWidth="1"/>
    <col min="7181" max="7425" width="9" style="79"/>
    <col min="7426" max="7426" width="40.109375" style="79" bestFit="1" customWidth="1"/>
    <col min="7427" max="7427" width="6.77734375" style="79" customWidth="1"/>
    <col min="7428" max="7428" width="12.77734375" style="79" bestFit="1" customWidth="1"/>
    <col min="7429" max="7429" width="12.33203125" style="79" bestFit="1" customWidth="1"/>
    <col min="7430" max="7430" width="8.77734375" style="79" bestFit="1" customWidth="1"/>
    <col min="7431" max="7431" width="15.21875" style="79" bestFit="1" customWidth="1"/>
    <col min="7432" max="7432" width="13.44140625" style="79" customWidth="1"/>
    <col min="7433" max="7433" width="2.77734375" style="79" customWidth="1"/>
    <col min="7434" max="7434" width="12" style="79" bestFit="1" customWidth="1"/>
    <col min="7435" max="7435" width="8.109375" style="79" bestFit="1" customWidth="1"/>
    <col min="7436" max="7436" width="10.21875" style="79" customWidth="1"/>
    <col min="7437" max="7681" width="9" style="79"/>
    <col min="7682" max="7682" width="40.109375" style="79" bestFit="1" customWidth="1"/>
    <col min="7683" max="7683" width="6.77734375" style="79" customWidth="1"/>
    <col min="7684" max="7684" width="12.77734375" style="79" bestFit="1" customWidth="1"/>
    <col min="7685" max="7685" width="12.33203125" style="79" bestFit="1" customWidth="1"/>
    <col min="7686" max="7686" width="8.77734375" style="79" bestFit="1" customWidth="1"/>
    <col min="7687" max="7687" width="15.21875" style="79" bestFit="1" customWidth="1"/>
    <col min="7688" max="7688" width="13.44140625" style="79" customWidth="1"/>
    <col min="7689" max="7689" width="2.77734375" style="79" customWidth="1"/>
    <col min="7690" max="7690" width="12" style="79" bestFit="1" customWidth="1"/>
    <col min="7691" max="7691" width="8.109375" style="79" bestFit="1" customWidth="1"/>
    <col min="7692" max="7692" width="10.21875" style="79" customWidth="1"/>
    <col min="7693" max="7937" width="9" style="79"/>
    <col min="7938" max="7938" width="40.109375" style="79" bestFit="1" customWidth="1"/>
    <col min="7939" max="7939" width="6.77734375" style="79" customWidth="1"/>
    <col min="7940" max="7940" width="12.77734375" style="79" bestFit="1" customWidth="1"/>
    <col min="7941" max="7941" width="12.33203125" style="79" bestFit="1" customWidth="1"/>
    <col min="7942" max="7942" width="8.77734375" style="79" bestFit="1" customWidth="1"/>
    <col min="7943" max="7943" width="15.21875" style="79" bestFit="1" customWidth="1"/>
    <col min="7944" max="7944" width="13.44140625" style="79" customWidth="1"/>
    <col min="7945" max="7945" width="2.77734375" style="79" customWidth="1"/>
    <col min="7946" max="7946" width="12" style="79" bestFit="1" customWidth="1"/>
    <col min="7947" max="7947" width="8.109375" style="79" bestFit="1" customWidth="1"/>
    <col min="7948" max="7948" width="10.21875" style="79" customWidth="1"/>
    <col min="7949" max="8193" width="9" style="79"/>
    <col min="8194" max="8194" width="40.109375" style="79" bestFit="1" customWidth="1"/>
    <col min="8195" max="8195" width="6.77734375" style="79" customWidth="1"/>
    <col min="8196" max="8196" width="12.77734375" style="79" bestFit="1" customWidth="1"/>
    <col min="8197" max="8197" width="12.33203125" style="79" bestFit="1" customWidth="1"/>
    <col min="8198" max="8198" width="8.77734375" style="79" bestFit="1" customWidth="1"/>
    <col min="8199" max="8199" width="15.21875" style="79" bestFit="1" customWidth="1"/>
    <col min="8200" max="8200" width="13.44140625" style="79" customWidth="1"/>
    <col min="8201" max="8201" width="2.77734375" style="79" customWidth="1"/>
    <col min="8202" max="8202" width="12" style="79" bestFit="1" customWidth="1"/>
    <col min="8203" max="8203" width="8.109375" style="79" bestFit="1" customWidth="1"/>
    <col min="8204" max="8204" width="10.21875" style="79" customWidth="1"/>
    <col min="8205" max="8449" width="9" style="79"/>
    <col min="8450" max="8450" width="40.109375" style="79" bestFit="1" customWidth="1"/>
    <col min="8451" max="8451" width="6.77734375" style="79" customWidth="1"/>
    <col min="8452" max="8452" width="12.77734375" style="79" bestFit="1" customWidth="1"/>
    <col min="8453" max="8453" width="12.33203125" style="79" bestFit="1" customWidth="1"/>
    <col min="8454" max="8454" width="8.77734375" style="79" bestFit="1" customWidth="1"/>
    <col min="8455" max="8455" width="15.21875" style="79" bestFit="1" customWidth="1"/>
    <col min="8456" max="8456" width="13.44140625" style="79" customWidth="1"/>
    <col min="8457" max="8457" width="2.77734375" style="79" customWidth="1"/>
    <col min="8458" max="8458" width="12" style="79" bestFit="1" customWidth="1"/>
    <col min="8459" max="8459" width="8.109375" style="79" bestFit="1" customWidth="1"/>
    <col min="8460" max="8460" width="10.21875" style="79" customWidth="1"/>
    <col min="8461" max="8705" width="9" style="79"/>
    <col min="8706" max="8706" width="40.109375" style="79" bestFit="1" customWidth="1"/>
    <col min="8707" max="8707" width="6.77734375" style="79" customWidth="1"/>
    <col min="8708" max="8708" width="12.77734375" style="79" bestFit="1" customWidth="1"/>
    <col min="8709" max="8709" width="12.33203125" style="79" bestFit="1" customWidth="1"/>
    <col min="8710" max="8710" width="8.77734375" style="79" bestFit="1" customWidth="1"/>
    <col min="8711" max="8711" width="15.21875" style="79" bestFit="1" customWidth="1"/>
    <col min="8712" max="8712" width="13.44140625" style="79" customWidth="1"/>
    <col min="8713" max="8713" width="2.77734375" style="79" customWidth="1"/>
    <col min="8714" max="8714" width="12" style="79" bestFit="1" customWidth="1"/>
    <col min="8715" max="8715" width="8.109375" style="79" bestFit="1" customWidth="1"/>
    <col min="8716" max="8716" width="10.21875" style="79" customWidth="1"/>
    <col min="8717" max="8961" width="9" style="79"/>
    <col min="8962" max="8962" width="40.109375" style="79" bestFit="1" customWidth="1"/>
    <col min="8963" max="8963" width="6.77734375" style="79" customWidth="1"/>
    <col min="8964" max="8964" width="12.77734375" style="79" bestFit="1" customWidth="1"/>
    <col min="8965" max="8965" width="12.33203125" style="79" bestFit="1" customWidth="1"/>
    <col min="8966" max="8966" width="8.77734375" style="79" bestFit="1" customWidth="1"/>
    <col min="8967" max="8967" width="15.21875" style="79" bestFit="1" customWidth="1"/>
    <col min="8968" max="8968" width="13.44140625" style="79" customWidth="1"/>
    <col min="8969" max="8969" width="2.77734375" style="79" customWidth="1"/>
    <col min="8970" max="8970" width="12" style="79" bestFit="1" customWidth="1"/>
    <col min="8971" max="8971" width="8.109375" style="79" bestFit="1" customWidth="1"/>
    <col min="8972" max="8972" width="10.21875" style="79" customWidth="1"/>
    <col min="8973" max="9217" width="9" style="79"/>
    <col min="9218" max="9218" width="40.109375" style="79" bestFit="1" customWidth="1"/>
    <col min="9219" max="9219" width="6.77734375" style="79" customWidth="1"/>
    <col min="9220" max="9220" width="12.77734375" style="79" bestFit="1" customWidth="1"/>
    <col min="9221" max="9221" width="12.33203125" style="79" bestFit="1" customWidth="1"/>
    <col min="9222" max="9222" width="8.77734375" style="79" bestFit="1" customWidth="1"/>
    <col min="9223" max="9223" width="15.21875" style="79" bestFit="1" customWidth="1"/>
    <col min="9224" max="9224" width="13.44140625" style="79" customWidth="1"/>
    <col min="9225" max="9225" width="2.77734375" style="79" customWidth="1"/>
    <col min="9226" max="9226" width="12" style="79" bestFit="1" customWidth="1"/>
    <col min="9227" max="9227" width="8.109375" style="79" bestFit="1" customWidth="1"/>
    <col min="9228" max="9228" width="10.21875" style="79" customWidth="1"/>
    <col min="9229" max="9473" width="9" style="79"/>
    <col min="9474" max="9474" width="40.109375" style="79" bestFit="1" customWidth="1"/>
    <col min="9475" max="9475" width="6.77734375" style="79" customWidth="1"/>
    <col min="9476" max="9476" width="12.77734375" style="79" bestFit="1" customWidth="1"/>
    <col min="9477" max="9477" width="12.33203125" style="79" bestFit="1" customWidth="1"/>
    <col min="9478" max="9478" width="8.77734375" style="79" bestFit="1" customWidth="1"/>
    <col min="9479" max="9479" width="15.21875" style="79" bestFit="1" customWidth="1"/>
    <col min="9480" max="9480" width="13.44140625" style="79" customWidth="1"/>
    <col min="9481" max="9481" width="2.77734375" style="79" customWidth="1"/>
    <col min="9482" max="9482" width="12" style="79" bestFit="1" customWidth="1"/>
    <col min="9483" max="9483" width="8.109375" style="79" bestFit="1" customWidth="1"/>
    <col min="9484" max="9484" width="10.21875" style="79" customWidth="1"/>
    <col min="9485" max="9729" width="9" style="79"/>
    <col min="9730" max="9730" width="40.109375" style="79" bestFit="1" customWidth="1"/>
    <col min="9731" max="9731" width="6.77734375" style="79" customWidth="1"/>
    <col min="9732" max="9732" width="12.77734375" style="79" bestFit="1" customWidth="1"/>
    <col min="9733" max="9733" width="12.33203125" style="79" bestFit="1" customWidth="1"/>
    <col min="9734" max="9734" width="8.77734375" style="79" bestFit="1" customWidth="1"/>
    <col min="9735" max="9735" width="15.21875" style="79" bestFit="1" customWidth="1"/>
    <col min="9736" max="9736" width="13.44140625" style="79" customWidth="1"/>
    <col min="9737" max="9737" width="2.77734375" style="79" customWidth="1"/>
    <col min="9738" max="9738" width="12" style="79" bestFit="1" customWidth="1"/>
    <col min="9739" max="9739" width="8.109375" style="79" bestFit="1" customWidth="1"/>
    <col min="9740" max="9740" width="10.21875" style="79" customWidth="1"/>
    <col min="9741" max="9985" width="9" style="79"/>
    <col min="9986" max="9986" width="40.109375" style="79" bestFit="1" customWidth="1"/>
    <col min="9987" max="9987" width="6.77734375" style="79" customWidth="1"/>
    <col min="9988" max="9988" width="12.77734375" style="79" bestFit="1" customWidth="1"/>
    <col min="9989" max="9989" width="12.33203125" style="79" bestFit="1" customWidth="1"/>
    <col min="9990" max="9990" width="8.77734375" style="79" bestFit="1" customWidth="1"/>
    <col min="9991" max="9991" width="15.21875" style="79" bestFit="1" customWidth="1"/>
    <col min="9992" max="9992" width="13.44140625" style="79" customWidth="1"/>
    <col min="9993" max="9993" width="2.77734375" style="79" customWidth="1"/>
    <col min="9994" max="9994" width="12" style="79" bestFit="1" customWidth="1"/>
    <col min="9995" max="9995" width="8.109375" style="79" bestFit="1" customWidth="1"/>
    <col min="9996" max="9996" width="10.21875" style="79" customWidth="1"/>
    <col min="9997" max="10241" width="9" style="79"/>
    <col min="10242" max="10242" width="40.109375" style="79" bestFit="1" customWidth="1"/>
    <col min="10243" max="10243" width="6.77734375" style="79" customWidth="1"/>
    <col min="10244" max="10244" width="12.77734375" style="79" bestFit="1" customWidth="1"/>
    <col min="10245" max="10245" width="12.33203125" style="79" bestFit="1" customWidth="1"/>
    <col min="10246" max="10246" width="8.77734375" style="79" bestFit="1" customWidth="1"/>
    <col min="10247" max="10247" width="15.21875" style="79" bestFit="1" customWidth="1"/>
    <col min="10248" max="10248" width="13.44140625" style="79" customWidth="1"/>
    <col min="10249" max="10249" width="2.77734375" style="79" customWidth="1"/>
    <col min="10250" max="10250" width="12" style="79" bestFit="1" customWidth="1"/>
    <col min="10251" max="10251" width="8.109375" style="79" bestFit="1" customWidth="1"/>
    <col min="10252" max="10252" width="10.21875" style="79" customWidth="1"/>
    <col min="10253" max="10497" width="9" style="79"/>
    <col min="10498" max="10498" width="40.109375" style="79" bestFit="1" customWidth="1"/>
    <col min="10499" max="10499" width="6.77734375" style="79" customWidth="1"/>
    <col min="10500" max="10500" width="12.77734375" style="79" bestFit="1" customWidth="1"/>
    <col min="10501" max="10501" width="12.33203125" style="79" bestFit="1" customWidth="1"/>
    <col min="10502" max="10502" width="8.77734375" style="79" bestFit="1" customWidth="1"/>
    <col min="10503" max="10503" width="15.21875" style="79" bestFit="1" customWidth="1"/>
    <col min="10504" max="10504" width="13.44140625" style="79" customWidth="1"/>
    <col min="10505" max="10505" width="2.77734375" style="79" customWidth="1"/>
    <col min="10506" max="10506" width="12" style="79" bestFit="1" customWidth="1"/>
    <col min="10507" max="10507" width="8.109375" style="79" bestFit="1" customWidth="1"/>
    <col min="10508" max="10508" width="10.21875" style="79" customWidth="1"/>
    <col min="10509" max="10753" width="9" style="79"/>
    <col min="10754" max="10754" width="40.109375" style="79" bestFit="1" customWidth="1"/>
    <col min="10755" max="10755" width="6.77734375" style="79" customWidth="1"/>
    <col min="10756" max="10756" width="12.77734375" style="79" bestFit="1" customWidth="1"/>
    <col min="10757" max="10757" width="12.33203125" style="79" bestFit="1" customWidth="1"/>
    <col min="10758" max="10758" width="8.77734375" style="79" bestFit="1" customWidth="1"/>
    <col min="10759" max="10759" width="15.21875" style="79" bestFit="1" customWidth="1"/>
    <col min="10760" max="10760" width="13.44140625" style="79" customWidth="1"/>
    <col min="10761" max="10761" width="2.77734375" style="79" customWidth="1"/>
    <col min="10762" max="10762" width="12" style="79" bestFit="1" customWidth="1"/>
    <col min="10763" max="10763" width="8.109375" style="79" bestFit="1" customWidth="1"/>
    <col min="10764" max="10764" width="10.21875" style="79" customWidth="1"/>
    <col min="10765" max="11009" width="9" style="79"/>
    <col min="11010" max="11010" width="40.109375" style="79" bestFit="1" customWidth="1"/>
    <col min="11011" max="11011" width="6.77734375" style="79" customWidth="1"/>
    <col min="11012" max="11012" width="12.77734375" style="79" bestFit="1" customWidth="1"/>
    <col min="11013" max="11013" width="12.33203125" style="79" bestFit="1" customWidth="1"/>
    <col min="11014" max="11014" width="8.77734375" style="79" bestFit="1" customWidth="1"/>
    <col min="11015" max="11015" width="15.21875" style="79" bestFit="1" customWidth="1"/>
    <col min="11016" max="11016" width="13.44140625" style="79" customWidth="1"/>
    <col min="11017" max="11017" width="2.77734375" style="79" customWidth="1"/>
    <col min="11018" max="11018" width="12" style="79" bestFit="1" customWidth="1"/>
    <col min="11019" max="11019" width="8.109375" style="79" bestFit="1" customWidth="1"/>
    <col min="11020" max="11020" width="10.21875" style="79" customWidth="1"/>
    <col min="11021" max="11265" width="9" style="79"/>
    <col min="11266" max="11266" width="40.109375" style="79" bestFit="1" customWidth="1"/>
    <col min="11267" max="11267" width="6.77734375" style="79" customWidth="1"/>
    <col min="11268" max="11268" width="12.77734375" style="79" bestFit="1" customWidth="1"/>
    <col min="11269" max="11269" width="12.33203125" style="79" bestFit="1" customWidth="1"/>
    <col min="11270" max="11270" width="8.77734375" style="79" bestFit="1" customWidth="1"/>
    <col min="11271" max="11271" width="15.21875" style="79" bestFit="1" customWidth="1"/>
    <col min="11272" max="11272" width="13.44140625" style="79" customWidth="1"/>
    <col min="11273" max="11273" width="2.77734375" style="79" customWidth="1"/>
    <col min="11274" max="11274" width="12" style="79" bestFit="1" customWidth="1"/>
    <col min="11275" max="11275" width="8.109375" style="79" bestFit="1" customWidth="1"/>
    <col min="11276" max="11276" width="10.21875" style="79" customWidth="1"/>
    <col min="11277" max="11521" width="9" style="79"/>
    <col min="11522" max="11522" width="40.109375" style="79" bestFit="1" customWidth="1"/>
    <col min="11523" max="11523" width="6.77734375" style="79" customWidth="1"/>
    <col min="11524" max="11524" width="12.77734375" style="79" bestFit="1" customWidth="1"/>
    <col min="11525" max="11525" width="12.33203125" style="79" bestFit="1" customWidth="1"/>
    <col min="11526" max="11526" width="8.77734375" style="79" bestFit="1" customWidth="1"/>
    <col min="11527" max="11527" width="15.21875" style="79" bestFit="1" customWidth="1"/>
    <col min="11528" max="11528" width="13.44140625" style="79" customWidth="1"/>
    <col min="11529" max="11529" width="2.77734375" style="79" customWidth="1"/>
    <col min="11530" max="11530" width="12" style="79" bestFit="1" customWidth="1"/>
    <col min="11531" max="11531" width="8.109375" style="79" bestFit="1" customWidth="1"/>
    <col min="11532" max="11532" width="10.21875" style="79" customWidth="1"/>
    <col min="11533" max="11777" width="9" style="79"/>
    <col min="11778" max="11778" width="40.109375" style="79" bestFit="1" customWidth="1"/>
    <col min="11779" max="11779" width="6.77734375" style="79" customWidth="1"/>
    <col min="11780" max="11780" width="12.77734375" style="79" bestFit="1" customWidth="1"/>
    <col min="11781" max="11781" width="12.33203125" style="79" bestFit="1" customWidth="1"/>
    <col min="11782" max="11782" width="8.77734375" style="79" bestFit="1" customWidth="1"/>
    <col min="11783" max="11783" width="15.21875" style="79" bestFit="1" customWidth="1"/>
    <col min="11784" max="11784" width="13.44140625" style="79" customWidth="1"/>
    <col min="11785" max="11785" width="2.77734375" style="79" customWidth="1"/>
    <col min="11786" max="11786" width="12" style="79" bestFit="1" customWidth="1"/>
    <col min="11787" max="11787" width="8.109375" style="79" bestFit="1" customWidth="1"/>
    <col min="11788" max="11788" width="10.21875" style="79" customWidth="1"/>
    <col min="11789" max="12033" width="9" style="79"/>
    <col min="12034" max="12034" width="40.109375" style="79" bestFit="1" customWidth="1"/>
    <col min="12035" max="12035" width="6.77734375" style="79" customWidth="1"/>
    <col min="12036" max="12036" width="12.77734375" style="79" bestFit="1" customWidth="1"/>
    <col min="12037" max="12037" width="12.33203125" style="79" bestFit="1" customWidth="1"/>
    <col min="12038" max="12038" width="8.77734375" style="79" bestFit="1" customWidth="1"/>
    <col min="12039" max="12039" width="15.21875" style="79" bestFit="1" customWidth="1"/>
    <col min="12040" max="12040" width="13.44140625" style="79" customWidth="1"/>
    <col min="12041" max="12041" width="2.77734375" style="79" customWidth="1"/>
    <col min="12042" max="12042" width="12" style="79" bestFit="1" customWidth="1"/>
    <col min="12043" max="12043" width="8.109375" style="79" bestFit="1" customWidth="1"/>
    <col min="12044" max="12044" width="10.21875" style="79" customWidth="1"/>
    <col min="12045" max="12289" width="9" style="79"/>
    <col min="12290" max="12290" width="40.109375" style="79" bestFit="1" customWidth="1"/>
    <col min="12291" max="12291" width="6.77734375" style="79" customWidth="1"/>
    <col min="12292" max="12292" width="12.77734375" style="79" bestFit="1" customWidth="1"/>
    <col min="12293" max="12293" width="12.33203125" style="79" bestFit="1" customWidth="1"/>
    <col min="12294" max="12294" width="8.77734375" style="79" bestFit="1" customWidth="1"/>
    <col min="12295" max="12295" width="15.21875" style="79" bestFit="1" customWidth="1"/>
    <col min="12296" max="12296" width="13.44140625" style="79" customWidth="1"/>
    <col min="12297" max="12297" width="2.77734375" style="79" customWidth="1"/>
    <col min="12298" max="12298" width="12" style="79" bestFit="1" customWidth="1"/>
    <col min="12299" max="12299" width="8.109375" style="79" bestFit="1" customWidth="1"/>
    <col min="12300" max="12300" width="10.21875" style="79" customWidth="1"/>
    <col min="12301" max="12545" width="9" style="79"/>
    <col min="12546" max="12546" width="40.109375" style="79" bestFit="1" customWidth="1"/>
    <col min="12547" max="12547" width="6.77734375" style="79" customWidth="1"/>
    <col min="12548" max="12548" width="12.77734375" style="79" bestFit="1" customWidth="1"/>
    <col min="12549" max="12549" width="12.33203125" style="79" bestFit="1" customWidth="1"/>
    <col min="12550" max="12550" width="8.77734375" style="79" bestFit="1" customWidth="1"/>
    <col min="12551" max="12551" width="15.21875" style="79" bestFit="1" customWidth="1"/>
    <col min="12552" max="12552" width="13.44140625" style="79" customWidth="1"/>
    <col min="12553" max="12553" width="2.77734375" style="79" customWidth="1"/>
    <col min="12554" max="12554" width="12" style="79" bestFit="1" customWidth="1"/>
    <col min="12555" max="12555" width="8.109375" style="79" bestFit="1" customWidth="1"/>
    <col min="12556" max="12556" width="10.21875" style="79" customWidth="1"/>
    <col min="12557" max="12801" width="9" style="79"/>
    <col min="12802" max="12802" width="40.109375" style="79" bestFit="1" customWidth="1"/>
    <col min="12803" max="12803" width="6.77734375" style="79" customWidth="1"/>
    <col min="12804" max="12804" width="12.77734375" style="79" bestFit="1" customWidth="1"/>
    <col min="12805" max="12805" width="12.33203125" style="79" bestFit="1" customWidth="1"/>
    <col min="12806" max="12806" width="8.77734375" style="79" bestFit="1" customWidth="1"/>
    <col min="12807" max="12807" width="15.21875" style="79" bestFit="1" customWidth="1"/>
    <col min="12808" max="12808" width="13.44140625" style="79" customWidth="1"/>
    <col min="12809" max="12809" width="2.77734375" style="79" customWidth="1"/>
    <col min="12810" max="12810" width="12" style="79" bestFit="1" customWidth="1"/>
    <col min="12811" max="12811" width="8.109375" style="79" bestFit="1" customWidth="1"/>
    <col min="12812" max="12812" width="10.21875" style="79" customWidth="1"/>
    <col min="12813" max="13057" width="9" style="79"/>
    <col min="13058" max="13058" width="40.109375" style="79" bestFit="1" customWidth="1"/>
    <col min="13059" max="13059" width="6.77734375" style="79" customWidth="1"/>
    <col min="13060" max="13060" width="12.77734375" style="79" bestFit="1" customWidth="1"/>
    <col min="13061" max="13061" width="12.33203125" style="79" bestFit="1" customWidth="1"/>
    <col min="13062" max="13062" width="8.77734375" style="79" bestFit="1" customWidth="1"/>
    <col min="13063" max="13063" width="15.21875" style="79" bestFit="1" customWidth="1"/>
    <col min="13064" max="13064" width="13.44140625" style="79" customWidth="1"/>
    <col min="13065" max="13065" width="2.77734375" style="79" customWidth="1"/>
    <col min="13066" max="13066" width="12" style="79" bestFit="1" customWidth="1"/>
    <col min="13067" max="13067" width="8.109375" style="79" bestFit="1" customWidth="1"/>
    <col min="13068" max="13068" width="10.21875" style="79" customWidth="1"/>
    <col min="13069" max="13313" width="9" style="79"/>
    <col min="13314" max="13314" width="40.109375" style="79" bestFit="1" customWidth="1"/>
    <col min="13315" max="13315" width="6.77734375" style="79" customWidth="1"/>
    <col min="13316" max="13316" width="12.77734375" style="79" bestFit="1" customWidth="1"/>
    <col min="13317" max="13317" width="12.33203125" style="79" bestFit="1" customWidth="1"/>
    <col min="13318" max="13318" width="8.77734375" style="79" bestFit="1" customWidth="1"/>
    <col min="13319" max="13319" width="15.21875" style="79" bestFit="1" customWidth="1"/>
    <col min="13320" max="13320" width="13.44140625" style="79" customWidth="1"/>
    <col min="13321" max="13321" width="2.77734375" style="79" customWidth="1"/>
    <col min="13322" max="13322" width="12" style="79" bestFit="1" customWidth="1"/>
    <col min="13323" max="13323" width="8.109375" style="79" bestFit="1" customWidth="1"/>
    <col min="13324" max="13324" width="10.21875" style="79" customWidth="1"/>
    <col min="13325" max="13569" width="9" style="79"/>
    <col min="13570" max="13570" width="40.109375" style="79" bestFit="1" customWidth="1"/>
    <col min="13571" max="13571" width="6.77734375" style="79" customWidth="1"/>
    <col min="13572" max="13572" width="12.77734375" style="79" bestFit="1" customWidth="1"/>
    <col min="13573" max="13573" width="12.33203125" style="79" bestFit="1" customWidth="1"/>
    <col min="13574" max="13574" width="8.77734375" style="79" bestFit="1" customWidth="1"/>
    <col min="13575" max="13575" width="15.21875" style="79" bestFit="1" customWidth="1"/>
    <col min="13576" max="13576" width="13.44140625" style="79" customWidth="1"/>
    <col min="13577" max="13577" width="2.77734375" style="79" customWidth="1"/>
    <col min="13578" max="13578" width="12" style="79" bestFit="1" customWidth="1"/>
    <col min="13579" max="13579" width="8.109375" style="79" bestFit="1" customWidth="1"/>
    <col min="13580" max="13580" width="10.21875" style="79" customWidth="1"/>
    <col min="13581" max="13825" width="9" style="79"/>
    <col min="13826" max="13826" width="40.109375" style="79" bestFit="1" customWidth="1"/>
    <col min="13827" max="13827" width="6.77734375" style="79" customWidth="1"/>
    <col min="13828" max="13828" width="12.77734375" style="79" bestFit="1" customWidth="1"/>
    <col min="13829" max="13829" width="12.33203125" style="79" bestFit="1" customWidth="1"/>
    <col min="13830" max="13830" width="8.77734375" style="79" bestFit="1" customWidth="1"/>
    <col min="13831" max="13831" width="15.21875" style="79" bestFit="1" customWidth="1"/>
    <col min="13832" max="13832" width="13.44140625" style="79" customWidth="1"/>
    <col min="13833" max="13833" width="2.77734375" style="79" customWidth="1"/>
    <col min="13834" max="13834" width="12" style="79" bestFit="1" customWidth="1"/>
    <col min="13835" max="13835" width="8.109375" style="79" bestFit="1" customWidth="1"/>
    <col min="13836" max="13836" width="10.21875" style="79" customWidth="1"/>
    <col min="13837" max="14081" width="9" style="79"/>
    <col min="14082" max="14082" width="40.109375" style="79" bestFit="1" customWidth="1"/>
    <col min="14083" max="14083" width="6.77734375" style="79" customWidth="1"/>
    <col min="14084" max="14084" width="12.77734375" style="79" bestFit="1" customWidth="1"/>
    <col min="14085" max="14085" width="12.33203125" style="79" bestFit="1" customWidth="1"/>
    <col min="14086" max="14086" width="8.77734375" style="79" bestFit="1" customWidth="1"/>
    <col min="14087" max="14087" width="15.21875" style="79" bestFit="1" customWidth="1"/>
    <col min="14088" max="14088" width="13.44140625" style="79" customWidth="1"/>
    <col min="14089" max="14089" width="2.77734375" style="79" customWidth="1"/>
    <col min="14090" max="14090" width="12" style="79" bestFit="1" customWidth="1"/>
    <col min="14091" max="14091" width="8.109375" style="79" bestFit="1" customWidth="1"/>
    <col min="14092" max="14092" width="10.21875" style="79" customWidth="1"/>
    <col min="14093" max="14337" width="9" style="79"/>
    <col min="14338" max="14338" width="40.109375" style="79" bestFit="1" customWidth="1"/>
    <col min="14339" max="14339" width="6.77734375" style="79" customWidth="1"/>
    <col min="14340" max="14340" width="12.77734375" style="79" bestFit="1" customWidth="1"/>
    <col min="14341" max="14341" width="12.33203125" style="79" bestFit="1" customWidth="1"/>
    <col min="14342" max="14342" width="8.77734375" style="79" bestFit="1" customWidth="1"/>
    <col min="14343" max="14343" width="15.21875" style="79" bestFit="1" customWidth="1"/>
    <col min="14344" max="14344" width="13.44140625" style="79" customWidth="1"/>
    <col min="14345" max="14345" width="2.77734375" style="79" customWidth="1"/>
    <col min="14346" max="14346" width="12" style="79" bestFit="1" customWidth="1"/>
    <col min="14347" max="14347" width="8.109375" style="79" bestFit="1" customWidth="1"/>
    <col min="14348" max="14348" width="10.21875" style="79" customWidth="1"/>
    <col min="14349" max="14593" width="9" style="79"/>
    <col min="14594" max="14594" width="40.109375" style="79" bestFit="1" customWidth="1"/>
    <col min="14595" max="14595" width="6.77734375" style="79" customWidth="1"/>
    <col min="14596" max="14596" width="12.77734375" style="79" bestFit="1" customWidth="1"/>
    <col min="14597" max="14597" width="12.33203125" style="79" bestFit="1" customWidth="1"/>
    <col min="14598" max="14598" width="8.77734375" style="79" bestFit="1" customWidth="1"/>
    <col min="14599" max="14599" width="15.21875" style="79" bestFit="1" customWidth="1"/>
    <col min="14600" max="14600" width="13.44140625" style="79" customWidth="1"/>
    <col min="14601" max="14601" width="2.77734375" style="79" customWidth="1"/>
    <col min="14602" max="14602" width="12" style="79" bestFit="1" customWidth="1"/>
    <col min="14603" max="14603" width="8.109375" style="79" bestFit="1" customWidth="1"/>
    <col min="14604" max="14604" width="10.21875" style="79" customWidth="1"/>
    <col min="14605" max="14849" width="9" style="79"/>
    <col min="14850" max="14850" width="40.109375" style="79" bestFit="1" customWidth="1"/>
    <col min="14851" max="14851" width="6.77734375" style="79" customWidth="1"/>
    <col min="14852" max="14852" width="12.77734375" style="79" bestFit="1" customWidth="1"/>
    <col min="14853" max="14853" width="12.33203125" style="79" bestFit="1" customWidth="1"/>
    <col min="14854" max="14854" width="8.77734375" style="79" bestFit="1" customWidth="1"/>
    <col min="14855" max="14855" width="15.21875" style="79" bestFit="1" customWidth="1"/>
    <col min="14856" max="14856" width="13.44140625" style="79" customWidth="1"/>
    <col min="14857" max="14857" width="2.77734375" style="79" customWidth="1"/>
    <col min="14858" max="14858" width="12" style="79" bestFit="1" customWidth="1"/>
    <col min="14859" max="14859" width="8.109375" style="79" bestFit="1" customWidth="1"/>
    <col min="14860" max="14860" width="10.21875" style="79" customWidth="1"/>
    <col min="14861" max="15105" width="9" style="79"/>
    <col min="15106" max="15106" width="40.109375" style="79" bestFit="1" customWidth="1"/>
    <col min="15107" max="15107" width="6.77734375" style="79" customWidth="1"/>
    <col min="15108" max="15108" width="12.77734375" style="79" bestFit="1" customWidth="1"/>
    <col min="15109" max="15109" width="12.33203125" style="79" bestFit="1" customWidth="1"/>
    <col min="15110" max="15110" width="8.77734375" style="79" bestFit="1" customWidth="1"/>
    <col min="15111" max="15111" width="15.21875" style="79" bestFit="1" customWidth="1"/>
    <col min="15112" max="15112" width="13.44140625" style="79" customWidth="1"/>
    <col min="15113" max="15113" width="2.77734375" style="79" customWidth="1"/>
    <col min="15114" max="15114" width="12" style="79" bestFit="1" customWidth="1"/>
    <col min="15115" max="15115" width="8.109375" style="79" bestFit="1" customWidth="1"/>
    <col min="15116" max="15116" width="10.21875" style="79" customWidth="1"/>
    <col min="15117" max="15361" width="9" style="79"/>
    <col min="15362" max="15362" width="40.109375" style="79" bestFit="1" customWidth="1"/>
    <col min="15363" max="15363" width="6.77734375" style="79" customWidth="1"/>
    <col min="15364" max="15364" width="12.77734375" style="79" bestFit="1" customWidth="1"/>
    <col min="15365" max="15365" width="12.33203125" style="79" bestFit="1" customWidth="1"/>
    <col min="15366" max="15366" width="8.77734375" style="79" bestFit="1" customWidth="1"/>
    <col min="15367" max="15367" width="15.21875" style="79" bestFit="1" customWidth="1"/>
    <col min="15368" max="15368" width="13.44140625" style="79" customWidth="1"/>
    <col min="15369" max="15369" width="2.77734375" style="79" customWidth="1"/>
    <col min="15370" max="15370" width="12" style="79" bestFit="1" customWidth="1"/>
    <col min="15371" max="15371" width="8.109375" style="79" bestFit="1" customWidth="1"/>
    <col min="15372" max="15372" width="10.21875" style="79" customWidth="1"/>
    <col min="15373" max="15617" width="9" style="79"/>
    <col min="15618" max="15618" width="40.109375" style="79" bestFit="1" customWidth="1"/>
    <col min="15619" max="15619" width="6.77734375" style="79" customWidth="1"/>
    <col min="15620" max="15620" width="12.77734375" style="79" bestFit="1" customWidth="1"/>
    <col min="15621" max="15621" width="12.33203125" style="79" bestFit="1" customWidth="1"/>
    <col min="15622" max="15622" width="8.77734375" style="79" bestFit="1" customWidth="1"/>
    <col min="15623" max="15623" width="15.21875" style="79" bestFit="1" customWidth="1"/>
    <col min="15624" max="15624" width="13.44140625" style="79" customWidth="1"/>
    <col min="15625" max="15625" width="2.77734375" style="79" customWidth="1"/>
    <col min="15626" max="15626" width="12" style="79" bestFit="1" customWidth="1"/>
    <col min="15627" max="15627" width="8.109375" style="79" bestFit="1" customWidth="1"/>
    <col min="15628" max="15628" width="10.21875" style="79" customWidth="1"/>
    <col min="15629" max="15873" width="9" style="79"/>
    <col min="15874" max="15874" width="40.109375" style="79" bestFit="1" customWidth="1"/>
    <col min="15875" max="15875" width="6.77734375" style="79" customWidth="1"/>
    <col min="15876" max="15876" width="12.77734375" style="79" bestFit="1" customWidth="1"/>
    <col min="15877" max="15877" width="12.33203125" style="79" bestFit="1" customWidth="1"/>
    <col min="15878" max="15878" width="8.77734375" style="79" bestFit="1" customWidth="1"/>
    <col min="15879" max="15879" width="15.21875" style="79" bestFit="1" customWidth="1"/>
    <col min="15880" max="15880" width="13.44140625" style="79" customWidth="1"/>
    <col min="15881" max="15881" width="2.77734375" style="79" customWidth="1"/>
    <col min="15882" max="15882" width="12" style="79" bestFit="1" customWidth="1"/>
    <col min="15883" max="15883" width="8.109375" style="79" bestFit="1" customWidth="1"/>
    <col min="15884" max="15884" width="10.21875" style="79" customWidth="1"/>
    <col min="15885" max="16129" width="9" style="79"/>
    <col min="16130" max="16130" width="40.109375" style="79" bestFit="1" customWidth="1"/>
    <col min="16131" max="16131" width="6.77734375" style="79" customWidth="1"/>
    <col min="16132" max="16132" width="12.77734375" style="79" bestFit="1" customWidth="1"/>
    <col min="16133" max="16133" width="12.33203125" style="79" bestFit="1" customWidth="1"/>
    <col min="16134" max="16134" width="8.77734375" style="79" bestFit="1" customWidth="1"/>
    <col min="16135" max="16135" width="15.21875" style="79" bestFit="1" customWidth="1"/>
    <col min="16136" max="16136" width="13.44140625" style="79" customWidth="1"/>
    <col min="16137" max="16137" width="2.77734375" style="79" customWidth="1"/>
    <col min="16138" max="16138" width="12" style="79" bestFit="1" customWidth="1"/>
    <col min="16139" max="16139" width="8.109375" style="79" bestFit="1" customWidth="1"/>
    <col min="16140" max="16140" width="10.21875" style="79" customWidth="1"/>
    <col min="16141" max="16384" width="9" style="79"/>
  </cols>
  <sheetData>
    <row r="1" spans="1:20" s="76" customFormat="1" ht="15.6">
      <c r="A1" s="75"/>
      <c r="B1" s="75"/>
      <c r="D1" s="343"/>
      <c r="L1" s="311"/>
    </row>
    <row r="2" spans="1:20" s="78" customFormat="1" ht="17.399999999999999">
      <c r="A2" s="234"/>
      <c r="B2" s="234"/>
      <c r="C2" s="231"/>
      <c r="D2" s="431"/>
      <c r="E2" s="231"/>
      <c r="F2" s="231"/>
      <c r="G2" s="231"/>
      <c r="H2" s="231"/>
      <c r="I2" s="231"/>
      <c r="J2" s="231"/>
      <c r="K2" s="231"/>
      <c r="L2" s="471"/>
      <c r="M2" s="1269"/>
    </row>
    <row r="3" spans="1:20" s="78" customFormat="1" ht="17.399999999999999">
      <c r="A3" s="472"/>
      <c r="B3" s="472" t="s">
        <v>200</v>
      </c>
      <c r="C3" s="472"/>
      <c r="D3" s="472"/>
      <c r="E3" s="472"/>
      <c r="F3" s="472"/>
      <c r="G3" s="472"/>
      <c r="H3" s="472"/>
      <c r="I3" s="472"/>
      <c r="J3" s="472"/>
      <c r="K3" s="472"/>
      <c r="L3" s="472"/>
      <c r="M3" s="472"/>
      <c r="N3" s="473"/>
      <c r="O3" s="473"/>
      <c r="P3" s="473"/>
      <c r="Q3" s="473"/>
      <c r="R3" s="473"/>
      <c r="S3" s="473"/>
      <c r="T3" s="473"/>
    </row>
    <row r="4" spans="1:20" s="78" customFormat="1" ht="17.399999999999999">
      <c r="A4" s="472"/>
      <c r="B4" s="472" t="s">
        <v>2</v>
      </c>
      <c r="C4" s="472"/>
      <c r="D4" s="472"/>
      <c r="E4" s="472"/>
      <c r="F4" s="472"/>
      <c r="G4" s="472"/>
      <c r="H4" s="472"/>
      <c r="I4" s="472"/>
      <c r="J4" s="472"/>
      <c r="K4" s="472"/>
      <c r="L4" s="472"/>
      <c r="M4" s="472"/>
      <c r="N4" s="473"/>
      <c r="O4" s="473"/>
      <c r="P4" s="473"/>
      <c r="Q4" s="473"/>
      <c r="R4" s="473"/>
      <c r="S4" s="473"/>
      <c r="T4" s="473"/>
    </row>
    <row r="5" spans="1:20" s="78" customFormat="1" ht="17.399999999999999">
      <c r="A5" s="472"/>
      <c r="B5" s="472" t="s">
        <v>87</v>
      </c>
      <c r="C5" s="472"/>
      <c r="D5" s="472"/>
      <c r="E5" s="472"/>
      <c r="F5" s="474"/>
      <c r="G5" s="474"/>
      <c r="H5" s="474"/>
      <c r="I5" s="474"/>
      <c r="J5" s="474"/>
      <c r="K5" s="474"/>
      <c r="L5" s="474"/>
      <c r="M5" s="472"/>
      <c r="N5" s="473"/>
      <c r="O5" s="473"/>
      <c r="P5" s="473"/>
      <c r="Q5" s="473"/>
      <c r="R5" s="473"/>
      <c r="S5" s="473"/>
      <c r="T5" s="473"/>
    </row>
    <row r="6" spans="1:20" s="78" customFormat="1" ht="12" customHeight="1">
      <c r="A6" s="472"/>
      <c r="B6" s="472"/>
      <c r="C6" s="475"/>
      <c r="D6" s="476"/>
      <c r="E6" s="475"/>
      <c r="F6" s="475"/>
      <c r="G6" s="475"/>
      <c r="H6" s="475"/>
      <c r="I6" s="475"/>
      <c r="J6" s="475"/>
      <c r="K6" s="475"/>
      <c r="L6" s="475"/>
      <c r="M6" s="475"/>
      <c r="N6" s="473"/>
      <c r="O6" s="473"/>
      <c r="P6" s="473"/>
      <c r="Q6" s="473"/>
      <c r="R6" s="473"/>
      <c r="S6" s="473"/>
      <c r="T6" s="473"/>
    </row>
    <row r="7" spans="1:20" s="78" customFormat="1" ht="17.399999999999999">
      <c r="A7" s="472"/>
      <c r="B7" s="472" t="s">
        <v>1536</v>
      </c>
      <c r="C7" s="472"/>
      <c r="D7" s="472"/>
      <c r="E7" s="472"/>
      <c r="F7" s="472"/>
      <c r="G7" s="472"/>
      <c r="H7" s="472"/>
      <c r="I7" s="472"/>
      <c r="J7" s="472"/>
      <c r="K7" s="472"/>
      <c r="L7" s="472"/>
      <c r="M7" s="472"/>
      <c r="N7" s="473"/>
      <c r="O7" s="473"/>
      <c r="P7" s="473"/>
      <c r="Q7" s="473"/>
      <c r="R7" s="473"/>
      <c r="S7" s="473"/>
      <c r="T7" s="473"/>
    </row>
    <row r="8" spans="1:20" ht="17.399999999999999">
      <c r="A8" s="472"/>
      <c r="B8" s="472" t="s">
        <v>60</v>
      </c>
      <c r="C8" s="472"/>
      <c r="D8" s="472"/>
      <c r="E8" s="472"/>
      <c r="F8" s="472"/>
      <c r="G8" s="472"/>
      <c r="H8" s="472"/>
      <c r="I8" s="472"/>
      <c r="J8" s="472"/>
      <c r="K8" s="472"/>
      <c r="L8" s="472"/>
      <c r="M8" s="472"/>
      <c r="N8" s="477"/>
      <c r="O8" s="477"/>
      <c r="P8" s="477"/>
      <c r="Q8" s="477"/>
      <c r="R8" s="477"/>
      <c r="S8" s="477"/>
      <c r="T8" s="477"/>
    </row>
    <row r="9" spans="1:20" ht="17.399999999999999">
      <c r="A9" s="1269"/>
      <c r="B9" s="1269"/>
      <c r="C9" s="1269"/>
      <c r="D9" s="1269"/>
      <c r="E9" s="1269"/>
      <c r="F9" s="1269"/>
      <c r="G9" s="1269"/>
      <c r="H9" s="1269"/>
      <c r="I9" s="1269"/>
      <c r="J9" s="1269"/>
      <c r="K9" s="1269"/>
      <c r="L9" s="1269"/>
      <c r="M9" s="1269"/>
    </row>
    <row r="10" spans="1:20" s="88" customFormat="1" ht="15.6">
      <c r="A10" s="478"/>
      <c r="B10" s="478"/>
      <c r="C10" s="478"/>
      <c r="D10" s="478"/>
      <c r="E10" s="478"/>
      <c r="F10" s="1478" t="s">
        <v>332</v>
      </c>
      <c r="G10" s="1478"/>
      <c r="H10" s="1478"/>
      <c r="I10" s="1478"/>
      <c r="J10" s="1478"/>
      <c r="K10" s="1478"/>
      <c r="L10" s="1478"/>
      <c r="N10" s="1478" t="s">
        <v>332</v>
      </c>
      <c r="O10" s="1478"/>
      <c r="P10" s="1478"/>
      <c r="Q10" s="1478"/>
      <c r="R10" s="1478"/>
      <c r="S10" s="1478"/>
      <c r="T10" s="1478"/>
    </row>
    <row r="11" spans="1:20" s="88" customFormat="1" ht="8.25" customHeight="1">
      <c r="A11" s="478"/>
      <c r="B11" s="478"/>
      <c r="C11" s="478"/>
      <c r="D11" s="478"/>
      <c r="E11" s="478"/>
      <c r="F11" s="478"/>
      <c r="G11" s="478"/>
      <c r="H11" s="478"/>
      <c r="I11" s="478"/>
      <c r="J11" s="478"/>
      <c r="K11" s="478"/>
      <c r="L11" s="478"/>
      <c r="N11" s="478"/>
      <c r="O11" s="478"/>
      <c r="P11" s="478"/>
      <c r="Q11" s="478"/>
      <c r="R11" s="478"/>
      <c r="S11" s="478"/>
      <c r="T11" s="478"/>
    </row>
    <row r="12" spans="1:20" s="88" customFormat="1" ht="15.6">
      <c r="A12" s="478"/>
      <c r="B12" s="478"/>
      <c r="C12" s="478"/>
      <c r="D12" s="479"/>
      <c r="E12" s="478"/>
      <c r="F12" s="479" t="s">
        <v>1160</v>
      </c>
      <c r="G12" s="478"/>
      <c r="H12" s="478"/>
      <c r="I12" s="478"/>
      <c r="J12" s="478"/>
      <c r="K12" s="478"/>
      <c r="L12" s="478"/>
      <c r="N12" s="479" t="s">
        <v>1160</v>
      </c>
      <c r="O12" s="478"/>
      <c r="P12" s="478"/>
      <c r="Q12" s="478"/>
      <c r="R12" s="478"/>
      <c r="S12" s="478"/>
      <c r="T12" s="478"/>
    </row>
    <row r="13" spans="1:20" s="88" customFormat="1" ht="15.6">
      <c r="A13" s="478"/>
      <c r="B13" s="478"/>
      <c r="C13" s="478"/>
      <c r="D13" s="479"/>
      <c r="E13" s="478"/>
      <c r="F13" s="479" t="s">
        <v>336</v>
      </c>
      <c r="G13" s="478"/>
      <c r="H13" s="479" t="s">
        <v>337</v>
      </c>
      <c r="I13" s="478"/>
      <c r="J13" s="479" t="s">
        <v>1537</v>
      </c>
      <c r="K13" s="478"/>
      <c r="L13" s="479" t="s">
        <v>288</v>
      </c>
      <c r="N13" s="479" t="s">
        <v>336</v>
      </c>
      <c r="O13" s="478"/>
      <c r="P13" s="479" t="s">
        <v>337</v>
      </c>
      <c r="Q13" s="478"/>
      <c r="R13" s="479" t="s">
        <v>1537</v>
      </c>
      <c r="S13" s="478"/>
      <c r="T13" s="479" t="s">
        <v>288</v>
      </c>
    </row>
    <row r="14" spans="1:20" s="88" customFormat="1" ht="16.2" thickBot="1">
      <c r="C14" s="478"/>
      <c r="D14" s="480" t="s">
        <v>1538</v>
      </c>
      <c r="E14" s="478"/>
      <c r="F14" s="450" t="s">
        <v>339</v>
      </c>
      <c r="H14" s="450" t="s">
        <v>340</v>
      </c>
      <c r="J14" s="450" t="s">
        <v>1539</v>
      </c>
      <c r="L14" s="450" t="s">
        <v>342</v>
      </c>
      <c r="N14" s="450" t="s">
        <v>339</v>
      </c>
      <c r="P14" s="450" t="s">
        <v>340</v>
      </c>
      <c r="R14" s="450" t="s">
        <v>1539</v>
      </c>
      <c r="T14" s="450" t="s">
        <v>342</v>
      </c>
    </row>
    <row r="15" spans="1:20" s="88" customFormat="1" ht="15.6">
      <c r="A15" s="452">
        <v>1</v>
      </c>
      <c r="B15" s="448"/>
      <c r="C15" s="481"/>
      <c r="D15" s="482"/>
      <c r="E15" s="478"/>
      <c r="F15" s="483" t="s">
        <v>343</v>
      </c>
      <c r="H15" s="483" t="s">
        <v>344</v>
      </c>
      <c r="I15" s="483"/>
      <c r="J15" s="483" t="s">
        <v>345</v>
      </c>
      <c r="K15" s="483"/>
      <c r="L15" s="483" t="s">
        <v>346</v>
      </c>
      <c r="M15" s="483"/>
      <c r="N15" s="483" t="s">
        <v>144</v>
      </c>
      <c r="O15" s="478"/>
      <c r="P15" s="483" t="s">
        <v>145</v>
      </c>
      <c r="Q15" s="478"/>
      <c r="R15" s="483" t="s">
        <v>211</v>
      </c>
      <c r="S15" s="478"/>
      <c r="T15" s="483" t="s">
        <v>347</v>
      </c>
    </row>
    <row r="16" spans="1:20" s="88" customFormat="1" ht="18" customHeight="1">
      <c r="A16" s="452" t="s">
        <v>149</v>
      </c>
      <c r="B16" s="481"/>
      <c r="C16" s="481"/>
      <c r="D16" s="484"/>
      <c r="E16" s="478"/>
      <c r="F16" s="485"/>
      <c r="G16" s="485"/>
      <c r="H16" s="485"/>
      <c r="I16" s="485"/>
      <c r="J16" s="485"/>
      <c r="K16" s="481"/>
      <c r="L16" s="486"/>
      <c r="M16" s="487"/>
      <c r="N16" s="485"/>
      <c r="O16" s="485"/>
      <c r="P16" s="485"/>
      <c r="Q16" s="485"/>
      <c r="R16" s="485"/>
      <c r="S16" s="481"/>
      <c r="T16" s="486"/>
    </row>
    <row r="17" spans="1:20" s="88" customFormat="1" ht="15">
      <c r="A17" s="452" t="s">
        <v>153</v>
      </c>
      <c r="B17" s="481"/>
      <c r="C17" s="481"/>
      <c r="D17" s="484"/>
      <c r="E17" s="478"/>
      <c r="F17" s="485"/>
      <c r="G17" s="485"/>
      <c r="H17" s="485"/>
      <c r="I17" s="485"/>
      <c r="J17" s="485"/>
      <c r="K17" s="481"/>
      <c r="L17" s="486"/>
      <c r="M17" s="487"/>
      <c r="N17" s="485"/>
      <c r="O17" s="485"/>
      <c r="P17" s="485"/>
      <c r="Q17" s="485"/>
      <c r="R17" s="485"/>
      <c r="S17" s="481"/>
      <c r="T17" s="486"/>
    </row>
    <row r="18" spans="1:20" s="88" customFormat="1" ht="15">
      <c r="A18" s="452" t="s">
        <v>156</v>
      </c>
      <c r="B18" s="481"/>
      <c r="C18" s="481"/>
      <c r="D18" s="484"/>
      <c r="E18" s="478"/>
      <c r="F18" s="485"/>
      <c r="G18" s="485"/>
      <c r="H18" s="485"/>
      <c r="I18" s="485"/>
      <c r="J18" s="485"/>
      <c r="K18" s="481"/>
      <c r="L18" s="486"/>
      <c r="M18" s="487"/>
      <c r="N18" s="485"/>
      <c r="O18" s="485"/>
      <c r="P18" s="485"/>
      <c r="Q18" s="485"/>
      <c r="R18" s="485"/>
      <c r="S18" s="481"/>
      <c r="T18" s="486"/>
    </row>
    <row r="19" spans="1:20" s="88" customFormat="1" ht="15">
      <c r="A19" s="488" t="s">
        <v>128</v>
      </c>
      <c r="B19" s="489"/>
      <c r="C19" s="490"/>
      <c r="D19" s="491"/>
      <c r="E19" s="478"/>
      <c r="F19" s="1397"/>
      <c r="G19" s="485"/>
      <c r="H19" s="1397"/>
      <c r="I19" s="485"/>
      <c r="J19" s="1397"/>
      <c r="K19" s="481"/>
      <c r="L19" s="1397"/>
      <c r="M19" s="487"/>
      <c r="N19" s="1397"/>
      <c r="O19" s="485"/>
      <c r="P19" s="1397"/>
      <c r="Q19" s="485"/>
      <c r="R19" s="1397"/>
      <c r="S19" s="481"/>
      <c r="T19" s="1397"/>
    </row>
    <row r="20" spans="1:20" s="88" customFormat="1" ht="16.2" thickBot="1">
      <c r="A20" s="452"/>
      <c r="B20" s="481"/>
      <c r="C20" s="481"/>
      <c r="D20" s="484"/>
      <c r="E20" s="478"/>
      <c r="F20" s="492">
        <f>SUM(F16:F19)</f>
        <v>0</v>
      </c>
      <c r="G20" s="493"/>
      <c r="H20" s="492">
        <f>SUM(H16:H19)</f>
        <v>0</v>
      </c>
      <c r="I20" s="468"/>
      <c r="J20" s="492">
        <f>SUM(J16:J19)</f>
        <v>0</v>
      </c>
      <c r="K20" s="493"/>
      <c r="L20" s="492">
        <f>SUM(L16:L19)</f>
        <v>0</v>
      </c>
      <c r="M20" s="494"/>
      <c r="N20" s="492">
        <f>SUM(N16:N19)</f>
        <v>0</v>
      </c>
      <c r="O20" s="493"/>
      <c r="P20" s="492">
        <f>SUM(P16:P19)</f>
        <v>0</v>
      </c>
      <c r="Q20" s="468"/>
      <c r="R20" s="492">
        <f>SUM(R16:R19)</f>
        <v>0</v>
      </c>
      <c r="S20" s="493"/>
      <c r="T20" s="492">
        <f>SUM(T16:T19)</f>
        <v>0</v>
      </c>
    </row>
    <row r="21" spans="1:20" s="88" customFormat="1" ht="15.6">
      <c r="A21" s="452"/>
      <c r="B21" s="478"/>
      <c r="C21" s="478"/>
      <c r="D21" s="1263"/>
      <c r="E21" s="478"/>
      <c r="F21" s="495"/>
      <c r="G21" s="496"/>
      <c r="H21" s="495"/>
      <c r="I21" s="497"/>
      <c r="J21" s="495"/>
      <c r="K21" s="478"/>
      <c r="L21" s="495"/>
      <c r="N21" s="495"/>
      <c r="O21" s="496"/>
      <c r="P21" s="495"/>
      <c r="Q21" s="497"/>
      <c r="R21" s="495"/>
      <c r="S21" s="478"/>
      <c r="T21" s="495"/>
    </row>
    <row r="22" spans="1:20" s="88" customFormat="1" ht="15.6">
      <c r="A22" s="452">
        <v>2</v>
      </c>
      <c r="B22" s="448"/>
      <c r="C22" s="481"/>
      <c r="D22" s="484"/>
      <c r="E22" s="478"/>
      <c r="F22" s="496"/>
      <c r="G22" s="496"/>
      <c r="H22" s="496"/>
      <c r="I22" s="496"/>
      <c r="J22" s="496"/>
      <c r="K22" s="478"/>
      <c r="L22" s="461"/>
      <c r="N22" s="496"/>
      <c r="O22" s="496"/>
      <c r="P22" s="496"/>
      <c r="Q22" s="496"/>
      <c r="R22" s="496"/>
      <c r="S22" s="478"/>
      <c r="T22" s="461"/>
    </row>
    <row r="23" spans="1:20" s="88" customFormat="1" ht="15.6">
      <c r="A23" s="452" t="s">
        <v>755</v>
      </c>
      <c r="B23" s="481"/>
      <c r="C23" s="448"/>
      <c r="D23" s="484"/>
      <c r="E23" s="498"/>
      <c r="F23" s="485"/>
      <c r="G23" s="485"/>
      <c r="H23" s="485"/>
      <c r="I23" s="485"/>
      <c r="J23" s="485"/>
      <c r="K23" s="448"/>
      <c r="L23" s="486"/>
      <c r="M23" s="487"/>
      <c r="N23" s="485"/>
      <c r="O23" s="485"/>
      <c r="P23" s="485"/>
      <c r="Q23" s="485"/>
      <c r="R23" s="485"/>
      <c r="S23" s="448"/>
      <c r="T23" s="486"/>
    </row>
    <row r="24" spans="1:20" s="88" customFormat="1" ht="15">
      <c r="A24" s="452" t="s">
        <v>757</v>
      </c>
      <c r="B24" s="481"/>
      <c r="C24" s="481"/>
      <c r="D24" s="484"/>
      <c r="E24" s="478"/>
      <c r="F24" s="485"/>
      <c r="G24" s="485"/>
      <c r="H24" s="485"/>
      <c r="I24" s="485"/>
      <c r="J24" s="485"/>
      <c r="K24" s="481"/>
      <c r="L24" s="486"/>
      <c r="M24" s="487"/>
      <c r="N24" s="485"/>
      <c r="O24" s="485"/>
      <c r="P24" s="485"/>
      <c r="Q24" s="485"/>
      <c r="R24" s="485"/>
      <c r="S24" s="481"/>
      <c r="T24" s="486"/>
    </row>
    <row r="25" spans="1:20" s="88" customFormat="1" ht="15">
      <c r="A25" s="452" t="s">
        <v>759</v>
      </c>
      <c r="B25" s="481"/>
      <c r="C25" s="481"/>
      <c r="D25" s="484"/>
      <c r="E25" s="478"/>
      <c r="F25" s="485"/>
      <c r="G25" s="485"/>
      <c r="H25" s="485"/>
      <c r="I25" s="485"/>
      <c r="J25" s="485"/>
      <c r="K25" s="481"/>
      <c r="L25" s="486"/>
      <c r="M25" s="487"/>
      <c r="N25" s="485"/>
      <c r="O25" s="485"/>
      <c r="P25" s="485"/>
      <c r="Q25" s="485"/>
      <c r="R25" s="485"/>
      <c r="S25" s="481"/>
      <c r="T25" s="486"/>
    </row>
    <row r="26" spans="1:20" s="88" customFormat="1" ht="15">
      <c r="A26" s="452" t="s">
        <v>761</v>
      </c>
      <c r="B26" s="481"/>
      <c r="C26" s="481"/>
      <c r="D26" s="484"/>
      <c r="E26" s="478"/>
      <c r="F26" s="485"/>
      <c r="G26" s="485"/>
      <c r="H26" s="485"/>
      <c r="I26" s="485"/>
      <c r="J26" s="485"/>
      <c r="K26" s="481"/>
      <c r="L26" s="486"/>
      <c r="M26" s="487"/>
      <c r="N26" s="485"/>
      <c r="O26" s="485"/>
      <c r="P26" s="485"/>
      <c r="Q26" s="485"/>
      <c r="R26" s="485"/>
      <c r="S26" s="481"/>
      <c r="T26" s="486"/>
    </row>
    <row r="27" spans="1:20" s="88" customFormat="1" ht="15">
      <c r="A27" s="452" t="s">
        <v>763</v>
      </c>
      <c r="B27" s="481"/>
      <c r="C27" s="481"/>
      <c r="D27" s="484"/>
      <c r="E27" s="478"/>
      <c r="F27" s="485"/>
      <c r="G27" s="485"/>
      <c r="H27" s="485"/>
      <c r="I27" s="485"/>
      <c r="J27" s="485"/>
      <c r="K27" s="481"/>
      <c r="L27" s="486"/>
      <c r="M27" s="487"/>
      <c r="N27" s="485"/>
      <c r="O27" s="485"/>
      <c r="P27" s="485"/>
      <c r="Q27" s="485"/>
      <c r="R27" s="485"/>
      <c r="S27" s="481"/>
      <c r="T27" s="486"/>
    </row>
    <row r="28" spans="1:20" s="88" customFormat="1" ht="15">
      <c r="A28" s="452" t="s">
        <v>765</v>
      </c>
      <c r="B28" s="481"/>
      <c r="C28" s="481"/>
      <c r="D28" s="484"/>
      <c r="E28" s="478"/>
      <c r="F28" s="485"/>
      <c r="G28" s="485"/>
      <c r="H28" s="485"/>
      <c r="I28" s="485"/>
      <c r="J28" s="485"/>
      <c r="K28" s="481"/>
      <c r="L28" s="486"/>
      <c r="M28" s="487"/>
      <c r="N28" s="485"/>
      <c r="O28" s="485"/>
      <c r="P28" s="485"/>
      <c r="Q28" s="485"/>
      <c r="R28" s="485"/>
      <c r="S28" s="481"/>
      <c r="T28" s="486"/>
    </row>
    <row r="29" spans="1:20" s="88" customFormat="1" ht="15">
      <c r="A29" s="452" t="s">
        <v>767</v>
      </c>
      <c r="B29" s="481"/>
      <c r="C29" s="481"/>
      <c r="D29" s="484"/>
      <c r="E29" s="478"/>
      <c r="F29" s="485"/>
      <c r="G29" s="485"/>
      <c r="H29" s="485"/>
      <c r="I29" s="485"/>
      <c r="J29" s="485"/>
      <c r="K29" s="481"/>
      <c r="L29" s="486"/>
      <c r="M29" s="487"/>
      <c r="N29" s="485"/>
      <c r="O29" s="485"/>
      <c r="P29" s="485"/>
      <c r="Q29" s="485"/>
      <c r="R29" s="485"/>
      <c r="S29" s="481"/>
      <c r="T29" s="486"/>
    </row>
    <row r="30" spans="1:20" s="88" customFormat="1" ht="15">
      <c r="A30" s="452" t="s">
        <v>769</v>
      </c>
      <c r="B30" s="481"/>
      <c r="C30" s="481"/>
      <c r="D30" s="484"/>
      <c r="E30" s="478"/>
      <c r="F30" s="485"/>
      <c r="G30" s="485"/>
      <c r="H30" s="485"/>
      <c r="I30" s="485"/>
      <c r="J30" s="485"/>
      <c r="K30" s="481"/>
      <c r="L30" s="486"/>
      <c r="M30" s="487"/>
      <c r="N30" s="485"/>
      <c r="O30" s="485"/>
      <c r="P30" s="485"/>
      <c r="Q30" s="485"/>
      <c r="R30" s="485"/>
      <c r="S30" s="481"/>
      <c r="T30" s="486"/>
    </row>
    <row r="31" spans="1:20" s="88" customFormat="1" ht="15">
      <c r="A31" s="488" t="s">
        <v>128</v>
      </c>
      <c r="B31" s="489"/>
      <c r="C31" s="490"/>
      <c r="D31" s="491"/>
      <c r="E31" s="478"/>
      <c r="F31" s="1397"/>
      <c r="G31" s="485"/>
      <c r="H31" s="1397"/>
      <c r="I31" s="485"/>
      <c r="J31" s="1397"/>
      <c r="K31" s="481"/>
      <c r="L31" s="1397"/>
      <c r="M31" s="487"/>
      <c r="N31" s="1397"/>
      <c r="O31" s="485"/>
      <c r="P31" s="1397"/>
      <c r="Q31" s="485"/>
      <c r="R31" s="1397"/>
      <c r="S31" s="481"/>
      <c r="T31" s="1397"/>
    </row>
    <row r="32" spans="1:20" s="88" customFormat="1" ht="16.2" thickBot="1">
      <c r="A32" s="452"/>
      <c r="B32" s="481"/>
      <c r="C32" s="481"/>
      <c r="D32" s="499"/>
      <c r="E32" s="478"/>
      <c r="F32" s="492">
        <f>SUM(F23:F31)</f>
        <v>0</v>
      </c>
      <c r="G32" s="468"/>
      <c r="H32" s="492">
        <f>SUM(H23:H31)</f>
        <v>0</v>
      </c>
      <c r="I32" s="468"/>
      <c r="J32" s="492">
        <f>SUM(J23:J31)</f>
        <v>0</v>
      </c>
      <c r="K32" s="493"/>
      <c r="L32" s="492">
        <f>SUM(L23:L31)</f>
        <v>0</v>
      </c>
      <c r="M32" s="494"/>
      <c r="N32" s="492">
        <f>SUM(N23:N31)</f>
        <v>0</v>
      </c>
      <c r="O32" s="468"/>
      <c r="P32" s="492">
        <f>SUM(P23:P31)</f>
        <v>0</v>
      </c>
      <c r="Q32" s="468"/>
      <c r="R32" s="492">
        <f>SUM(R23:R31)</f>
        <v>0</v>
      </c>
      <c r="S32" s="493"/>
      <c r="T32" s="492">
        <f>SUM(T23:T31)</f>
        <v>0</v>
      </c>
    </row>
    <row r="33" spans="1:20" s="88" customFormat="1" ht="15">
      <c r="A33" s="452"/>
      <c r="B33" s="478"/>
      <c r="C33" s="478"/>
      <c r="D33" s="1264"/>
      <c r="E33" s="478"/>
      <c r="F33" s="496"/>
      <c r="G33" s="496"/>
      <c r="H33" s="496"/>
      <c r="I33" s="496"/>
      <c r="J33" s="496"/>
      <c r="K33" s="478"/>
      <c r="L33" s="461"/>
      <c r="N33" s="496"/>
      <c r="O33" s="496"/>
      <c r="P33" s="496"/>
      <c r="Q33" s="496"/>
      <c r="R33" s="496"/>
      <c r="S33" s="478"/>
      <c r="T33" s="461"/>
    </row>
    <row r="34" spans="1:20" s="88" customFormat="1" ht="15">
      <c r="A34" s="452">
        <v>3</v>
      </c>
      <c r="B34" s="481"/>
      <c r="C34" s="481"/>
      <c r="D34" s="499"/>
      <c r="E34" s="478"/>
      <c r="F34" s="496"/>
      <c r="G34" s="496"/>
      <c r="H34" s="496"/>
      <c r="I34" s="496"/>
      <c r="J34" s="496"/>
      <c r="K34" s="478"/>
      <c r="L34" s="461"/>
      <c r="N34" s="496"/>
      <c r="O34" s="496"/>
      <c r="P34" s="496"/>
      <c r="Q34" s="496"/>
      <c r="R34" s="496"/>
      <c r="S34" s="478"/>
      <c r="T34" s="461"/>
    </row>
    <row r="35" spans="1:20" s="88" customFormat="1" ht="15.6">
      <c r="A35" s="452" t="s">
        <v>165</v>
      </c>
      <c r="B35" s="448"/>
      <c r="C35" s="481"/>
      <c r="D35" s="484"/>
      <c r="E35" s="478"/>
      <c r="F35" s="485"/>
      <c r="G35" s="485"/>
      <c r="H35" s="485"/>
      <c r="I35" s="485"/>
      <c r="J35" s="485"/>
      <c r="K35" s="481"/>
      <c r="L35" s="486"/>
      <c r="M35" s="487"/>
      <c r="N35" s="485"/>
      <c r="O35" s="485"/>
      <c r="P35" s="485"/>
      <c r="Q35" s="485"/>
      <c r="R35" s="485"/>
      <c r="S35" s="481"/>
      <c r="T35" s="486"/>
    </row>
    <row r="36" spans="1:20" s="88" customFormat="1" ht="15">
      <c r="A36" s="488" t="s">
        <v>128</v>
      </c>
      <c r="B36" s="489"/>
      <c r="C36" s="490"/>
      <c r="D36" s="491"/>
      <c r="E36" s="478"/>
      <c r="F36" s="1397"/>
      <c r="G36" s="485"/>
      <c r="H36" s="1397"/>
      <c r="I36" s="485"/>
      <c r="J36" s="1397"/>
      <c r="K36" s="481"/>
      <c r="L36" s="1397"/>
      <c r="M36" s="487"/>
      <c r="N36" s="1397"/>
      <c r="O36" s="485"/>
      <c r="P36" s="1397"/>
      <c r="Q36" s="485"/>
      <c r="R36" s="1397"/>
      <c r="S36" s="481"/>
      <c r="T36" s="1397"/>
    </row>
    <row r="37" spans="1:20" s="88" customFormat="1" ht="16.2" thickBot="1">
      <c r="A37" s="452"/>
      <c r="B37" s="448"/>
      <c r="C37" s="481"/>
      <c r="D37" s="500"/>
      <c r="E37" s="478"/>
      <c r="F37" s="492">
        <f>SUM(F35:F36)</f>
        <v>0</v>
      </c>
      <c r="G37" s="468"/>
      <c r="H37" s="492">
        <f t="shared" ref="H37:T37" si="0">SUM(H35:H36)</f>
        <v>0</v>
      </c>
      <c r="I37" s="492">
        <f t="shared" si="0"/>
        <v>0</v>
      </c>
      <c r="J37" s="492">
        <f t="shared" si="0"/>
        <v>0</v>
      </c>
      <c r="K37" s="492">
        <f t="shared" si="0"/>
        <v>0</v>
      </c>
      <c r="L37" s="492">
        <f t="shared" si="0"/>
        <v>0</v>
      </c>
      <c r="M37" s="494"/>
      <c r="N37" s="492">
        <f t="shared" si="0"/>
        <v>0</v>
      </c>
      <c r="O37" s="492">
        <f t="shared" si="0"/>
        <v>0</v>
      </c>
      <c r="P37" s="492">
        <f t="shared" si="0"/>
        <v>0</v>
      </c>
      <c r="Q37" s="492">
        <f t="shared" si="0"/>
        <v>0</v>
      </c>
      <c r="R37" s="492">
        <f t="shared" si="0"/>
        <v>0</v>
      </c>
      <c r="S37" s="492">
        <f t="shared" si="0"/>
        <v>0</v>
      </c>
      <c r="T37" s="492">
        <f t="shared" si="0"/>
        <v>0</v>
      </c>
    </row>
    <row r="38" spans="1:20" s="88" customFormat="1" ht="15.6">
      <c r="A38" s="452"/>
      <c r="B38" s="478"/>
      <c r="C38" s="478"/>
      <c r="D38" s="1264"/>
      <c r="E38" s="478"/>
      <c r="F38" s="496"/>
      <c r="G38" s="496"/>
      <c r="H38" s="501"/>
      <c r="I38" s="496"/>
      <c r="J38" s="496"/>
      <c r="K38" s="478"/>
      <c r="L38" s="461"/>
      <c r="N38" s="496"/>
      <c r="O38" s="496"/>
      <c r="P38" s="501"/>
      <c r="Q38" s="496"/>
      <c r="R38" s="496"/>
      <c r="S38" s="478"/>
      <c r="T38" s="461"/>
    </row>
    <row r="39" spans="1:20" s="88" customFormat="1" ht="15.6">
      <c r="A39" s="452">
        <v>4</v>
      </c>
      <c r="B39" s="481"/>
      <c r="C39" s="481"/>
      <c r="D39" s="499"/>
      <c r="E39" s="478"/>
      <c r="F39" s="496"/>
      <c r="G39" s="496"/>
      <c r="H39" s="501"/>
      <c r="I39" s="496"/>
      <c r="J39" s="496"/>
      <c r="K39" s="478"/>
      <c r="L39" s="461"/>
      <c r="N39" s="496"/>
      <c r="O39" s="496"/>
      <c r="P39" s="501"/>
      <c r="Q39" s="496"/>
      <c r="R39" s="496"/>
      <c r="S39" s="478"/>
      <c r="T39" s="461"/>
    </row>
    <row r="40" spans="1:20" s="88" customFormat="1" ht="15.6">
      <c r="A40" s="452" t="s">
        <v>841</v>
      </c>
      <c r="B40" s="448"/>
      <c r="C40" s="481"/>
      <c r="D40" s="484"/>
      <c r="E40" s="478"/>
      <c r="F40" s="485"/>
      <c r="G40" s="485"/>
      <c r="H40" s="485"/>
      <c r="I40" s="485"/>
      <c r="J40" s="485"/>
      <c r="K40" s="481"/>
      <c r="L40" s="486"/>
      <c r="M40" s="487"/>
      <c r="N40" s="485"/>
      <c r="O40" s="485"/>
      <c r="P40" s="485"/>
      <c r="Q40" s="485"/>
      <c r="R40" s="485"/>
      <c r="S40" s="481"/>
      <c r="T40" s="486"/>
    </row>
    <row r="41" spans="1:20" s="88" customFormat="1" ht="15">
      <c r="A41" s="488" t="s">
        <v>128</v>
      </c>
      <c r="B41" s="489"/>
      <c r="C41" s="490"/>
      <c r="D41" s="491"/>
      <c r="E41" s="478"/>
      <c r="F41" s="1397"/>
      <c r="G41" s="485"/>
      <c r="H41" s="1397"/>
      <c r="I41" s="485"/>
      <c r="J41" s="1397"/>
      <c r="K41" s="481"/>
      <c r="L41" s="1397"/>
      <c r="M41" s="487"/>
      <c r="N41" s="1397"/>
      <c r="O41" s="485"/>
      <c r="P41" s="1397"/>
      <c r="Q41" s="485"/>
      <c r="R41" s="1397"/>
      <c r="S41" s="481"/>
      <c r="T41" s="1397"/>
    </row>
    <row r="42" spans="1:20" s="88" customFormat="1" ht="16.2" thickBot="1">
      <c r="A42" s="452"/>
      <c r="B42" s="448"/>
      <c r="C42" s="481"/>
      <c r="D42" s="500"/>
      <c r="E42" s="478"/>
      <c r="F42" s="492">
        <f>SUM(F40:F41)</f>
        <v>0</v>
      </c>
      <c r="G42" s="468"/>
      <c r="H42" s="492">
        <f>SUM(H40:H41)</f>
        <v>0</v>
      </c>
      <c r="I42" s="492"/>
      <c r="J42" s="492">
        <f>SUM(J40:J41)</f>
        <v>0</v>
      </c>
      <c r="K42" s="492"/>
      <c r="L42" s="492">
        <f>SUM(L40:L41)</f>
        <v>0</v>
      </c>
      <c r="M42" s="494"/>
      <c r="N42" s="492">
        <f>SUM(N40:N41)</f>
        <v>0</v>
      </c>
      <c r="O42" s="492"/>
      <c r="P42" s="492">
        <f>SUM(P40:P41)</f>
        <v>0</v>
      </c>
      <c r="Q42" s="492"/>
      <c r="R42" s="492">
        <f>SUM(R40:R41)</f>
        <v>0</v>
      </c>
      <c r="S42" s="492"/>
      <c r="T42" s="492">
        <f>SUM(T40:T41)</f>
        <v>0</v>
      </c>
    </row>
    <row r="43" spans="1:20" s="88" customFormat="1" ht="15">
      <c r="A43" s="452"/>
      <c r="B43" s="478"/>
      <c r="C43" s="478"/>
      <c r="D43" s="478"/>
      <c r="E43" s="478"/>
      <c r="F43" s="478"/>
      <c r="G43" s="478"/>
      <c r="H43" s="478"/>
      <c r="I43" s="478"/>
      <c r="J43" s="478"/>
      <c r="K43" s="478"/>
      <c r="L43" s="478"/>
      <c r="N43" s="478"/>
      <c r="O43" s="478"/>
      <c r="P43" s="478"/>
      <c r="Q43" s="478"/>
      <c r="R43" s="478"/>
      <c r="S43" s="478"/>
      <c r="T43" s="478"/>
    </row>
    <row r="44" spans="1:20" s="88" customFormat="1" ht="15.6">
      <c r="A44" s="452">
        <v>5</v>
      </c>
      <c r="B44" s="448"/>
      <c r="C44" s="481"/>
      <c r="D44" s="481"/>
      <c r="E44" s="478"/>
      <c r="F44" s="478"/>
      <c r="G44" s="478"/>
      <c r="H44" s="478"/>
      <c r="I44" s="478"/>
      <c r="J44" s="478"/>
      <c r="K44" s="478"/>
      <c r="L44" s="478"/>
      <c r="N44" s="478"/>
      <c r="O44" s="478"/>
      <c r="P44" s="478"/>
      <c r="Q44" s="478"/>
      <c r="R44" s="478"/>
      <c r="S44" s="478"/>
      <c r="T44" s="478"/>
    </row>
    <row r="45" spans="1:20" s="88" customFormat="1" ht="15">
      <c r="A45" s="452" t="s">
        <v>315</v>
      </c>
      <c r="B45" s="481"/>
      <c r="C45" s="481"/>
      <c r="D45" s="484"/>
      <c r="E45" s="478"/>
      <c r="F45" s="485"/>
      <c r="G45" s="481"/>
      <c r="H45" s="485"/>
      <c r="I45" s="481"/>
      <c r="J45" s="485"/>
      <c r="K45" s="481"/>
      <c r="L45" s="490"/>
      <c r="M45" s="487"/>
      <c r="N45" s="485"/>
      <c r="O45" s="481"/>
      <c r="P45" s="485"/>
      <c r="Q45" s="481"/>
      <c r="R45" s="485"/>
      <c r="S45" s="485"/>
      <c r="T45" s="485"/>
    </row>
    <row r="46" spans="1:20" s="88" customFormat="1" ht="15">
      <c r="A46" s="452" t="s">
        <v>318</v>
      </c>
      <c r="B46" s="481"/>
      <c r="C46" s="481"/>
      <c r="D46" s="484"/>
      <c r="E46" s="478"/>
      <c r="F46" s="485"/>
      <c r="G46" s="481"/>
      <c r="H46" s="485"/>
      <c r="I46" s="481"/>
      <c r="J46" s="485"/>
      <c r="K46" s="481"/>
      <c r="L46" s="490"/>
      <c r="M46" s="487"/>
      <c r="N46" s="485"/>
      <c r="O46" s="481"/>
      <c r="P46" s="485"/>
      <c r="Q46" s="481"/>
      <c r="R46" s="485"/>
      <c r="S46" s="485"/>
      <c r="T46" s="485"/>
    </row>
    <row r="47" spans="1:20" s="88" customFormat="1" ht="15">
      <c r="A47" s="452" t="s">
        <v>321</v>
      </c>
      <c r="B47" s="481"/>
      <c r="C47" s="481"/>
      <c r="D47" s="484"/>
      <c r="E47" s="478"/>
      <c r="F47" s="485"/>
      <c r="G47" s="481"/>
      <c r="H47" s="485"/>
      <c r="I47" s="481"/>
      <c r="J47" s="485"/>
      <c r="K47" s="481"/>
      <c r="L47" s="490"/>
      <c r="M47" s="487"/>
      <c r="N47" s="485"/>
      <c r="O47" s="481"/>
      <c r="P47" s="485"/>
      <c r="Q47" s="481"/>
      <c r="R47" s="485"/>
      <c r="S47" s="485"/>
      <c r="T47" s="485"/>
    </row>
    <row r="48" spans="1:20" s="88" customFormat="1" ht="15">
      <c r="A48" s="488" t="s">
        <v>128</v>
      </c>
      <c r="B48" s="489"/>
      <c r="C48" s="490"/>
      <c r="D48" s="491"/>
      <c r="E48" s="478"/>
      <c r="F48" s="1397"/>
      <c r="G48" s="485"/>
      <c r="H48" s="1397"/>
      <c r="I48" s="485"/>
      <c r="J48" s="1397"/>
      <c r="K48" s="481"/>
      <c r="L48" s="1397"/>
      <c r="M48" s="487"/>
      <c r="N48" s="1397"/>
      <c r="O48" s="485"/>
      <c r="P48" s="1397"/>
      <c r="Q48" s="485"/>
      <c r="R48" s="1397"/>
      <c r="S48" s="1397"/>
      <c r="T48" s="1397"/>
    </row>
    <row r="49" spans="1:20" s="88" customFormat="1" ht="16.2" thickBot="1">
      <c r="A49" s="478"/>
      <c r="B49" s="481"/>
      <c r="C49" s="481"/>
      <c r="D49" s="481"/>
      <c r="E49" s="478"/>
      <c r="F49" s="492">
        <f>SUM(F45:F48)</f>
        <v>0</v>
      </c>
      <c r="G49" s="468"/>
      <c r="H49" s="492">
        <f>SUM(H45:H48)</f>
        <v>0</v>
      </c>
      <c r="I49" s="468"/>
      <c r="J49" s="492">
        <f>SUM(J45:J48)</f>
        <v>0</v>
      </c>
      <c r="K49" s="493"/>
      <c r="L49" s="492">
        <f>SUM(L45:L48)</f>
        <v>0</v>
      </c>
      <c r="M49" s="494"/>
      <c r="N49" s="492">
        <f>SUM(N45:N48)</f>
        <v>0</v>
      </c>
      <c r="O49" s="468"/>
      <c r="P49" s="492">
        <f>SUM(P45:P48)</f>
        <v>0</v>
      </c>
      <c r="Q49" s="468"/>
      <c r="R49" s="492">
        <f>SUM(R45:R48)</f>
        <v>0</v>
      </c>
      <c r="S49" s="493"/>
      <c r="T49" s="492">
        <f>SUM(T45:T48)</f>
        <v>0</v>
      </c>
    </row>
    <row r="50" spans="1:20" s="88" customFormat="1" ht="15">
      <c r="A50" s="478"/>
      <c r="B50" s="478"/>
      <c r="C50" s="478"/>
      <c r="D50" s="478"/>
      <c r="E50" s="478"/>
      <c r="F50" s="493"/>
      <c r="G50" s="493"/>
      <c r="H50" s="493"/>
      <c r="I50" s="493"/>
      <c r="J50" s="493"/>
      <c r="K50" s="493"/>
      <c r="L50" s="493"/>
      <c r="M50" s="494"/>
      <c r="N50" s="493"/>
      <c r="O50" s="493"/>
      <c r="P50" s="493"/>
      <c r="Q50" s="493"/>
      <c r="R50" s="493"/>
      <c r="S50" s="493"/>
      <c r="T50" s="493"/>
    </row>
    <row r="51" spans="1:20" s="88" customFormat="1" ht="15">
      <c r="A51" s="452">
        <v>6</v>
      </c>
      <c r="B51" s="481"/>
      <c r="C51" s="481"/>
      <c r="D51" s="481"/>
      <c r="E51" s="478"/>
      <c r="F51" s="493"/>
      <c r="G51" s="493"/>
      <c r="H51" s="493"/>
      <c r="I51" s="493"/>
      <c r="J51" s="493"/>
      <c r="K51" s="493"/>
      <c r="L51" s="493"/>
      <c r="M51" s="494"/>
      <c r="N51" s="493"/>
      <c r="O51" s="493"/>
      <c r="P51" s="493"/>
      <c r="Q51" s="493"/>
      <c r="R51" s="493"/>
      <c r="S51" s="493"/>
      <c r="T51" s="493"/>
    </row>
    <row r="52" spans="1:20" s="88" customFormat="1" ht="15">
      <c r="A52" s="452" t="s">
        <v>106</v>
      </c>
      <c r="B52" s="489"/>
      <c r="C52" s="481"/>
      <c r="D52" s="491"/>
      <c r="E52" s="478"/>
      <c r="F52" s="1243"/>
      <c r="G52" s="485"/>
      <c r="H52" s="1243"/>
      <c r="I52" s="485"/>
      <c r="J52" s="1243"/>
      <c r="K52" s="481"/>
      <c r="L52" s="1243"/>
      <c r="M52" s="487"/>
      <c r="N52" s="1243"/>
      <c r="O52" s="485"/>
      <c r="P52" s="1243"/>
      <c r="Q52" s="485"/>
      <c r="R52" s="1243"/>
      <c r="S52" s="481"/>
      <c r="T52" s="1243"/>
    </row>
    <row r="53" spans="1:20" s="88" customFormat="1" ht="15">
      <c r="A53" s="488" t="s">
        <v>128</v>
      </c>
      <c r="B53" s="489"/>
      <c r="C53" s="490"/>
      <c r="D53" s="491"/>
      <c r="E53" s="478"/>
      <c r="F53" s="1397"/>
      <c r="G53" s="485"/>
      <c r="H53" s="1397"/>
      <c r="I53" s="485"/>
      <c r="J53" s="1397"/>
      <c r="K53" s="481"/>
      <c r="L53" s="1397"/>
      <c r="M53" s="487"/>
      <c r="N53" s="1397"/>
      <c r="O53" s="485"/>
      <c r="P53" s="1397"/>
      <c r="Q53" s="485"/>
      <c r="R53" s="1397"/>
      <c r="S53" s="481"/>
      <c r="T53" s="1397"/>
    </row>
    <row r="54" spans="1:20" s="88" customFormat="1" ht="16.2" thickBot="1">
      <c r="A54" s="452"/>
      <c r="B54" s="481"/>
      <c r="C54" s="481"/>
      <c r="D54" s="481"/>
      <c r="E54" s="478"/>
      <c r="F54" s="492">
        <f>SUM(F52:F53)</f>
        <v>0</v>
      </c>
      <c r="G54" s="468"/>
      <c r="H54" s="492">
        <f>SUM(H52:H53)</f>
        <v>0</v>
      </c>
      <c r="I54" s="492"/>
      <c r="J54" s="492">
        <f>SUM(J52:J53)</f>
        <v>0</v>
      </c>
      <c r="K54" s="492"/>
      <c r="L54" s="492">
        <f>SUM(L52:L53)</f>
        <v>0</v>
      </c>
      <c r="M54" s="494"/>
      <c r="N54" s="492">
        <f>SUM(N52:N53)</f>
        <v>0</v>
      </c>
      <c r="O54" s="492"/>
      <c r="P54" s="492">
        <f>SUM(P52:P53)</f>
        <v>0</v>
      </c>
      <c r="Q54" s="492"/>
      <c r="R54" s="492">
        <f>SUM(R52:R53)</f>
        <v>0</v>
      </c>
      <c r="S54" s="492"/>
      <c r="T54" s="492">
        <f>SUM(T52:T53)</f>
        <v>0</v>
      </c>
    </row>
    <row r="55" spans="1:20" s="88" customFormat="1" ht="15">
      <c r="A55" s="478"/>
      <c r="B55" s="478"/>
      <c r="C55" s="478"/>
      <c r="D55" s="478"/>
      <c r="E55" s="478"/>
      <c r="F55" s="493"/>
      <c r="G55" s="493"/>
      <c r="H55" s="493"/>
      <c r="I55" s="493"/>
      <c r="J55" s="493"/>
      <c r="K55" s="493"/>
      <c r="L55" s="493"/>
      <c r="M55" s="494"/>
      <c r="N55" s="493"/>
      <c r="O55" s="493"/>
      <c r="P55" s="493"/>
      <c r="Q55" s="493"/>
      <c r="R55" s="493"/>
      <c r="S55" s="493"/>
      <c r="T55" s="493"/>
    </row>
    <row r="56" spans="1:20" s="88" customFormat="1" ht="15">
      <c r="A56" s="478"/>
      <c r="B56" s="478"/>
      <c r="C56" s="478"/>
      <c r="D56" s="478"/>
      <c r="E56" s="478"/>
      <c r="F56" s="493"/>
      <c r="G56" s="493"/>
      <c r="H56" s="493"/>
      <c r="I56" s="493"/>
      <c r="J56" s="493"/>
      <c r="K56" s="493"/>
      <c r="L56" s="493"/>
      <c r="M56" s="494"/>
      <c r="N56" s="493"/>
      <c r="O56" s="493"/>
      <c r="P56" s="493"/>
      <c r="Q56" s="493"/>
      <c r="R56" s="493"/>
      <c r="S56" s="493"/>
      <c r="T56" s="493"/>
    </row>
    <row r="57" spans="1:20" s="88" customFormat="1" ht="16.2" thickBot="1">
      <c r="A57" s="452">
        <v>7</v>
      </c>
      <c r="B57" s="479" t="s">
        <v>140</v>
      </c>
      <c r="C57" s="498"/>
      <c r="D57" s="498"/>
      <c r="E57" s="498"/>
      <c r="F57" s="492">
        <f>+F20+F32+F37+F42+F49+F54</f>
        <v>0</v>
      </c>
      <c r="G57" s="468"/>
      <c r="H57" s="492">
        <f>+H20+H32+H37+H42+H49</f>
        <v>0</v>
      </c>
      <c r="I57" s="468"/>
      <c r="J57" s="492">
        <f>+J20+J32+J37+J42+J49</f>
        <v>0</v>
      </c>
      <c r="K57" s="468"/>
      <c r="L57" s="492">
        <f>+L20+L32+L37+L42+L49</f>
        <v>0</v>
      </c>
      <c r="M57" s="494"/>
      <c r="N57" s="492">
        <f>+N20+N32+N37+N42+N49</f>
        <v>0</v>
      </c>
      <c r="O57" s="468"/>
      <c r="P57" s="492">
        <f>+P20+P32+P37+P42+P49</f>
        <v>0</v>
      </c>
      <c r="Q57" s="468"/>
      <c r="R57" s="492">
        <f>+R20+R32+R37+R42+R49</f>
        <v>0</v>
      </c>
      <c r="S57" s="468"/>
      <c r="T57" s="492">
        <f>+T20+T32+T37+T42+T49</f>
        <v>0</v>
      </c>
    </row>
    <row r="58" spans="1:20" s="88" customFormat="1" ht="15">
      <c r="A58" s="452"/>
      <c r="B58" s="478"/>
      <c r="C58" s="478"/>
      <c r="D58" s="478"/>
      <c r="E58" s="478"/>
      <c r="F58" s="493"/>
      <c r="G58" s="493"/>
      <c r="H58" s="493"/>
      <c r="I58" s="493"/>
      <c r="J58" s="493"/>
      <c r="K58" s="493"/>
      <c r="L58" s="493"/>
      <c r="M58" s="494"/>
      <c r="N58" s="493"/>
      <c r="O58" s="493"/>
      <c r="P58" s="493"/>
      <c r="Q58" s="493"/>
      <c r="R58" s="493"/>
      <c r="S58" s="493"/>
      <c r="T58" s="493"/>
    </row>
    <row r="59" spans="1:20" s="88" customFormat="1" ht="15.6">
      <c r="A59" s="452">
        <v>8</v>
      </c>
      <c r="B59" s="502" t="s">
        <v>1540</v>
      </c>
      <c r="C59" s="478"/>
      <c r="D59" s="478"/>
      <c r="E59" s="478"/>
      <c r="F59" s="503">
        <f>+F57-F49</f>
        <v>0</v>
      </c>
      <c r="G59" s="503"/>
      <c r="H59" s="503">
        <f>-(H57-H49)</f>
        <v>0</v>
      </c>
      <c r="I59" s="503"/>
      <c r="J59" s="503"/>
      <c r="K59" s="503"/>
      <c r="L59" s="503">
        <f>L57</f>
        <v>0</v>
      </c>
      <c r="M59" s="494"/>
      <c r="N59" s="503">
        <f>+N57-N49</f>
        <v>0</v>
      </c>
      <c r="O59" s="503"/>
      <c r="P59" s="503">
        <f>-(P57-P49)</f>
        <v>0</v>
      </c>
      <c r="Q59" s="503"/>
      <c r="R59" s="503"/>
      <c r="S59" s="503"/>
      <c r="T59" s="503">
        <f>T57</f>
        <v>0</v>
      </c>
    </row>
    <row r="60" spans="1:20" s="88" customFormat="1" ht="15.6">
      <c r="A60" s="452"/>
      <c r="B60" s="498"/>
      <c r="C60" s="478"/>
      <c r="D60" s="478"/>
      <c r="E60" s="478"/>
      <c r="F60" s="496"/>
      <c r="G60" s="478"/>
      <c r="H60" s="496"/>
      <c r="I60" s="478"/>
      <c r="J60" s="478"/>
      <c r="K60" s="478"/>
      <c r="L60" s="496"/>
    </row>
    <row r="61" spans="1:20">
      <c r="A61" s="504"/>
      <c r="B61" s="504"/>
      <c r="C61" s="505"/>
      <c r="D61" s="505"/>
      <c r="E61" s="505"/>
      <c r="F61" s="506"/>
      <c r="G61" s="505"/>
      <c r="H61" s="506"/>
      <c r="I61" s="505"/>
      <c r="J61" s="505"/>
      <c r="K61" s="505"/>
      <c r="L61" s="506"/>
    </row>
    <row r="62" spans="1:20">
      <c r="A62" s="504"/>
      <c r="B62" s="504"/>
      <c r="C62" s="505"/>
      <c r="D62" s="505"/>
      <c r="E62" s="505"/>
      <c r="F62" s="506"/>
      <c r="G62" s="505"/>
      <c r="H62" s="506"/>
      <c r="I62" s="505"/>
      <c r="J62" s="505"/>
      <c r="K62" s="505"/>
      <c r="L62" s="506"/>
    </row>
    <row r="63" spans="1:20">
      <c r="A63" s="504"/>
      <c r="B63" s="504"/>
      <c r="C63" s="505"/>
      <c r="D63" s="505"/>
      <c r="E63" s="505"/>
      <c r="F63" s="506"/>
      <c r="G63" s="505"/>
      <c r="H63" s="506"/>
      <c r="I63" s="505"/>
      <c r="J63" s="505"/>
      <c r="K63" s="505"/>
      <c r="L63" s="506"/>
    </row>
  </sheetData>
  <customSheetViews>
    <customSheetView guid="{343BF296-013A-41F5-BDAB-AD6220EA7F78}" scale="70" showPageBreaks="1" fitToPage="1" printArea="1" view="pageBreakPreview" topLeftCell="A43">
      <selection activeCell="D33" sqref="D33"/>
      <pageMargins left="0" right="0" top="0" bottom="0" header="0" footer="0"/>
      <printOptions horizontalCentered="1"/>
      <pageSetup scale="52" orientation="landscape" r:id="rId1"/>
    </customSheetView>
    <customSheetView guid="{B321D76C-CDE5-48BB-9CDE-80FF97D58FCF}" scale="70" showPageBreaks="1" fitToPage="1" printArea="1" view="pageBreakPreview" topLeftCell="A43">
      <selection activeCell="D33" sqref="D33"/>
      <pageMargins left="0" right="0" top="0" bottom="0" header="0" footer="0"/>
      <printOptions horizontalCentered="1"/>
      <pageSetup scale="52" orientation="landscape" r:id="rId2"/>
    </customSheetView>
  </customSheetViews>
  <mergeCells count="2">
    <mergeCell ref="N10:T10"/>
    <mergeCell ref="F10:L10"/>
  </mergeCells>
  <printOptions horizontalCentered="1"/>
  <pageMargins left="0.45" right="0.45" top="0.25" bottom="0.25" header="0.3" footer="0.3"/>
  <pageSetup scale="58"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4">
    <tabColor rgb="FF92D050"/>
    <pageSetUpPr fitToPage="1"/>
  </sheetPr>
  <dimension ref="A1:L45"/>
  <sheetViews>
    <sheetView showGridLines="0" defaultGridColor="0" view="pageBreakPreview" colorId="22" zoomScale="115" zoomScaleNormal="80" zoomScaleSheetLayoutView="115" workbookViewId="0">
      <selection activeCell="E31" sqref="E31"/>
    </sheetView>
  </sheetViews>
  <sheetFormatPr defaultColWidth="13.44140625" defaultRowHeight="12"/>
  <cols>
    <col min="1" max="1" width="4.109375" style="229" customWidth="1"/>
    <col min="2" max="2" width="7.77734375" style="229" bestFit="1" customWidth="1"/>
    <col min="3" max="3" width="13" style="229" customWidth="1"/>
    <col min="4" max="4" width="7.44140625" style="229" customWidth="1"/>
    <col min="5" max="5" width="14.109375" style="229" customWidth="1"/>
    <col min="6" max="6" width="29.44140625" style="229" customWidth="1"/>
    <col min="7" max="7" width="22.77734375" style="229" customWidth="1"/>
    <col min="8" max="8" width="14.77734375" style="229" customWidth="1"/>
    <col min="9" max="9" width="1.77734375" style="229" customWidth="1"/>
    <col min="10" max="10" width="14.33203125" style="229" bestFit="1" customWidth="1"/>
    <col min="11" max="11" width="29.109375" style="229" customWidth="1"/>
    <col min="12" max="16384" width="13.44140625" style="229"/>
  </cols>
  <sheetData>
    <row r="1" spans="1:12" s="227" customFormat="1" ht="15.6">
      <c r="A1" s="75"/>
      <c r="B1" s="758"/>
      <c r="C1" s="76"/>
      <c r="D1" s="76"/>
      <c r="E1" s="76"/>
      <c r="F1" s="76"/>
      <c r="G1" s="76"/>
      <c r="J1" s="77"/>
      <c r="K1" s="1271"/>
      <c r="L1" s="76"/>
    </row>
    <row r="2" spans="1:12" ht="17.399999999999999">
      <c r="A2" s="231"/>
      <c r="C2" s="231"/>
      <c r="D2" s="231"/>
      <c r="F2" s="231"/>
      <c r="G2" s="231"/>
      <c r="H2" s="231"/>
      <c r="I2" s="231"/>
      <c r="J2" s="231"/>
      <c r="L2" s="231"/>
    </row>
    <row r="3" spans="1:12" ht="17.399999999999999">
      <c r="A3" s="1426" t="s">
        <v>1</v>
      </c>
      <c r="B3" s="1426"/>
      <c r="C3" s="1426"/>
      <c r="D3" s="1426"/>
      <c r="E3" s="1426"/>
      <c r="F3" s="1426"/>
      <c r="G3" s="1426"/>
      <c r="H3" s="1426"/>
      <c r="I3" s="1426"/>
      <c r="J3" s="1426"/>
      <c r="K3" s="1426"/>
      <c r="L3" s="231"/>
    </row>
    <row r="4" spans="1:12" ht="17.399999999999999">
      <c r="A4" s="1426" t="s">
        <v>2</v>
      </c>
      <c r="B4" s="1426"/>
      <c r="C4" s="1426"/>
      <c r="D4" s="1426"/>
      <c r="E4" s="1426"/>
      <c r="F4" s="1426"/>
      <c r="G4" s="1426"/>
      <c r="H4" s="1426"/>
      <c r="I4" s="1426"/>
      <c r="J4" s="1426"/>
      <c r="K4" s="1426"/>
      <c r="L4" s="231"/>
    </row>
    <row r="5" spans="1:12" ht="17.399999999999999">
      <c r="A5" s="1427" t="s">
        <v>87</v>
      </c>
      <c r="B5" s="1427"/>
      <c r="C5" s="1427"/>
      <c r="D5" s="1427"/>
      <c r="E5" s="1427"/>
      <c r="F5" s="1427"/>
      <c r="G5" s="1427"/>
      <c r="H5" s="1427"/>
      <c r="I5" s="1427"/>
      <c r="J5" s="1427"/>
      <c r="K5" s="1427"/>
      <c r="L5" s="231"/>
    </row>
    <row r="6" spans="1:12" ht="17.399999999999999">
      <c r="A6" s="1269"/>
      <c r="B6" s="231"/>
      <c r="C6" s="231"/>
      <c r="D6" s="231"/>
      <c r="E6" s="231"/>
      <c r="F6" s="231"/>
      <c r="G6" s="231"/>
      <c r="H6" s="231"/>
      <c r="I6" s="231"/>
      <c r="J6" s="231"/>
      <c r="K6" s="231"/>
      <c r="L6" s="231"/>
    </row>
    <row r="7" spans="1:12" ht="17.399999999999999">
      <c r="A7" s="1426" t="s">
        <v>133</v>
      </c>
      <c r="B7" s="1426"/>
      <c r="C7" s="1426"/>
      <c r="D7" s="1426"/>
      <c r="E7" s="1426"/>
      <c r="F7" s="1426"/>
      <c r="G7" s="1426"/>
      <c r="H7" s="1426"/>
      <c r="I7" s="1426"/>
      <c r="J7" s="1426"/>
      <c r="K7" s="1426"/>
      <c r="L7" s="231"/>
    </row>
    <row r="8" spans="1:12" ht="17.399999999999999">
      <c r="A8" s="1426" t="s">
        <v>134</v>
      </c>
      <c r="B8" s="1426"/>
      <c r="C8" s="1426"/>
      <c r="D8" s="1426"/>
      <c r="E8" s="1426"/>
      <c r="F8" s="1426"/>
      <c r="G8" s="1426"/>
      <c r="H8" s="1426"/>
      <c r="I8" s="1426"/>
      <c r="J8" s="1426"/>
      <c r="K8" s="1426"/>
      <c r="L8" s="231"/>
    </row>
    <row r="9" spans="1:12" ht="17.399999999999999">
      <c r="A9" s="1269"/>
      <c r="B9" s="1269"/>
      <c r="C9" s="1269"/>
      <c r="D9" s="1269"/>
      <c r="E9" s="1269"/>
      <c r="F9" s="1269"/>
      <c r="G9" s="1269"/>
      <c r="H9" s="1269"/>
      <c r="I9" s="1269"/>
      <c r="J9" s="1269"/>
      <c r="K9" s="1269"/>
      <c r="L9" s="231"/>
    </row>
    <row r="10" spans="1:12" s="75" customFormat="1" ht="15.6">
      <c r="C10" s="1271" t="s">
        <v>135</v>
      </c>
    </row>
    <row r="11" spans="1:12" s="75" customFormat="1" ht="15.6">
      <c r="B11" s="117" t="s">
        <v>89</v>
      </c>
      <c r="C11" s="117" t="s">
        <v>136</v>
      </c>
      <c r="E11" s="343" t="s">
        <v>137</v>
      </c>
      <c r="G11" s="343" t="s">
        <v>138</v>
      </c>
      <c r="H11" s="117" t="s">
        <v>139</v>
      </c>
      <c r="I11" s="117"/>
      <c r="J11" s="1271" t="s">
        <v>140</v>
      </c>
      <c r="K11" s="343" t="s">
        <v>141</v>
      </c>
    </row>
    <row r="12" spans="1:12" s="75" customFormat="1" ht="15.6">
      <c r="C12" s="1271" t="s">
        <v>93</v>
      </c>
      <c r="E12" s="1271" t="s">
        <v>94</v>
      </c>
      <c r="F12" s="1271"/>
      <c r="G12" s="1271" t="s">
        <v>142</v>
      </c>
      <c r="H12" s="1271" t="s">
        <v>143</v>
      </c>
      <c r="I12" s="1271"/>
      <c r="J12" s="1070" t="s">
        <v>144</v>
      </c>
      <c r="K12" s="1070" t="s">
        <v>145</v>
      </c>
    </row>
    <row r="13" spans="1:12" s="75" customFormat="1" ht="15.6"/>
    <row r="14" spans="1:12" s="75" customFormat="1" ht="15.6">
      <c r="B14" s="1271"/>
      <c r="C14" s="75" t="s">
        <v>146</v>
      </c>
    </row>
    <row r="15" spans="1:12" s="76" customFormat="1" ht="15.6">
      <c r="B15" s="1271"/>
      <c r="D15" s="76" t="s">
        <v>147</v>
      </c>
      <c r="E15" s="75" t="s">
        <v>148</v>
      </c>
      <c r="H15" s="75"/>
    </row>
    <row r="16" spans="1:12" s="76" customFormat="1" ht="15.6">
      <c r="B16" s="1271" t="s">
        <v>149</v>
      </c>
      <c r="C16" s="115">
        <v>560</v>
      </c>
      <c r="E16" s="1192" t="s">
        <v>150</v>
      </c>
      <c r="G16" s="76" t="s">
        <v>151</v>
      </c>
      <c r="H16" s="123">
        <f>'WP-AA'!F27</f>
        <v>0</v>
      </c>
      <c r="I16" s="123"/>
      <c r="J16" s="123"/>
      <c r="K16" s="76" t="s">
        <v>152</v>
      </c>
    </row>
    <row r="17" spans="2:11" s="76" customFormat="1" ht="15.6">
      <c r="B17" s="1271" t="s">
        <v>153</v>
      </c>
      <c r="C17" s="115">
        <v>561</v>
      </c>
      <c r="E17" s="1192" t="s">
        <v>154</v>
      </c>
      <c r="G17" s="76" t="s">
        <v>151</v>
      </c>
      <c r="H17" s="123">
        <f>'WP-AA'!F28</f>
        <v>0</v>
      </c>
      <c r="I17" s="123"/>
      <c r="J17" s="123"/>
      <c r="K17" s="76" t="s">
        <v>155</v>
      </c>
    </row>
    <row r="18" spans="2:11" s="76" customFormat="1" ht="15.6">
      <c r="B18" s="1271" t="s">
        <v>156</v>
      </c>
      <c r="C18" s="115">
        <v>562</v>
      </c>
      <c r="E18" s="1192" t="s">
        <v>157</v>
      </c>
      <c r="G18" s="76" t="s">
        <v>151</v>
      </c>
      <c r="H18" s="123">
        <f>'WP-AA'!F29</f>
        <v>0</v>
      </c>
      <c r="I18" s="123"/>
      <c r="J18" s="123"/>
      <c r="K18" s="76" t="s">
        <v>158</v>
      </c>
    </row>
    <row r="19" spans="2:11" s="76" customFormat="1" ht="15.6">
      <c r="B19" s="1271" t="s">
        <v>159</v>
      </c>
      <c r="C19" s="115">
        <v>566</v>
      </c>
      <c r="E19" s="1192" t="s">
        <v>160</v>
      </c>
      <c r="G19" s="76" t="s">
        <v>151</v>
      </c>
      <c r="H19" s="123">
        <f>'WP-AA'!F30</f>
        <v>0</v>
      </c>
      <c r="I19" s="124"/>
      <c r="J19" s="123"/>
      <c r="K19" s="76" t="s">
        <v>161</v>
      </c>
    </row>
    <row r="20" spans="2:11" s="76" customFormat="1" ht="15.6">
      <c r="B20" s="1268" t="s">
        <v>128</v>
      </c>
      <c r="C20" s="127" t="s">
        <v>128</v>
      </c>
      <c r="D20" s="128"/>
      <c r="E20" s="1193" t="s">
        <v>128</v>
      </c>
      <c r="F20" s="128"/>
      <c r="G20" s="128" t="s">
        <v>128</v>
      </c>
      <c r="H20" s="1194"/>
      <c r="I20" s="114"/>
      <c r="J20" s="1176"/>
      <c r="K20" s="128" t="s">
        <v>128</v>
      </c>
    </row>
    <row r="21" spans="2:11" s="76" customFormat="1" ht="15.6">
      <c r="B21" s="1271">
        <v>2</v>
      </c>
      <c r="C21" s="115"/>
      <c r="D21" s="1195" t="s">
        <v>162</v>
      </c>
      <c r="G21" s="134" t="s">
        <v>163</v>
      </c>
      <c r="H21" s="131">
        <f>SUM(H16:H20)</f>
        <v>0</v>
      </c>
      <c r="I21" s="131"/>
      <c r="J21" s="123"/>
    </row>
    <row r="22" spans="2:11" s="76" customFormat="1" ht="15.6">
      <c r="B22" s="1271"/>
      <c r="C22" s="115"/>
      <c r="E22" s="1196"/>
      <c r="H22" s="131"/>
      <c r="I22" s="131"/>
      <c r="J22" s="123"/>
    </row>
    <row r="23" spans="2:11" s="76" customFormat="1" ht="15.6">
      <c r="B23" s="1271"/>
      <c r="C23" s="115"/>
      <c r="E23" s="1195" t="s">
        <v>164</v>
      </c>
      <c r="H23" s="123"/>
      <c r="I23" s="123"/>
      <c r="J23" s="123"/>
    </row>
    <row r="24" spans="2:11" s="76" customFormat="1" ht="15.6">
      <c r="B24" s="1271" t="s">
        <v>165</v>
      </c>
      <c r="C24" s="115">
        <v>568</v>
      </c>
      <c r="E24" s="1192" t="s">
        <v>150</v>
      </c>
      <c r="G24" s="76" t="s">
        <v>151</v>
      </c>
      <c r="H24" s="123">
        <f>'WP-AA'!F61</f>
        <v>0</v>
      </c>
      <c r="I24" s="123"/>
      <c r="J24" s="123"/>
      <c r="K24" s="76" t="s">
        <v>166</v>
      </c>
    </row>
    <row r="25" spans="2:11" s="76" customFormat="1" ht="15.6">
      <c r="B25" s="1271" t="s">
        <v>167</v>
      </c>
      <c r="C25" s="115">
        <v>569</v>
      </c>
      <c r="E25" s="1192" t="s">
        <v>168</v>
      </c>
      <c r="G25" s="76" t="s">
        <v>151</v>
      </c>
      <c r="H25" s="123">
        <f>'WP-AA'!F62</f>
        <v>0</v>
      </c>
      <c r="I25" s="123"/>
      <c r="J25" s="123"/>
      <c r="K25" s="76" t="s">
        <v>169</v>
      </c>
    </row>
    <row r="26" spans="2:11" s="76" customFormat="1" ht="15.6">
      <c r="B26" s="1271" t="s">
        <v>170</v>
      </c>
      <c r="C26" s="115">
        <v>570</v>
      </c>
      <c r="E26" s="1192" t="s">
        <v>171</v>
      </c>
      <c r="G26" s="76" t="s">
        <v>151</v>
      </c>
      <c r="H26" s="123">
        <f>'WP-AA'!F63</f>
        <v>0</v>
      </c>
      <c r="I26" s="123"/>
      <c r="J26" s="123"/>
      <c r="K26" s="76" t="s">
        <v>172</v>
      </c>
    </row>
    <row r="27" spans="2:11" s="76" customFormat="1" ht="15.6">
      <c r="B27" s="1271" t="s">
        <v>173</v>
      </c>
      <c r="C27" s="115">
        <v>571</v>
      </c>
      <c r="E27" s="1192" t="s">
        <v>174</v>
      </c>
      <c r="G27" s="76" t="s">
        <v>151</v>
      </c>
      <c r="H27" s="123">
        <f>'WP-AA'!F64</f>
        <v>0</v>
      </c>
      <c r="I27" s="123"/>
      <c r="J27" s="123"/>
      <c r="K27" s="76" t="s">
        <v>175</v>
      </c>
    </row>
    <row r="28" spans="2:11" s="76" customFormat="1" ht="15.6">
      <c r="B28" s="1271" t="s">
        <v>176</v>
      </c>
      <c r="C28" s="115">
        <v>572</v>
      </c>
      <c r="E28" s="1192" t="s">
        <v>177</v>
      </c>
      <c r="G28" s="76" t="s">
        <v>151</v>
      </c>
      <c r="H28" s="123">
        <f>'WP-AA'!F65</f>
        <v>0</v>
      </c>
      <c r="I28" s="123"/>
      <c r="J28" s="123"/>
      <c r="K28" s="76" t="s">
        <v>178</v>
      </c>
    </row>
    <row r="29" spans="2:11" s="76" customFormat="1" ht="15.6">
      <c r="B29" s="1271" t="s">
        <v>179</v>
      </c>
      <c r="C29" s="115">
        <v>573</v>
      </c>
      <c r="E29" s="1192" t="s">
        <v>180</v>
      </c>
      <c r="G29" s="76" t="s">
        <v>151</v>
      </c>
      <c r="H29" s="123">
        <f>'WP-AA'!F66</f>
        <v>0</v>
      </c>
      <c r="I29" s="124"/>
      <c r="J29" s="123"/>
      <c r="K29" s="76" t="s">
        <v>181</v>
      </c>
    </row>
    <row r="30" spans="2:11" s="76" customFormat="1" ht="15.6">
      <c r="B30" s="1268" t="s">
        <v>128</v>
      </c>
      <c r="C30" s="127" t="s">
        <v>128</v>
      </c>
      <c r="D30" s="128"/>
      <c r="E30" s="1193" t="s">
        <v>128</v>
      </c>
      <c r="F30" s="128"/>
      <c r="G30" s="128" t="s">
        <v>128</v>
      </c>
      <c r="H30" s="1194"/>
      <c r="I30" s="114"/>
      <c r="J30" s="1176"/>
      <c r="K30" s="128" t="s">
        <v>128</v>
      </c>
    </row>
    <row r="31" spans="2:11" s="76" customFormat="1" ht="15.6">
      <c r="B31" s="1271">
        <v>4</v>
      </c>
      <c r="C31" s="115"/>
      <c r="D31" s="1195" t="s">
        <v>182</v>
      </c>
      <c r="G31" s="134" t="s">
        <v>183</v>
      </c>
      <c r="H31" s="351">
        <f>SUM(H24:H30)</f>
        <v>0</v>
      </c>
      <c r="I31" s="131"/>
      <c r="J31" s="123"/>
    </row>
    <row r="32" spans="2:11" s="76" customFormat="1" ht="15.6">
      <c r="B32" s="1271">
        <v>5</v>
      </c>
      <c r="C32" s="115"/>
      <c r="E32" s="1195" t="s">
        <v>184</v>
      </c>
      <c r="G32" s="134" t="s">
        <v>185</v>
      </c>
      <c r="J32" s="1197">
        <f>H21+H31</f>
        <v>0</v>
      </c>
    </row>
    <row r="33" spans="1:11" s="76" customFormat="1" ht="15.6">
      <c r="B33" s="1271"/>
      <c r="C33" s="115"/>
      <c r="E33" s="1195"/>
      <c r="J33" s="1195"/>
    </row>
    <row r="34" spans="1:11" s="76" customFormat="1" ht="15.6">
      <c r="B34" s="1271"/>
      <c r="C34" s="115"/>
      <c r="D34" s="75" t="s">
        <v>186</v>
      </c>
      <c r="J34" s="123"/>
    </row>
    <row r="35" spans="1:11" s="76" customFormat="1" ht="15.6">
      <c r="B35" s="1271" t="s">
        <v>106</v>
      </c>
      <c r="C35" s="115"/>
      <c r="E35" s="76" t="s">
        <v>187</v>
      </c>
      <c r="G35" s="122" t="s">
        <v>188</v>
      </c>
      <c r="J35" s="123">
        <f>'WP-AC'!D24</f>
        <v>0</v>
      </c>
    </row>
    <row r="36" spans="1:11" s="76" customFormat="1" ht="15.6">
      <c r="B36" s="1271" t="s">
        <v>189</v>
      </c>
      <c r="C36" s="115"/>
      <c r="E36" s="76" t="s">
        <v>190</v>
      </c>
      <c r="G36" s="122" t="s">
        <v>191</v>
      </c>
      <c r="J36" s="123">
        <f>'WP-AD'!D24</f>
        <v>0</v>
      </c>
    </row>
    <row r="37" spans="1:11" s="1198" customFormat="1" ht="15.6">
      <c r="A37" s="134"/>
      <c r="B37" s="1267" t="s">
        <v>192</v>
      </c>
      <c r="C37" s="398"/>
      <c r="D37" s="134"/>
      <c r="E37" s="134" t="s">
        <v>193</v>
      </c>
      <c r="F37" s="134"/>
      <c r="G37" s="137" t="s">
        <v>194</v>
      </c>
      <c r="H37" s="134"/>
      <c r="I37" s="134"/>
      <c r="J37" s="136">
        <f>-'WP-AE'!H30</f>
        <v>0</v>
      </c>
      <c r="K37" s="134"/>
    </row>
    <row r="38" spans="1:11" s="76" customFormat="1" ht="15.6">
      <c r="B38" s="1268" t="s">
        <v>128</v>
      </c>
      <c r="C38" s="127" t="s">
        <v>128</v>
      </c>
      <c r="D38" s="128"/>
      <c r="E38" s="1193" t="s">
        <v>128</v>
      </c>
      <c r="F38" s="128"/>
      <c r="G38" s="128" t="s">
        <v>128</v>
      </c>
      <c r="H38" s="114"/>
      <c r="I38" s="114"/>
      <c r="J38" s="1176"/>
      <c r="K38" s="134"/>
    </row>
    <row r="39" spans="1:11" s="76" customFormat="1" ht="16.2" thickBot="1">
      <c r="B39" s="1271"/>
      <c r="C39" s="115"/>
      <c r="E39" s="1196"/>
      <c r="H39" s="131"/>
      <c r="I39" s="131"/>
      <c r="J39" s="123"/>
    </row>
    <row r="40" spans="1:11" s="76" customFormat="1" ht="16.8" thickTop="1" thickBot="1">
      <c r="B40" s="1271">
        <v>7</v>
      </c>
      <c r="C40" s="115"/>
      <c r="E40" s="1195" t="s">
        <v>195</v>
      </c>
      <c r="G40" s="134" t="s">
        <v>196</v>
      </c>
      <c r="J40" s="1178">
        <f>SUM(J32:J38)</f>
        <v>0</v>
      </c>
    </row>
    <row r="41" spans="1:11" s="76" customFormat="1" ht="15.6" thickTop="1">
      <c r="B41" s="92" t="s">
        <v>131</v>
      </c>
      <c r="C41" s="134" t="s">
        <v>197</v>
      </c>
    </row>
    <row r="42" spans="1:11" s="78" customFormat="1" ht="15">
      <c r="B42" s="76" t="s">
        <v>198</v>
      </c>
      <c r="C42" s="76" t="s">
        <v>199</v>
      </c>
      <c r="D42" s="76"/>
      <c r="E42" s="76"/>
      <c r="F42" s="76"/>
      <c r="G42" s="76"/>
      <c r="H42" s="76"/>
      <c r="I42" s="76"/>
      <c r="J42" s="76"/>
      <c r="K42" s="76"/>
    </row>
    <row r="43" spans="1:11" s="235" customFormat="1" ht="15.6">
      <c r="B43" s="515"/>
      <c r="C43" s="515"/>
      <c r="D43" s="515"/>
      <c r="E43" s="515"/>
      <c r="F43" s="515"/>
      <c r="G43" s="515"/>
      <c r="H43" s="515"/>
      <c r="I43" s="515"/>
      <c r="J43" s="515"/>
      <c r="K43" s="515"/>
    </row>
    <row r="44" spans="1:11" s="235" customFormat="1" ht="15.6">
      <c r="B44" s="515"/>
      <c r="C44" s="515"/>
      <c r="D44" s="515"/>
      <c r="E44" s="515"/>
      <c r="F44" s="515"/>
      <c r="G44" s="515"/>
      <c r="H44" s="515"/>
      <c r="I44" s="515"/>
      <c r="J44" s="515"/>
      <c r="K44" s="515"/>
    </row>
    <row r="45" spans="1:11" ht="15.6">
      <c r="B45" s="515"/>
      <c r="C45" s="515"/>
      <c r="D45" s="515"/>
      <c r="E45" s="515"/>
      <c r="F45" s="515"/>
      <c r="G45" s="515"/>
      <c r="H45" s="515"/>
      <c r="I45" s="515"/>
      <c r="J45" s="515"/>
      <c r="K45" s="515"/>
    </row>
  </sheetData>
  <customSheetViews>
    <customSheetView guid="{343BF296-013A-41F5-BDAB-AD6220EA7F78}"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1"/>
      <headerFooter alignWithMargins="0"/>
    </customSheetView>
    <customSheetView guid="{B321D76C-CDE5-48BB-9CDE-80FF97D58FCF}"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2"/>
      <headerFooter alignWithMargins="0"/>
    </customSheetView>
  </customSheetViews>
  <mergeCells count="5">
    <mergeCell ref="A3:K3"/>
    <mergeCell ref="A4:K4"/>
    <mergeCell ref="A8:K8"/>
    <mergeCell ref="A5:K5"/>
    <mergeCell ref="A7:K7"/>
  </mergeCells>
  <phoneticPr fontId="0" type="noConversion"/>
  <printOptions horizontalCentered="1"/>
  <pageMargins left="0" right="0" top="0.25" bottom="0.25" header="0.5" footer="0.5"/>
  <pageSetup scale="83" orientation="landscape" r:id="rId3"/>
  <headerFooter alignWithMargins="0"/>
  <rowBreaks count="1" manualBreakCount="1">
    <brk id="46" max="10" man="1"/>
  </rowBreaks>
  <colBreaks count="2" manualBreakCount="2">
    <brk id="13" max="1048575" man="1"/>
    <brk id="14" max="1048575" man="1"/>
  </colBreaks>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rgb="FF0070C0"/>
    <pageSetUpPr fitToPage="1"/>
  </sheetPr>
  <dimension ref="A1:R51"/>
  <sheetViews>
    <sheetView view="pageBreakPreview" topLeftCell="A3" zoomScale="90" zoomScaleNormal="100" zoomScaleSheetLayoutView="90" workbookViewId="0">
      <selection activeCell="B43" sqref="B43"/>
    </sheetView>
  </sheetViews>
  <sheetFormatPr defaultRowHeight="13.2"/>
  <cols>
    <col min="1" max="1" width="3.109375" style="79" customWidth="1"/>
    <col min="2" max="2" width="46" style="79" customWidth="1"/>
    <col min="3" max="3" width="2.33203125" style="79" customWidth="1"/>
    <col min="4" max="4" width="1.77734375" style="79" customWidth="1"/>
    <col min="5" max="5" width="14.44140625" style="79" bestFit="1" customWidth="1"/>
    <col min="6" max="6" width="18.33203125" style="79" bestFit="1" customWidth="1"/>
    <col min="7" max="7" width="17.77734375" style="79" bestFit="1" customWidth="1"/>
    <col min="8" max="8" width="14.88671875" style="79" customWidth="1"/>
    <col min="9" max="9" width="14.44140625" style="79" bestFit="1" customWidth="1"/>
    <col min="10" max="10" width="18.33203125" style="79" bestFit="1" customWidth="1"/>
    <col min="11" max="11" width="19.6640625" style="79" customWidth="1"/>
    <col min="12" max="12" width="14.44140625" style="79" customWidth="1"/>
    <col min="13" max="13" width="3.44140625" style="79" customWidth="1"/>
    <col min="14" max="249" width="9" style="79"/>
    <col min="250" max="250" width="11.44140625" style="79" bestFit="1" customWidth="1"/>
    <col min="251" max="251" width="1.77734375" style="79" customWidth="1"/>
    <col min="252" max="252" width="42.44140625" style="79" bestFit="1" customWidth="1"/>
    <col min="253" max="253" width="2.77734375" style="79" customWidth="1"/>
    <col min="254" max="254" width="11" style="79" bestFit="1" customWidth="1"/>
    <col min="255" max="255" width="2.77734375" style="79" customWidth="1"/>
    <col min="256" max="256" width="12.109375" style="79" bestFit="1" customWidth="1"/>
    <col min="257" max="257" width="2.44140625" style="79" customWidth="1"/>
    <col min="258" max="258" width="11.21875" style="79" bestFit="1" customWidth="1"/>
    <col min="259" max="259" width="2.77734375" style="79" customWidth="1"/>
    <col min="260" max="260" width="11.44140625" style="79" bestFit="1" customWidth="1"/>
    <col min="261" max="261" width="2.44140625" style="79" customWidth="1"/>
    <col min="262" max="262" width="11" style="79" bestFit="1" customWidth="1"/>
    <col min="263" max="263" width="3.33203125" style="79" customWidth="1"/>
    <col min="264" max="264" width="10.77734375" style="79" bestFit="1" customWidth="1"/>
    <col min="265" max="265" width="3.109375" style="79" customWidth="1"/>
    <col min="266" max="266" width="11.21875" style="79" bestFit="1" customWidth="1"/>
    <col min="267" max="267" width="2.44140625" style="79" customWidth="1"/>
    <col min="268" max="268" width="11.44140625" style="79" bestFit="1" customWidth="1"/>
    <col min="269" max="269" width="9.77734375" style="79" bestFit="1" customWidth="1"/>
    <col min="270" max="505" width="9" style="79"/>
    <col min="506" max="506" width="11.44140625" style="79" bestFit="1" customWidth="1"/>
    <col min="507" max="507" width="1.77734375" style="79" customWidth="1"/>
    <col min="508" max="508" width="42.44140625" style="79" bestFit="1" customWidth="1"/>
    <col min="509" max="509" width="2.77734375" style="79" customWidth="1"/>
    <col min="510" max="510" width="11" style="79" bestFit="1" customWidth="1"/>
    <col min="511" max="511" width="2.77734375" style="79" customWidth="1"/>
    <col min="512" max="512" width="12.109375" style="79" bestFit="1" customWidth="1"/>
    <col min="513" max="513" width="2.44140625" style="79" customWidth="1"/>
    <col min="514" max="514" width="11.21875" style="79" bestFit="1" customWidth="1"/>
    <col min="515" max="515" width="2.77734375" style="79" customWidth="1"/>
    <col min="516" max="516" width="11.44140625" style="79" bestFit="1" customWidth="1"/>
    <col min="517" max="517" width="2.44140625" style="79" customWidth="1"/>
    <col min="518" max="518" width="11" style="79" bestFit="1" customWidth="1"/>
    <col min="519" max="519" width="3.33203125" style="79" customWidth="1"/>
    <col min="520" max="520" width="10.77734375" style="79" bestFit="1" customWidth="1"/>
    <col min="521" max="521" width="3.109375" style="79" customWidth="1"/>
    <col min="522" max="522" width="11.21875" style="79" bestFit="1" customWidth="1"/>
    <col min="523" max="523" width="2.44140625" style="79" customWidth="1"/>
    <col min="524" max="524" width="11.44140625" style="79" bestFit="1" customWidth="1"/>
    <col min="525" max="525" width="9.77734375" style="79" bestFit="1" customWidth="1"/>
    <col min="526" max="761" width="9" style="79"/>
    <col min="762" max="762" width="11.44140625" style="79" bestFit="1" customWidth="1"/>
    <col min="763" max="763" width="1.77734375" style="79" customWidth="1"/>
    <col min="764" max="764" width="42.44140625" style="79" bestFit="1" customWidth="1"/>
    <col min="765" max="765" width="2.77734375" style="79" customWidth="1"/>
    <col min="766" max="766" width="11" style="79" bestFit="1" customWidth="1"/>
    <col min="767" max="767" width="2.77734375" style="79" customWidth="1"/>
    <col min="768" max="768" width="12.109375" style="79" bestFit="1" customWidth="1"/>
    <col min="769" max="769" width="2.44140625" style="79" customWidth="1"/>
    <col min="770" max="770" width="11.21875" style="79" bestFit="1" customWidth="1"/>
    <col min="771" max="771" width="2.77734375" style="79" customWidth="1"/>
    <col min="772" max="772" width="11.44140625" style="79" bestFit="1" customWidth="1"/>
    <col min="773" max="773" width="2.44140625" style="79" customWidth="1"/>
    <col min="774" max="774" width="11" style="79" bestFit="1" customWidth="1"/>
    <col min="775" max="775" width="3.33203125" style="79" customWidth="1"/>
    <col min="776" max="776" width="10.77734375" style="79" bestFit="1" customWidth="1"/>
    <col min="777" max="777" width="3.109375" style="79" customWidth="1"/>
    <col min="778" max="778" width="11.21875" style="79" bestFit="1" customWidth="1"/>
    <col min="779" max="779" width="2.44140625" style="79" customWidth="1"/>
    <col min="780" max="780" width="11.44140625" style="79" bestFit="1" customWidth="1"/>
    <col min="781" max="781" width="9.77734375" style="79" bestFit="1" customWidth="1"/>
    <col min="782" max="1017" width="9" style="79"/>
    <col min="1018" max="1018" width="11.44140625" style="79" bestFit="1" customWidth="1"/>
    <col min="1019" max="1019" width="1.77734375" style="79" customWidth="1"/>
    <col min="1020" max="1020" width="42.44140625" style="79" bestFit="1" customWidth="1"/>
    <col min="1021" max="1021" width="2.77734375" style="79" customWidth="1"/>
    <col min="1022" max="1022" width="11" style="79" bestFit="1" customWidth="1"/>
    <col min="1023" max="1023" width="2.77734375" style="79" customWidth="1"/>
    <col min="1024" max="1024" width="12.109375" style="79" bestFit="1" customWidth="1"/>
    <col min="1025" max="1025" width="2.44140625" style="79" customWidth="1"/>
    <col min="1026" max="1026" width="11.21875" style="79" bestFit="1" customWidth="1"/>
    <col min="1027" max="1027" width="2.77734375" style="79" customWidth="1"/>
    <col min="1028" max="1028" width="11.44140625" style="79" bestFit="1" customWidth="1"/>
    <col min="1029" max="1029" width="2.44140625" style="79" customWidth="1"/>
    <col min="1030" max="1030" width="11" style="79" bestFit="1" customWidth="1"/>
    <col min="1031" max="1031" width="3.33203125" style="79" customWidth="1"/>
    <col min="1032" max="1032" width="10.77734375" style="79" bestFit="1" customWidth="1"/>
    <col min="1033" max="1033" width="3.109375" style="79" customWidth="1"/>
    <col min="1034" max="1034" width="11.21875" style="79" bestFit="1" customWidth="1"/>
    <col min="1035" max="1035" width="2.44140625" style="79" customWidth="1"/>
    <col min="1036" max="1036" width="11.44140625" style="79" bestFit="1" customWidth="1"/>
    <col min="1037" max="1037" width="9.77734375" style="79" bestFit="1" customWidth="1"/>
    <col min="1038" max="1273" width="9" style="79"/>
    <col min="1274" max="1274" width="11.44140625" style="79" bestFit="1" customWidth="1"/>
    <col min="1275" max="1275" width="1.77734375" style="79" customWidth="1"/>
    <col min="1276" max="1276" width="42.44140625" style="79" bestFit="1" customWidth="1"/>
    <col min="1277" max="1277" width="2.77734375" style="79" customWidth="1"/>
    <col min="1278" max="1278" width="11" style="79" bestFit="1" customWidth="1"/>
    <col min="1279" max="1279" width="2.77734375" style="79" customWidth="1"/>
    <col min="1280" max="1280" width="12.109375" style="79" bestFit="1" customWidth="1"/>
    <col min="1281" max="1281" width="2.44140625" style="79" customWidth="1"/>
    <col min="1282" max="1282" width="11.21875" style="79" bestFit="1" customWidth="1"/>
    <col min="1283" max="1283" width="2.77734375" style="79" customWidth="1"/>
    <col min="1284" max="1284" width="11.44140625" style="79" bestFit="1" customWidth="1"/>
    <col min="1285" max="1285" width="2.44140625" style="79" customWidth="1"/>
    <col min="1286" max="1286" width="11" style="79" bestFit="1" customWidth="1"/>
    <col min="1287" max="1287" width="3.33203125" style="79" customWidth="1"/>
    <col min="1288" max="1288" width="10.77734375" style="79" bestFit="1" customWidth="1"/>
    <col min="1289" max="1289" width="3.109375" style="79" customWidth="1"/>
    <col min="1290" max="1290" width="11.21875" style="79" bestFit="1" customWidth="1"/>
    <col min="1291" max="1291" width="2.44140625" style="79" customWidth="1"/>
    <col min="1292" max="1292" width="11.44140625" style="79" bestFit="1" customWidth="1"/>
    <col min="1293" max="1293" width="9.77734375" style="79" bestFit="1" customWidth="1"/>
    <col min="1294" max="1529" width="9" style="79"/>
    <col min="1530" max="1530" width="11.44140625" style="79" bestFit="1" customWidth="1"/>
    <col min="1531" max="1531" width="1.77734375" style="79" customWidth="1"/>
    <col min="1532" max="1532" width="42.44140625" style="79" bestFit="1" customWidth="1"/>
    <col min="1533" max="1533" width="2.77734375" style="79" customWidth="1"/>
    <col min="1534" max="1534" width="11" style="79" bestFit="1" customWidth="1"/>
    <col min="1535" max="1535" width="2.77734375" style="79" customWidth="1"/>
    <col min="1536" max="1536" width="12.109375" style="79" bestFit="1" customWidth="1"/>
    <col min="1537" max="1537" width="2.44140625" style="79" customWidth="1"/>
    <col min="1538" max="1538" width="11.21875" style="79" bestFit="1" customWidth="1"/>
    <col min="1539" max="1539" width="2.77734375" style="79" customWidth="1"/>
    <col min="1540" max="1540" width="11.44140625" style="79" bestFit="1" customWidth="1"/>
    <col min="1541" max="1541" width="2.44140625" style="79" customWidth="1"/>
    <col min="1542" max="1542" width="11" style="79" bestFit="1" customWidth="1"/>
    <col min="1543" max="1543" width="3.33203125" style="79" customWidth="1"/>
    <col min="1544" max="1544" width="10.77734375" style="79" bestFit="1" customWidth="1"/>
    <col min="1545" max="1545" width="3.109375" style="79" customWidth="1"/>
    <col min="1546" max="1546" width="11.21875" style="79" bestFit="1" customWidth="1"/>
    <col min="1547" max="1547" width="2.44140625" style="79" customWidth="1"/>
    <col min="1548" max="1548" width="11.44140625" style="79" bestFit="1" customWidth="1"/>
    <col min="1549" max="1549" width="9.77734375" style="79" bestFit="1" customWidth="1"/>
    <col min="1550" max="1785" width="9" style="79"/>
    <col min="1786" max="1786" width="11.44140625" style="79" bestFit="1" customWidth="1"/>
    <col min="1787" max="1787" width="1.77734375" style="79" customWidth="1"/>
    <col min="1788" max="1788" width="42.44140625" style="79" bestFit="1" customWidth="1"/>
    <col min="1789" max="1789" width="2.77734375" style="79" customWidth="1"/>
    <col min="1790" max="1790" width="11" style="79" bestFit="1" customWidth="1"/>
    <col min="1791" max="1791" width="2.77734375" style="79" customWidth="1"/>
    <col min="1792" max="1792" width="12.109375" style="79" bestFit="1" customWidth="1"/>
    <col min="1793" max="1793" width="2.44140625" style="79" customWidth="1"/>
    <col min="1794" max="1794" width="11.21875" style="79" bestFit="1" customWidth="1"/>
    <col min="1795" max="1795" width="2.77734375" style="79" customWidth="1"/>
    <col min="1796" max="1796" width="11.44140625" style="79" bestFit="1" customWidth="1"/>
    <col min="1797" max="1797" width="2.44140625" style="79" customWidth="1"/>
    <col min="1798" max="1798" width="11" style="79" bestFit="1" customWidth="1"/>
    <col min="1799" max="1799" width="3.33203125" style="79" customWidth="1"/>
    <col min="1800" max="1800" width="10.77734375" style="79" bestFit="1" customWidth="1"/>
    <col min="1801" max="1801" width="3.109375" style="79" customWidth="1"/>
    <col min="1802" max="1802" width="11.21875" style="79" bestFit="1" customWidth="1"/>
    <col min="1803" max="1803" width="2.44140625" style="79" customWidth="1"/>
    <col min="1804" max="1804" width="11.44140625" style="79" bestFit="1" customWidth="1"/>
    <col min="1805" max="1805" width="9.77734375" style="79" bestFit="1" customWidth="1"/>
    <col min="1806" max="2041" width="9" style="79"/>
    <col min="2042" max="2042" width="11.44140625" style="79" bestFit="1" customWidth="1"/>
    <col min="2043" max="2043" width="1.77734375" style="79" customWidth="1"/>
    <col min="2044" max="2044" width="42.44140625" style="79" bestFit="1" customWidth="1"/>
    <col min="2045" max="2045" width="2.77734375" style="79" customWidth="1"/>
    <col min="2046" max="2046" width="11" style="79" bestFit="1" customWidth="1"/>
    <col min="2047" max="2047" width="2.77734375" style="79" customWidth="1"/>
    <col min="2048" max="2048" width="12.109375" style="79" bestFit="1" customWidth="1"/>
    <col min="2049" max="2049" width="2.44140625" style="79" customWidth="1"/>
    <col min="2050" max="2050" width="11.21875" style="79" bestFit="1" customWidth="1"/>
    <col min="2051" max="2051" width="2.77734375" style="79" customWidth="1"/>
    <col min="2052" max="2052" width="11.44140625" style="79" bestFit="1" customWidth="1"/>
    <col min="2053" max="2053" width="2.44140625" style="79" customWidth="1"/>
    <col min="2054" max="2054" width="11" style="79" bestFit="1" customWidth="1"/>
    <col min="2055" max="2055" width="3.33203125" style="79" customWidth="1"/>
    <col min="2056" max="2056" width="10.77734375" style="79" bestFit="1" customWidth="1"/>
    <col min="2057" max="2057" width="3.109375" style="79" customWidth="1"/>
    <col min="2058" max="2058" width="11.21875" style="79" bestFit="1" customWidth="1"/>
    <col min="2059" max="2059" width="2.44140625" style="79" customWidth="1"/>
    <col min="2060" max="2060" width="11.44140625" style="79" bestFit="1" customWidth="1"/>
    <col min="2061" max="2061" width="9.77734375" style="79" bestFit="1" customWidth="1"/>
    <col min="2062" max="2297" width="9" style="79"/>
    <col min="2298" max="2298" width="11.44140625" style="79" bestFit="1" customWidth="1"/>
    <col min="2299" max="2299" width="1.77734375" style="79" customWidth="1"/>
    <col min="2300" max="2300" width="42.44140625" style="79" bestFit="1" customWidth="1"/>
    <col min="2301" max="2301" width="2.77734375" style="79" customWidth="1"/>
    <col min="2302" max="2302" width="11" style="79" bestFit="1" customWidth="1"/>
    <col min="2303" max="2303" width="2.77734375" style="79" customWidth="1"/>
    <col min="2304" max="2304" width="12.109375" style="79" bestFit="1" customWidth="1"/>
    <col min="2305" max="2305" width="2.44140625" style="79" customWidth="1"/>
    <col min="2306" max="2306" width="11.21875" style="79" bestFit="1" customWidth="1"/>
    <col min="2307" max="2307" width="2.77734375" style="79" customWidth="1"/>
    <col min="2308" max="2308" width="11.44140625" style="79" bestFit="1" customWidth="1"/>
    <col min="2309" max="2309" width="2.44140625" style="79" customWidth="1"/>
    <col min="2310" max="2310" width="11" style="79" bestFit="1" customWidth="1"/>
    <col min="2311" max="2311" width="3.33203125" style="79" customWidth="1"/>
    <col min="2312" max="2312" width="10.77734375" style="79" bestFit="1" customWidth="1"/>
    <col min="2313" max="2313" width="3.109375" style="79" customWidth="1"/>
    <col min="2314" max="2314" width="11.21875" style="79" bestFit="1" customWidth="1"/>
    <col min="2315" max="2315" width="2.44140625" style="79" customWidth="1"/>
    <col min="2316" max="2316" width="11.44140625" style="79" bestFit="1" customWidth="1"/>
    <col min="2317" max="2317" width="9.77734375" style="79" bestFit="1" customWidth="1"/>
    <col min="2318" max="2553" width="9" style="79"/>
    <col min="2554" max="2554" width="11.44140625" style="79" bestFit="1" customWidth="1"/>
    <col min="2555" max="2555" width="1.77734375" style="79" customWidth="1"/>
    <col min="2556" max="2556" width="42.44140625" style="79" bestFit="1" customWidth="1"/>
    <col min="2557" max="2557" width="2.77734375" style="79" customWidth="1"/>
    <col min="2558" max="2558" width="11" style="79" bestFit="1" customWidth="1"/>
    <col min="2559" max="2559" width="2.77734375" style="79" customWidth="1"/>
    <col min="2560" max="2560" width="12.109375" style="79" bestFit="1" customWidth="1"/>
    <col min="2561" max="2561" width="2.44140625" style="79" customWidth="1"/>
    <col min="2562" max="2562" width="11.21875" style="79" bestFit="1" customWidth="1"/>
    <col min="2563" max="2563" width="2.77734375" style="79" customWidth="1"/>
    <col min="2564" max="2564" width="11.44140625" style="79" bestFit="1" customWidth="1"/>
    <col min="2565" max="2565" width="2.44140625" style="79" customWidth="1"/>
    <col min="2566" max="2566" width="11" style="79" bestFit="1" customWidth="1"/>
    <col min="2567" max="2567" width="3.33203125" style="79" customWidth="1"/>
    <col min="2568" max="2568" width="10.77734375" style="79" bestFit="1" customWidth="1"/>
    <col min="2569" max="2569" width="3.109375" style="79" customWidth="1"/>
    <col min="2570" max="2570" width="11.21875" style="79" bestFit="1" customWidth="1"/>
    <col min="2571" max="2571" width="2.44140625" style="79" customWidth="1"/>
    <col min="2572" max="2572" width="11.44140625" style="79" bestFit="1" customWidth="1"/>
    <col min="2573" max="2573" width="9.77734375" style="79" bestFit="1" customWidth="1"/>
    <col min="2574" max="2809" width="9" style="79"/>
    <col min="2810" max="2810" width="11.44140625" style="79" bestFit="1" customWidth="1"/>
    <col min="2811" max="2811" width="1.77734375" style="79" customWidth="1"/>
    <col min="2812" max="2812" width="42.44140625" style="79" bestFit="1" customWidth="1"/>
    <col min="2813" max="2813" width="2.77734375" style="79" customWidth="1"/>
    <col min="2814" max="2814" width="11" style="79" bestFit="1" customWidth="1"/>
    <col min="2815" max="2815" width="2.77734375" style="79" customWidth="1"/>
    <col min="2816" max="2816" width="12.109375" style="79" bestFit="1" customWidth="1"/>
    <col min="2817" max="2817" width="2.44140625" style="79" customWidth="1"/>
    <col min="2818" max="2818" width="11.21875" style="79" bestFit="1" customWidth="1"/>
    <col min="2819" max="2819" width="2.77734375" style="79" customWidth="1"/>
    <col min="2820" max="2820" width="11.44140625" style="79" bestFit="1" customWidth="1"/>
    <col min="2821" max="2821" width="2.44140625" style="79" customWidth="1"/>
    <col min="2822" max="2822" width="11" style="79" bestFit="1" customWidth="1"/>
    <col min="2823" max="2823" width="3.33203125" style="79" customWidth="1"/>
    <col min="2824" max="2824" width="10.77734375" style="79" bestFit="1" customWidth="1"/>
    <col min="2825" max="2825" width="3.109375" style="79" customWidth="1"/>
    <col min="2826" max="2826" width="11.21875" style="79" bestFit="1" customWidth="1"/>
    <col min="2827" max="2827" width="2.44140625" style="79" customWidth="1"/>
    <col min="2828" max="2828" width="11.44140625" style="79" bestFit="1" customWidth="1"/>
    <col min="2829" max="2829" width="9.77734375" style="79" bestFit="1" customWidth="1"/>
    <col min="2830" max="3065" width="9" style="79"/>
    <col min="3066" max="3066" width="11.44140625" style="79" bestFit="1" customWidth="1"/>
    <col min="3067" max="3067" width="1.77734375" style="79" customWidth="1"/>
    <col min="3068" max="3068" width="42.44140625" style="79" bestFit="1" customWidth="1"/>
    <col min="3069" max="3069" width="2.77734375" style="79" customWidth="1"/>
    <col min="3070" max="3070" width="11" style="79" bestFit="1" customWidth="1"/>
    <col min="3071" max="3071" width="2.77734375" style="79" customWidth="1"/>
    <col min="3072" max="3072" width="12.109375" style="79" bestFit="1" customWidth="1"/>
    <col min="3073" max="3073" width="2.44140625" style="79" customWidth="1"/>
    <col min="3074" max="3074" width="11.21875" style="79" bestFit="1" customWidth="1"/>
    <col min="3075" max="3075" width="2.77734375" style="79" customWidth="1"/>
    <col min="3076" max="3076" width="11.44140625" style="79" bestFit="1" customWidth="1"/>
    <col min="3077" max="3077" width="2.44140625" style="79" customWidth="1"/>
    <col min="3078" max="3078" width="11" style="79" bestFit="1" customWidth="1"/>
    <col min="3079" max="3079" width="3.33203125" style="79" customWidth="1"/>
    <col min="3080" max="3080" width="10.77734375" style="79" bestFit="1" customWidth="1"/>
    <col min="3081" max="3081" width="3.109375" style="79" customWidth="1"/>
    <col min="3082" max="3082" width="11.21875" style="79" bestFit="1" customWidth="1"/>
    <col min="3083" max="3083" width="2.44140625" style="79" customWidth="1"/>
    <col min="3084" max="3084" width="11.44140625" style="79" bestFit="1" customWidth="1"/>
    <col min="3085" max="3085" width="9.77734375" style="79" bestFit="1" customWidth="1"/>
    <col min="3086" max="3321" width="9" style="79"/>
    <col min="3322" max="3322" width="11.44140625" style="79" bestFit="1" customWidth="1"/>
    <col min="3323" max="3323" width="1.77734375" style="79" customWidth="1"/>
    <col min="3324" max="3324" width="42.44140625" style="79" bestFit="1" customWidth="1"/>
    <col min="3325" max="3325" width="2.77734375" style="79" customWidth="1"/>
    <col min="3326" max="3326" width="11" style="79" bestFit="1" customWidth="1"/>
    <col min="3327" max="3327" width="2.77734375" style="79" customWidth="1"/>
    <col min="3328" max="3328" width="12.109375" style="79" bestFit="1" customWidth="1"/>
    <col min="3329" max="3329" width="2.44140625" style="79" customWidth="1"/>
    <col min="3330" max="3330" width="11.21875" style="79" bestFit="1" customWidth="1"/>
    <col min="3331" max="3331" width="2.77734375" style="79" customWidth="1"/>
    <col min="3332" max="3332" width="11.44140625" style="79" bestFit="1" customWidth="1"/>
    <col min="3333" max="3333" width="2.44140625" style="79" customWidth="1"/>
    <col min="3334" max="3334" width="11" style="79" bestFit="1" customWidth="1"/>
    <col min="3335" max="3335" width="3.33203125" style="79" customWidth="1"/>
    <col min="3336" max="3336" width="10.77734375" style="79" bestFit="1" customWidth="1"/>
    <col min="3337" max="3337" width="3.109375" style="79" customWidth="1"/>
    <col min="3338" max="3338" width="11.21875" style="79" bestFit="1" customWidth="1"/>
    <col min="3339" max="3339" width="2.44140625" style="79" customWidth="1"/>
    <col min="3340" max="3340" width="11.44140625" style="79" bestFit="1" customWidth="1"/>
    <col min="3341" max="3341" width="9.77734375" style="79" bestFit="1" customWidth="1"/>
    <col min="3342" max="3577" width="9" style="79"/>
    <col min="3578" max="3578" width="11.44140625" style="79" bestFit="1" customWidth="1"/>
    <col min="3579" max="3579" width="1.77734375" style="79" customWidth="1"/>
    <col min="3580" max="3580" width="42.44140625" style="79" bestFit="1" customWidth="1"/>
    <col min="3581" max="3581" width="2.77734375" style="79" customWidth="1"/>
    <col min="3582" max="3582" width="11" style="79" bestFit="1" customWidth="1"/>
    <col min="3583" max="3583" width="2.77734375" style="79" customWidth="1"/>
    <col min="3584" max="3584" width="12.109375" style="79" bestFit="1" customWidth="1"/>
    <col min="3585" max="3585" width="2.44140625" style="79" customWidth="1"/>
    <col min="3586" max="3586" width="11.21875" style="79" bestFit="1" customWidth="1"/>
    <col min="3587" max="3587" width="2.77734375" style="79" customWidth="1"/>
    <col min="3588" max="3588" width="11.44140625" style="79" bestFit="1" customWidth="1"/>
    <col min="3589" max="3589" width="2.44140625" style="79" customWidth="1"/>
    <col min="3590" max="3590" width="11" style="79" bestFit="1" customWidth="1"/>
    <col min="3591" max="3591" width="3.33203125" style="79" customWidth="1"/>
    <col min="3592" max="3592" width="10.77734375" style="79" bestFit="1" customWidth="1"/>
    <col min="3593" max="3593" width="3.109375" style="79" customWidth="1"/>
    <col min="3594" max="3594" width="11.21875" style="79" bestFit="1" customWidth="1"/>
    <col min="3595" max="3595" width="2.44140625" style="79" customWidth="1"/>
    <col min="3596" max="3596" width="11.44140625" style="79" bestFit="1" customWidth="1"/>
    <col min="3597" max="3597" width="9.77734375" style="79" bestFit="1" customWidth="1"/>
    <col min="3598" max="3833" width="9" style="79"/>
    <col min="3834" max="3834" width="11.44140625" style="79" bestFit="1" customWidth="1"/>
    <col min="3835" max="3835" width="1.77734375" style="79" customWidth="1"/>
    <col min="3836" max="3836" width="42.44140625" style="79" bestFit="1" customWidth="1"/>
    <col min="3837" max="3837" width="2.77734375" style="79" customWidth="1"/>
    <col min="3838" max="3838" width="11" style="79" bestFit="1" customWidth="1"/>
    <col min="3839" max="3839" width="2.77734375" style="79" customWidth="1"/>
    <col min="3840" max="3840" width="12.109375" style="79" bestFit="1" customWidth="1"/>
    <col min="3841" max="3841" width="2.44140625" style="79" customWidth="1"/>
    <col min="3842" max="3842" width="11.21875" style="79" bestFit="1" customWidth="1"/>
    <col min="3843" max="3843" width="2.77734375" style="79" customWidth="1"/>
    <col min="3844" max="3844" width="11.44140625" style="79" bestFit="1" customWidth="1"/>
    <col min="3845" max="3845" width="2.44140625" style="79" customWidth="1"/>
    <col min="3846" max="3846" width="11" style="79" bestFit="1" customWidth="1"/>
    <col min="3847" max="3847" width="3.33203125" style="79" customWidth="1"/>
    <col min="3848" max="3848" width="10.77734375" style="79" bestFit="1" customWidth="1"/>
    <col min="3849" max="3849" width="3.109375" style="79" customWidth="1"/>
    <col min="3850" max="3850" width="11.21875" style="79" bestFit="1" customWidth="1"/>
    <col min="3851" max="3851" width="2.44140625" style="79" customWidth="1"/>
    <col min="3852" max="3852" width="11.44140625" style="79" bestFit="1" customWidth="1"/>
    <col min="3853" max="3853" width="9.77734375" style="79" bestFit="1" customWidth="1"/>
    <col min="3854" max="4089" width="9" style="79"/>
    <col min="4090" max="4090" width="11.44140625" style="79" bestFit="1" customWidth="1"/>
    <col min="4091" max="4091" width="1.77734375" style="79" customWidth="1"/>
    <col min="4092" max="4092" width="42.44140625" style="79" bestFit="1" customWidth="1"/>
    <col min="4093" max="4093" width="2.77734375" style="79" customWidth="1"/>
    <col min="4094" max="4094" width="11" style="79" bestFit="1" customWidth="1"/>
    <col min="4095" max="4095" width="2.77734375" style="79" customWidth="1"/>
    <col min="4096" max="4096" width="12.109375" style="79" bestFit="1" customWidth="1"/>
    <col min="4097" max="4097" width="2.44140625" style="79" customWidth="1"/>
    <col min="4098" max="4098" width="11.21875" style="79" bestFit="1" customWidth="1"/>
    <col min="4099" max="4099" width="2.77734375" style="79" customWidth="1"/>
    <col min="4100" max="4100" width="11.44140625" style="79" bestFit="1" customWidth="1"/>
    <col min="4101" max="4101" width="2.44140625" style="79" customWidth="1"/>
    <col min="4102" max="4102" width="11" style="79" bestFit="1" customWidth="1"/>
    <col min="4103" max="4103" width="3.33203125" style="79" customWidth="1"/>
    <col min="4104" max="4104" width="10.77734375" style="79" bestFit="1" customWidth="1"/>
    <col min="4105" max="4105" width="3.109375" style="79" customWidth="1"/>
    <col min="4106" max="4106" width="11.21875" style="79" bestFit="1" customWidth="1"/>
    <col min="4107" max="4107" width="2.44140625" style="79" customWidth="1"/>
    <col min="4108" max="4108" width="11.44140625" style="79" bestFit="1" customWidth="1"/>
    <col min="4109" max="4109" width="9.77734375" style="79" bestFit="1" customWidth="1"/>
    <col min="4110" max="4345" width="9" style="79"/>
    <col min="4346" max="4346" width="11.44140625" style="79" bestFit="1" customWidth="1"/>
    <col min="4347" max="4347" width="1.77734375" style="79" customWidth="1"/>
    <col min="4348" max="4348" width="42.44140625" style="79" bestFit="1" customWidth="1"/>
    <col min="4349" max="4349" width="2.77734375" style="79" customWidth="1"/>
    <col min="4350" max="4350" width="11" style="79" bestFit="1" customWidth="1"/>
    <col min="4351" max="4351" width="2.77734375" style="79" customWidth="1"/>
    <col min="4352" max="4352" width="12.109375" style="79" bestFit="1" customWidth="1"/>
    <col min="4353" max="4353" width="2.44140625" style="79" customWidth="1"/>
    <col min="4354" max="4354" width="11.21875" style="79" bestFit="1" customWidth="1"/>
    <col min="4355" max="4355" width="2.77734375" style="79" customWidth="1"/>
    <col min="4356" max="4356" width="11.44140625" style="79" bestFit="1" customWidth="1"/>
    <col min="4357" max="4357" width="2.44140625" style="79" customWidth="1"/>
    <col min="4358" max="4358" width="11" style="79" bestFit="1" customWidth="1"/>
    <col min="4359" max="4359" width="3.33203125" style="79" customWidth="1"/>
    <col min="4360" max="4360" width="10.77734375" style="79" bestFit="1" customWidth="1"/>
    <col min="4361" max="4361" width="3.109375" style="79" customWidth="1"/>
    <col min="4362" max="4362" width="11.21875" style="79" bestFit="1" customWidth="1"/>
    <col min="4363" max="4363" width="2.44140625" style="79" customWidth="1"/>
    <col min="4364" max="4364" width="11.44140625" style="79" bestFit="1" customWidth="1"/>
    <col min="4365" max="4365" width="9.77734375" style="79" bestFit="1" customWidth="1"/>
    <col min="4366" max="4601" width="9" style="79"/>
    <col min="4602" max="4602" width="11.44140625" style="79" bestFit="1" customWidth="1"/>
    <col min="4603" max="4603" width="1.77734375" style="79" customWidth="1"/>
    <col min="4604" max="4604" width="42.44140625" style="79" bestFit="1" customWidth="1"/>
    <col min="4605" max="4605" width="2.77734375" style="79" customWidth="1"/>
    <col min="4606" max="4606" width="11" style="79" bestFit="1" customWidth="1"/>
    <col min="4607" max="4607" width="2.77734375" style="79" customWidth="1"/>
    <col min="4608" max="4608" width="12.109375" style="79" bestFit="1" customWidth="1"/>
    <col min="4609" max="4609" width="2.44140625" style="79" customWidth="1"/>
    <col min="4610" max="4610" width="11.21875" style="79" bestFit="1" customWidth="1"/>
    <col min="4611" max="4611" width="2.77734375" style="79" customWidth="1"/>
    <col min="4612" max="4612" width="11.44140625" style="79" bestFit="1" customWidth="1"/>
    <col min="4613" max="4613" width="2.44140625" style="79" customWidth="1"/>
    <col min="4614" max="4614" width="11" style="79" bestFit="1" customWidth="1"/>
    <col min="4615" max="4615" width="3.33203125" style="79" customWidth="1"/>
    <col min="4616" max="4616" width="10.77734375" style="79" bestFit="1" customWidth="1"/>
    <col min="4617" max="4617" width="3.109375" style="79" customWidth="1"/>
    <col min="4618" max="4618" width="11.21875" style="79" bestFit="1" customWidth="1"/>
    <col min="4619" max="4619" width="2.44140625" style="79" customWidth="1"/>
    <col min="4620" max="4620" width="11.44140625" style="79" bestFit="1" customWidth="1"/>
    <col min="4621" max="4621" width="9.77734375" style="79" bestFit="1" customWidth="1"/>
    <col min="4622" max="4857" width="9" style="79"/>
    <col min="4858" max="4858" width="11.44140625" style="79" bestFit="1" customWidth="1"/>
    <col min="4859" max="4859" width="1.77734375" style="79" customWidth="1"/>
    <col min="4860" max="4860" width="42.44140625" style="79" bestFit="1" customWidth="1"/>
    <col min="4861" max="4861" width="2.77734375" style="79" customWidth="1"/>
    <col min="4862" max="4862" width="11" style="79" bestFit="1" customWidth="1"/>
    <col min="4863" max="4863" width="2.77734375" style="79" customWidth="1"/>
    <col min="4864" max="4864" width="12.109375" style="79" bestFit="1" customWidth="1"/>
    <col min="4865" max="4865" width="2.44140625" style="79" customWidth="1"/>
    <col min="4866" max="4866" width="11.21875" style="79" bestFit="1" customWidth="1"/>
    <col min="4867" max="4867" width="2.77734375" style="79" customWidth="1"/>
    <col min="4868" max="4868" width="11.44140625" style="79" bestFit="1" customWidth="1"/>
    <col min="4869" max="4869" width="2.44140625" style="79" customWidth="1"/>
    <col min="4870" max="4870" width="11" style="79" bestFit="1" customWidth="1"/>
    <col min="4871" max="4871" width="3.33203125" style="79" customWidth="1"/>
    <col min="4872" max="4872" width="10.77734375" style="79" bestFit="1" customWidth="1"/>
    <col min="4873" max="4873" width="3.109375" style="79" customWidth="1"/>
    <col min="4874" max="4874" width="11.21875" style="79" bestFit="1" customWidth="1"/>
    <col min="4875" max="4875" width="2.44140625" style="79" customWidth="1"/>
    <col min="4876" max="4876" width="11.44140625" style="79" bestFit="1" customWidth="1"/>
    <col min="4877" max="4877" width="9.77734375" style="79" bestFit="1" customWidth="1"/>
    <col min="4878" max="5113" width="9" style="79"/>
    <col min="5114" max="5114" width="11.44140625" style="79" bestFit="1" customWidth="1"/>
    <col min="5115" max="5115" width="1.77734375" style="79" customWidth="1"/>
    <col min="5116" max="5116" width="42.44140625" style="79" bestFit="1" customWidth="1"/>
    <col min="5117" max="5117" width="2.77734375" style="79" customWidth="1"/>
    <col min="5118" max="5118" width="11" style="79" bestFit="1" customWidth="1"/>
    <col min="5119" max="5119" width="2.77734375" style="79" customWidth="1"/>
    <col min="5120" max="5120" width="12.109375" style="79" bestFit="1" customWidth="1"/>
    <col min="5121" max="5121" width="2.44140625" style="79" customWidth="1"/>
    <col min="5122" max="5122" width="11.21875" style="79" bestFit="1" customWidth="1"/>
    <col min="5123" max="5123" width="2.77734375" style="79" customWidth="1"/>
    <col min="5124" max="5124" width="11.44140625" style="79" bestFit="1" customWidth="1"/>
    <col min="5125" max="5125" width="2.44140625" style="79" customWidth="1"/>
    <col min="5126" max="5126" width="11" style="79" bestFit="1" customWidth="1"/>
    <col min="5127" max="5127" width="3.33203125" style="79" customWidth="1"/>
    <col min="5128" max="5128" width="10.77734375" style="79" bestFit="1" customWidth="1"/>
    <col min="5129" max="5129" width="3.109375" style="79" customWidth="1"/>
    <col min="5130" max="5130" width="11.21875" style="79" bestFit="1" customWidth="1"/>
    <col min="5131" max="5131" width="2.44140625" style="79" customWidth="1"/>
    <col min="5132" max="5132" width="11.44140625" style="79" bestFit="1" customWidth="1"/>
    <col min="5133" max="5133" width="9.77734375" style="79" bestFit="1" customWidth="1"/>
    <col min="5134" max="5369" width="9" style="79"/>
    <col min="5370" max="5370" width="11.44140625" style="79" bestFit="1" customWidth="1"/>
    <col min="5371" max="5371" width="1.77734375" style="79" customWidth="1"/>
    <col min="5372" max="5372" width="42.44140625" style="79" bestFit="1" customWidth="1"/>
    <col min="5373" max="5373" width="2.77734375" style="79" customWidth="1"/>
    <col min="5374" max="5374" width="11" style="79" bestFit="1" customWidth="1"/>
    <col min="5375" max="5375" width="2.77734375" style="79" customWidth="1"/>
    <col min="5376" max="5376" width="12.109375" style="79" bestFit="1" customWidth="1"/>
    <col min="5377" max="5377" width="2.44140625" style="79" customWidth="1"/>
    <col min="5378" max="5378" width="11.21875" style="79" bestFit="1" customWidth="1"/>
    <col min="5379" max="5379" width="2.77734375" style="79" customWidth="1"/>
    <col min="5380" max="5380" width="11.44140625" style="79" bestFit="1" customWidth="1"/>
    <col min="5381" max="5381" width="2.44140625" style="79" customWidth="1"/>
    <col min="5382" max="5382" width="11" style="79" bestFit="1" customWidth="1"/>
    <col min="5383" max="5383" width="3.33203125" style="79" customWidth="1"/>
    <col min="5384" max="5384" width="10.77734375" style="79" bestFit="1" customWidth="1"/>
    <col min="5385" max="5385" width="3.109375" style="79" customWidth="1"/>
    <col min="5386" max="5386" width="11.21875" style="79" bestFit="1" customWidth="1"/>
    <col min="5387" max="5387" width="2.44140625" style="79" customWidth="1"/>
    <col min="5388" max="5388" width="11.44140625" style="79" bestFit="1" customWidth="1"/>
    <col min="5389" max="5389" width="9.77734375" style="79" bestFit="1" customWidth="1"/>
    <col min="5390" max="5625" width="9" style="79"/>
    <col min="5626" max="5626" width="11.44140625" style="79" bestFit="1" customWidth="1"/>
    <col min="5627" max="5627" width="1.77734375" style="79" customWidth="1"/>
    <col min="5628" max="5628" width="42.44140625" style="79" bestFit="1" customWidth="1"/>
    <col min="5629" max="5629" width="2.77734375" style="79" customWidth="1"/>
    <col min="5630" max="5630" width="11" style="79" bestFit="1" customWidth="1"/>
    <col min="5631" max="5631" width="2.77734375" style="79" customWidth="1"/>
    <col min="5632" max="5632" width="12.109375" style="79" bestFit="1" customWidth="1"/>
    <col min="5633" max="5633" width="2.44140625" style="79" customWidth="1"/>
    <col min="5634" max="5634" width="11.21875" style="79" bestFit="1" customWidth="1"/>
    <col min="5635" max="5635" width="2.77734375" style="79" customWidth="1"/>
    <col min="5636" max="5636" width="11.44140625" style="79" bestFit="1" customWidth="1"/>
    <col min="5637" max="5637" width="2.44140625" style="79" customWidth="1"/>
    <col min="5638" max="5638" width="11" style="79" bestFit="1" customWidth="1"/>
    <col min="5639" max="5639" width="3.33203125" style="79" customWidth="1"/>
    <col min="5640" max="5640" width="10.77734375" style="79" bestFit="1" customWidth="1"/>
    <col min="5641" max="5641" width="3.109375" style="79" customWidth="1"/>
    <col min="5642" max="5642" width="11.21875" style="79" bestFit="1" customWidth="1"/>
    <col min="5643" max="5643" width="2.44140625" style="79" customWidth="1"/>
    <col min="5644" max="5644" width="11.44140625" style="79" bestFit="1" customWidth="1"/>
    <col min="5645" max="5645" width="9.77734375" style="79" bestFit="1" customWidth="1"/>
    <col min="5646" max="5881" width="9" style="79"/>
    <col min="5882" max="5882" width="11.44140625" style="79" bestFit="1" customWidth="1"/>
    <col min="5883" max="5883" width="1.77734375" style="79" customWidth="1"/>
    <col min="5884" max="5884" width="42.44140625" style="79" bestFit="1" customWidth="1"/>
    <col min="5885" max="5885" width="2.77734375" style="79" customWidth="1"/>
    <col min="5886" max="5886" width="11" style="79" bestFit="1" customWidth="1"/>
    <col min="5887" max="5887" width="2.77734375" style="79" customWidth="1"/>
    <col min="5888" max="5888" width="12.109375" style="79" bestFit="1" customWidth="1"/>
    <col min="5889" max="5889" width="2.44140625" style="79" customWidth="1"/>
    <col min="5890" max="5890" width="11.21875" style="79" bestFit="1" customWidth="1"/>
    <col min="5891" max="5891" width="2.77734375" style="79" customWidth="1"/>
    <col min="5892" max="5892" width="11.44140625" style="79" bestFit="1" customWidth="1"/>
    <col min="5893" max="5893" width="2.44140625" style="79" customWidth="1"/>
    <col min="5894" max="5894" width="11" style="79" bestFit="1" customWidth="1"/>
    <col min="5895" max="5895" width="3.33203125" style="79" customWidth="1"/>
    <col min="5896" max="5896" width="10.77734375" style="79" bestFit="1" customWidth="1"/>
    <col min="5897" max="5897" width="3.109375" style="79" customWidth="1"/>
    <col min="5898" max="5898" width="11.21875" style="79" bestFit="1" customWidth="1"/>
    <col min="5899" max="5899" width="2.44140625" style="79" customWidth="1"/>
    <col min="5900" max="5900" width="11.44140625" style="79" bestFit="1" customWidth="1"/>
    <col min="5901" max="5901" width="9.77734375" style="79" bestFit="1" customWidth="1"/>
    <col min="5902" max="6137" width="9" style="79"/>
    <col min="6138" max="6138" width="11.44140625" style="79" bestFit="1" customWidth="1"/>
    <col min="6139" max="6139" width="1.77734375" style="79" customWidth="1"/>
    <col min="6140" max="6140" width="42.44140625" style="79" bestFit="1" customWidth="1"/>
    <col min="6141" max="6141" width="2.77734375" style="79" customWidth="1"/>
    <col min="6142" max="6142" width="11" style="79" bestFit="1" customWidth="1"/>
    <col min="6143" max="6143" width="2.77734375" style="79" customWidth="1"/>
    <col min="6144" max="6144" width="12.109375" style="79" bestFit="1" customWidth="1"/>
    <col min="6145" max="6145" width="2.44140625" style="79" customWidth="1"/>
    <col min="6146" max="6146" width="11.21875" style="79" bestFit="1" customWidth="1"/>
    <col min="6147" max="6147" width="2.77734375" style="79" customWidth="1"/>
    <col min="6148" max="6148" width="11.44140625" style="79" bestFit="1" customWidth="1"/>
    <col min="6149" max="6149" width="2.44140625" style="79" customWidth="1"/>
    <col min="6150" max="6150" width="11" style="79" bestFit="1" customWidth="1"/>
    <col min="6151" max="6151" width="3.33203125" style="79" customWidth="1"/>
    <col min="6152" max="6152" width="10.77734375" style="79" bestFit="1" customWidth="1"/>
    <col min="6153" max="6153" width="3.109375" style="79" customWidth="1"/>
    <col min="6154" max="6154" width="11.21875" style="79" bestFit="1" customWidth="1"/>
    <col min="6155" max="6155" width="2.44140625" style="79" customWidth="1"/>
    <col min="6156" max="6156" width="11.44140625" style="79" bestFit="1" customWidth="1"/>
    <col min="6157" max="6157" width="9.77734375" style="79" bestFit="1" customWidth="1"/>
    <col min="6158" max="6393" width="9" style="79"/>
    <col min="6394" max="6394" width="11.44140625" style="79" bestFit="1" customWidth="1"/>
    <col min="6395" max="6395" width="1.77734375" style="79" customWidth="1"/>
    <col min="6396" max="6396" width="42.44140625" style="79" bestFit="1" customWidth="1"/>
    <col min="6397" max="6397" width="2.77734375" style="79" customWidth="1"/>
    <col min="6398" max="6398" width="11" style="79" bestFit="1" customWidth="1"/>
    <col min="6399" max="6399" width="2.77734375" style="79" customWidth="1"/>
    <col min="6400" max="6400" width="12.109375" style="79" bestFit="1" customWidth="1"/>
    <col min="6401" max="6401" width="2.44140625" style="79" customWidth="1"/>
    <col min="6402" max="6402" width="11.21875" style="79" bestFit="1" customWidth="1"/>
    <col min="6403" max="6403" width="2.77734375" style="79" customWidth="1"/>
    <col min="6404" max="6404" width="11.44140625" style="79" bestFit="1" customWidth="1"/>
    <col min="6405" max="6405" width="2.44140625" style="79" customWidth="1"/>
    <col min="6406" max="6406" width="11" style="79" bestFit="1" customWidth="1"/>
    <col min="6407" max="6407" width="3.33203125" style="79" customWidth="1"/>
    <col min="6408" max="6408" width="10.77734375" style="79" bestFit="1" customWidth="1"/>
    <col min="6409" max="6409" width="3.109375" style="79" customWidth="1"/>
    <col min="6410" max="6410" width="11.21875" style="79" bestFit="1" customWidth="1"/>
    <col min="6411" max="6411" width="2.44140625" style="79" customWidth="1"/>
    <col min="6412" max="6412" width="11.44140625" style="79" bestFit="1" customWidth="1"/>
    <col min="6413" max="6413" width="9.77734375" style="79" bestFit="1" customWidth="1"/>
    <col min="6414" max="6649" width="9" style="79"/>
    <col min="6650" max="6650" width="11.44140625" style="79" bestFit="1" customWidth="1"/>
    <col min="6651" max="6651" width="1.77734375" style="79" customWidth="1"/>
    <col min="6652" max="6652" width="42.44140625" style="79" bestFit="1" customWidth="1"/>
    <col min="6653" max="6653" width="2.77734375" style="79" customWidth="1"/>
    <col min="6654" max="6654" width="11" style="79" bestFit="1" customWidth="1"/>
    <col min="6655" max="6655" width="2.77734375" style="79" customWidth="1"/>
    <col min="6656" max="6656" width="12.109375" style="79" bestFit="1" customWidth="1"/>
    <col min="6657" max="6657" width="2.44140625" style="79" customWidth="1"/>
    <col min="6658" max="6658" width="11.21875" style="79" bestFit="1" customWidth="1"/>
    <col min="6659" max="6659" width="2.77734375" style="79" customWidth="1"/>
    <col min="6660" max="6660" width="11.44140625" style="79" bestFit="1" customWidth="1"/>
    <col min="6661" max="6661" width="2.44140625" style="79" customWidth="1"/>
    <col min="6662" max="6662" width="11" style="79" bestFit="1" customWidth="1"/>
    <col min="6663" max="6663" width="3.33203125" style="79" customWidth="1"/>
    <col min="6664" max="6664" width="10.77734375" style="79" bestFit="1" customWidth="1"/>
    <col min="6665" max="6665" width="3.109375" style="79" customWidth="1"/>
    <col min="6666" max="6666" width="11.21875" style="79" bestFit="1" customWidth="1"/>
    <col min="6667" max="6667" width="2.44140625" style="79" customWidth="1"/>
    <col min="6668" max="6668" width="11.44140625" style="79" bestFit="1" customWidth="1"/>
    <col min="6669" max="6669" width="9.77734375" style="79" bestFit="1" customWidth="1"/>
    <col min="6670" max="6905" width="9" style="79"/>
    <col min="6906" max="6906" width="11.44140625" style="79" bestFit="1" customWidth="1"/>
    <col min="6907" max="6907" width="1.77734375" style="79" customWidth="1"/>
    <col min="6908" max="6908" width="42.44140625" style="79" bestFit="1" customWidth="1"/>
    <col min="6909" max="6909" width="2.77734375" style="79" customWidth="1"/>
    <col min="6910" max="6910" width="11" style="79" bestFit="1" customWidth="1"/>
    <col min="6911" max="6911" width="2.77734375" style="79" customWidth="1"/>
    <col min="6912" max="6912" width="12.109375" style="79" bestFit="1" customWidth="1"/>
    <col min="6913" max="6913" width="2.44140625" style="79" customWidth="1"/>
    <col min="6914" max="6914" width="11.21875" style="79" bestFit="1" customWidth="1"/>
    <col min="6915" max="6915" width="2.77734375" style="79" customWidth="1"/>
    <col min="6916" max="6916" width="11.44140625" style="79" bestFit="1" customWidth="1"/>
    <col min="6917" max="6917" width="2.44140625" style="79" customWidth="1"/>
    <col min="6918" max="6918" width="11" style="79" bestFit="1" customWidth="1"/>
    <col min="6919" max="6919" width="3.33203125" style="79" customWidth="1"/>
    <col min="6920" max="6920" width="10.77734375" style="79" bestFit="1" customWidth="1"/>
    <col min="6921" max="6921" width="3.109375" style="79" customWidth="1"/>
    <col min="6922" max="6922" width="11.21875" style="79" bestFit="1" customWidth="1"/>
    <col min="6923" max="6923" width="2.44140625" style="79" customWidth="1"/>
    <col min="6924" max="6924" width="11.44140625" style="79" bestFit="1" customWidth="1"/>
    <col min="6925" max="6925" width="9.77734375" style="79" bestFit="1" customWidth="1"/>
    <col min="6926" max="7161" width="9" style="79"/>
    <col min="7162" max="7162" width="11.44140625" style="79" bestFit="1" customWidth="1"/>
    <col min="7163" max="7163" width="1.77734375" style="79" customWidth="1"/>
    <col min="7164" max="7164" width="42.44140625" style="79" bestFit="1" customWidth="1"/>
    <col min="7165" max="7165" width="2.77734375" style="79" customWidth="1"/>
    <col min="7166" max="7166" width="11" style="79" bestFit="1" customWidth="1"/>
    <col min="7167" max="7167" width="2.77734375" style="79" customWidth="1"/>
    <col min="7168" max="7168" width="12.109375" style="79" bestFit="1" customWidth="1"/>
    <col min="7169" max="7169" width="2.44140625" style="79" customWidth="1"/>
    <col min="7170" max="7170" width="11.21875" style="79" bestFit="1" customWidth="1"/>
    <col min="7171" max="7171" width="2.77734375" style="79" customWidth="1"/>
    <col min="7172" max="7172" width="11.44140625" style="79" bestFit="1" customWidth="1"/>
    <col min="7173" max="7173" width="2.44140625" style="79" customWidth="1"/>
    <col min="7174" max="7174" width="11" style="79" bestFit="1" customWidth="1"/>
    <col min="7175" max="7175" width="3.33203125" style="79" customWidth="1"/>
    <col min="7176" max="7176" width="10.77734375" style="79" bestFit="1" customWidth="1"/>
    <col min="7177" max="7177" width="3.109375" style="79" customWidth="1"/>
    <col min="7178" max="7178" width="11.21875" style="79" bestFit="1" customWidth="1"/>
    <col min="7179" max="7179" width="2.44140625" style="79" customWidth="1"/>
    <col min="7180" max="7180" width="11.44140625" style="79" bestFit="1" customWidth="1"/>
    <col min="7181" max="7181" width="9.77734375" style="79" bestFit="1" customWidth="1"/>
    <col min="7182" max="7417" width="9" style="79"/>
    <col min="7418" max="7418" width="11.44140625" style="79" bestFit="1" customWidth="1"/>
    <col min="7419" max="7419" width="1.77734375" style="79" customWidth="1"/>
    <col min="7420" max="7420" width="42.44140625" style="79" bestFit="1" customWidth="1"/>
    <col min="7421" max="7421" width="2.77734375" style="79" customWidth="1"/>
    <col min="7422" max="7422" width="11" style="79" bestFit="1" customWidth="1"/>
    <col min="7423" max="7423" width="2.77734375" style="79" customWidth="1"/>
    <col min="7424" max="7424" width="12.109375" style="79" bestFit="1" customWidth="1"/>
    <col min="7425" max="7425" width="2.44140625" style="79" customWidth="1"/>
    <col min="7426" max="7426" width="11.21875" style="79" bestFit="1" customWidth="1"/>
    <col min="7427" max="7427" width="2.77734375" style="79" customWidth="1"/>
    <col min="7428" max="7428" width="11.44140625" style="79" bestFit="1" customWidth="1"/>
    <col min="7429" max="7429" width="2.44140625" style="79" customWidth="1"/>
    <col min="7430" max="7430" width="11" style="79" bestFit="1" customWidth="1"/>
    <col min="7431" max="7431" width="3.33203125" style="79" customWidth="1"/>
    <col min="7432" max="7432" width="10.77734375" style="79" bestFit="1" customWidth="1"/>
    <col min="7433" max="7433" width="3.109375" style="79" customWidth="1"/>
    <col min="7434" max="7434" width="11.21875" style="79" bestFit="1" customWidth="1"/>
    <col min="7435" max="7435" width="2.44140625" style="79" customWidth="1"/>
    <col min="7436" max="7436" width="11.44140625" style="79" bestFit="1" customWidth="1"/>
    <col min="7437" max="7437" width="9.77734375" style="79" bestFit="1" customWidth="1"/>
    <col min="7438" max="7673" width="9" style="79"/>
    <col min="7674" max="7674" width="11.44140625" style="79" bestFit="1" customWidth="1"/>
    <col min="7675" max="7675" width="1.77734375" style="79" customWidth="1"/>
    <col min="7676" max="7676" width="42.44140625" style="79" bestFit="1" customWidth="1"/>
    <col min="7677" max="7677" width="2.77734375" style="79" customWidth="1"/>
    <col min="7678" max="7678" width="11" style="79" bestFit="1" customWidth="1"/>
    <col min="7679" max="7679" width="2.77734375" style="79" customWidth="1"/>
    <col min="7680" max="7680" width="12.109375" style="79" bestFit="1" customWidth="1"/>
    <col min="7681" max="7681" width="2.44140625" style="79" customWidth="1"/>
    <col min="7682" max="7682" width="11.21875" style="79" bestFit="1" customWidth="1"/>
    <col min="7683" max="7683" width="2.77734375" style="79" customWidth="1"/>
    <col min="7684" max="7684" width="11.44140625" style="79" bestFit="1" customWidth="1"/>
    <col min="7685" max="7685" width="2.44140625" style="79" customWidth="1"/>
    <col min="7686" max="7686" width="11" style="79" bestFit="1" customWidth="1"/>
    <col min="7687" max="7687" width="3.33203125" style="79" customWidth="1"/>
    <col min="7688" max="7688" width="10.77734375" style="79" bestFit="1" customWidth="1"/>
    <col min="7689" max="7689" width="3.109375" style="79" customWidth="1"/>
    <col min="7690" max="7690" width="11.21875" style="79" bestFit="1" customWidth="1"/>
    <col min="7691" max="7691" width="2.44140625" style="79" customWidth="1"/>
    <col min="7692" max="7692" width="11.44140625" style="79" bestFit="1" customWidth="1"/>
    <col min="7693" max="7693" width="9.77734375" style="79" bestFit="1" customWidth="1"/>
    <col min="7694" max="7929" width="9" style="79"/>
    <col min="7930" max="7930" width="11.44140625" style="79" bestFit="1" customWidth="1"/>
    <col min="7931" max="7931" width="1.77734375" style="79" customWidth="1"/>
    <col min="7932" max="7932" width="42.44140625" style="79" bestFit="1" customWidth="1"/>
    <col min="7933" max="7933" width="2.77734375" style="79" customWidth="1"/>
    <col min="7934" max="7934" width="11" style="79" bestFit="1" customWidth="1"/>
    <col min="7935" max="7935" width="2.77734375" style="79" customWidth="1"/>
    <col min="7936" max="7936" width="12.109375" style="79" bestFit="1" customWidth="1"/>
    <col min="7937" max="7937" width="2.44140625" style="79" customWidth="1"/>
    <col min="7938" max="7938" width="11.21875" style="79" bestFit="1" customWidth="1"/>
    <col min="7939" max="7939" width="2.77734375" style="79" customWidth="1"/>
    <col min="7940" max="7940" width="11.44140625" style="79" bestFit="1" customWidth="1"/>
    <col min="7941" max="7941" width="2.44140625" style="79" customWidth="1"/>
    <col min="7942" max="7942" width="11" style="79" bestFit="1" customWidth="1"/>
    <col min="7943" max="7943" width="3.33203125" style="79" customWidth="1"/>
    <col min="7944" max="7944" width="10.77734375" style="79" bestFit="1" customWidth="1"/>
    <col min="7945" max="7945" width="3.109375" style="79" customWidth="1"/>
    <col min="7946" max="7946" width="11.21875" style="79" bestFit="1" customWidth="1"/>
    <col min="7947" max="7947" width="2.44140625" style="79" customWidth="1"/>
    <col min="7948" max="7948" width="11.44140625" style="79" bestFit="1" customWidth="1"/>
    <col min="7949" max="7949" width="9.77734375" style="79" bestFit="1" customWidth="1"/>
    <col min="7950" max="8185" width="9" style="79"/>
    <col min="8186" max="8186" width="11.44140625" style="79" bestFit="1" customWidth="1"/>
    <col min="8187" max="8187" width="1.77734375" style="79" customWidth="1"/>
    <col min="8188" max="8188" width="42.44140625" style="79" bestFit="1" customWidth="1"/>
    <col min="8189" max="8189" width="2.77734375" style="79" customWidth="1"/>
    <col min="8190" max="8190" width="11" style="79" bestFit="1" customWidth="1"/>
    <col min="8191" max="8191" width="2.77734375" style="79" customWidth="1"/>
    <col min="8192" max="8192" width="12.109375" style="79" bestFit="1" customWidth="1"/>
    <col min="8193" max="8193" width="2.44140625" style="79" customWidth="1"/>
    <col min="8194" max="8194" width="11.21875" style="79" bestFit="1" customWidth="1"/>
    <col min="8195" max="8195" width="2.77734375" style="79" customWidth="1"/>
    <col min="8196" max="8196" width="11.44140625" style="79" bestFit="1" customWidth="1"/>
    <col min="8197" max="8197" width="2.44140625" style="79" customWidth="1"/>
    <col min="8198" max="8198" width="11" style="79" bestFit="1" customWidth="1"/>
    <col min="8199" max="8199" width="3.33203125" style="79" customWidth="1"/>
    <col min="8200" max="8200" width="10.77734375" style="79" bestFit="1" customWidth="1"/>
    <col min="8201" max="8201" width="3.109375" style="79" customWidth="1"/>
    <col min="8202" max="8202" width="11.21875" style="79" bestFit="1" customWidth="1"/>
    <col min="8203" max="8203" width="2.44140625" style="79" customWidth="1"/>
    <col min="8204" max="8204" width="11.44140625" style="79" bestFit="1" customWidth="1"/>
    <col min="8205" max="8205" width="9.77734375" style="79" bestFit="1" customWidth="1"/>
    <col min="8206" max="8441" width="9" style="79"/>
    <col min="8442" max="8442" width="11.44140625" style="79" bestFit="1" customWidth="1"/>
    <col min="8443" max="8443" width="1.77734375" style="79" customWidth="1"/>
    <col min="8444" max="8444" width="42.44140625" style="79" bestFit="1" customWidth="1"/>
    <col min="8445" max="8445" width="2.77734375" style="79" customWidth="1"/>
    <col min="8446" max="8446" width="11" style="79" bestFit="1" customWidth="1"/>
    <col min="8447" max="8447" width="2.77734375" style="79" customWidth="1"/>
    <col min="8448" max="8448" width="12.109375" style="79" bestFit="1" customWidth="1"/>
    <col min="8449" max="8449" width="2.44140625" style="79" customWidth="1"/>
    <col min="8450" max="8450" width="11.21875" style="79" bestFit="1" customWidth="1"/>
    <col min="8451" max="8451" width="2.77734375" style="79" customWidth="1"/>
    <col min="8452" max="8452" width="11.44140625" style="79" bestFit="1" customWidth="1"/>
    <col min="8453" max="8453" width="2.44140625" style="79" customWidth="1"/>
    <col min="8454" max="8454" width="11" style="79" bestFit="1" customWidth="1"/>
    <col min="8455" max="8455" width="3.33203125" style="79" customWidth="1"/>
    <col min="8456" max="8456" width="10.77734375" style="79" bestFit="1" customWidth="1"/>
    <col min="8457" max="8457" width="3.109375" style="79" customWidth="1"/>
    <col min="8458" max="8458" width="11.21875" style="79" bestFit="1" customWidth="1"/>
    <col min="8459" max="8459" width="2.44140625" style="79" customWidth="1"/>
    <col min="8460" max="8460" width="11.44140625" style="79" bestFit="1" customWidth="1"/>
    <col min="8461" max="8461" width="9.77734375" style="79" bestFit="1" customWidth="1"/>
    <col min="8462" max="8697" width="9" style="79"/>
    <col min="8698" max="8698" width="11.44140625" style="79" bestFit="1" customWidth="1"/>
    <col min="8699" max="8699" width="1.77734375" style="79" customWidth="1"/>
    <col min="8700" max="8700" width="42.44140625" style="79" bestFit="1" customWidth="1"/>
    <col min="8701" max="8701" width="2.77734375" style="79" customWidth="1"/>
    <col min="8702" max="8702" width="11" style="79" bestFit="1" customWidth="1"/>
    <col min="8703" max="8703" width="2.77734375" style="79" customWidth="1"/>
    <col min="8704" max="8704" width="12.109375" style="79" bestFit="1" customWidth="1"/>
    <col min="8705" max="8705" width="2.44140625" style="79" customWidth="1"/>
    <col min="8706" max="8706" width="11.21875" style="79" bestFit="1" customWidth="1"/>
    <col min="8707" max="8707" width="2.77734375" style="79" customWidth="1"/>
    <col min="8708" max="8708" width="11.44140625" style="79" bestFit="1" customWidth="1"/>
    <col min="8709" max="8709" width="2.44140625" style="79" customWidth="1"/>
    <col min="8710" max="8710" width="11" style="79" bestFit="1" customWidth="1"/>
    <col min="8711" max="8711" width="3.33203125" style="79" customWidth="1"/>
    <col min="8712" max="8712" width="10.77734375" style="79" bestFit="1" customWidth="1"/>
    <col min="8713" max="8713" width="3.109375" style="79" customWidth="1"/>
    <col min="8714" max="8714" width="11.21875" style="79" bestFit="1" customWidth="1"/>
    <col min="8715" max="8715" width="2.44140625" style="79" customWidth="1"/>
    <col min="8716" max="8716" width="11.44140625" style="79" bestFit="1" customWidth="1"/>
    <col min="8717" max="8717" width="9.77734375" style="79" bestFit="1" customWidth="1"/>
    <col min="8718" max="8953" width="9" style="79"/>
    <col min="8954" max="8954" width="11.44140625" style="79" bestFit="1" customWidth="1"/>
    <col min="8955" max="8955" width="1.77734375" style="79" customWidth="1"/>
    <col min="8956" max="8956" width="42.44140625" style="79" bestFit="1" customWidth="1"/>
    <col min="8957" max="8957" width="2.77734375" style="79" customWidth="1"/>
    <col min="8958" max="8958" width="11" style="79" bestFit="1" customWidth="1"/>
    <col min="8959" max="8959" width="2.77734375" style="79" customWidth="1"/>
    <col min="8960" max="8960" width="12.109375" style="79" bestFit="1" customWidth="1"/>
    <col min="8961" max="8961" width="2.44140625" style="79" customWidth="1"/>
    <col min="8962" max="8962" width="11.21875" style="79" bestFit="1" customWidth="1"/>
    <col min="8963" max="8963" width="2.77734375" style="79" customWidth="1"/>
    <col min="8964" max="8964" width="11.44140625" style="79" bestFit="1" customWidth="1"/>
    <col min="8965" max="8965" width="2.44140625" style="79" customWidth="1"/>
    <col min="8966" max="8966" width="11" style="79" bestFit="1" customWidth="1"/>
    <col min="8967" max="8967" width="3.33203125" style="79" customWidth="1"/>
    <col min="8968" max="8968" width="10.77734375" style="79" bestFit="1" customWidth="1"/>
    <col min="8969" max="8969" width="3.109375" style="79" customWidth="1"/>
    <col min="8970" max="8970" width="11.21875" style="79" bestFit="1" customWidth="1"/>
    <col min="8971" max="8971" width="2.44140625" style="79" customWidth="1"/>
    <col min="8972" max="8972" width="11.44140625" style="79" bestFit="1" customWidth="1"/>
    <col min="8973" max="8973" width="9.77734375" style="79" bestFit="1" customWidth="1"/>
    <col min="8974" max="9209" width="9" style="79"/>
    <col min="9210" max="9210" width="11.44140625" style="79" bestFit="1" customWidth="1"/>
    <col min="9211" max="9211" width="1.77734375" style="79" customWidth="1"/>
    <col min="9212" max="9212" width="42.44140625" style="79" bestFit="1" customWidth="1"/>
    <col min="9213" max="9213" width="2.77734375" style="79" customWidth="1"/>
    <col min="9214" max="9214" width="11" style="79" bestFit="1" customWidth="1"/>
    <col min="9215" max="9215" width="2.77734375" style="79" customWidth="1"/>
    <col min="9216" max="9216" width="12.109375" style="79" bestFit="1" customWidth="1"/>
    <col min="9217" max="9217" width="2.44140625" style="79" customWidth="1"/>
    <col min="9218" max="9218" width="11.21875" style="79" bestFit="1" customWidth="1"/>
    <col min="9219" max="9219" width="2.77734375" style="79" customWidth="1"/>
    <col min="9220" max="9220" width="11.44140625" style="79" bestFit="1" customWidth="1"/>
    <col min="9221" max="9221" width="2.44140625" style="79" customWidth="1"/>
    <col min="9222" max="9222" width="11" style="79" bestFit="1" customWidth="1"/>
    <col min="9223" max="9223" width="3.33203125" style="79" customWidth="1"/>
    <col min="9224" max="9224" width="10.77734375" style="79" bestFit="1" customWidth="1"/>
    <col min="9225" max="9225" width="3.109375" style="79" customWidth="1"/>
    <col min="9226" max="9226" width="11.21875" style="79" bestFit="1" customWidth="1"/>
    <col min="9227" max="9227" width="2.44140625" style="79" customWidth="1"/>
    <col min="9228" max="9228" width="11.44140625" style="79" bestFit="1" customWidth="1"/>
    <col min="9229" max="9229" width="9.77734375" style="79" bestFit="1" customWidth="1"/>
    <col min="9230" max="9465" width="9" style="79"/>
    <col min="9466" max="9466" width="11.44140625" style="79" bestFit="1" customWidth="1"/>
    <col min="9467" max="9467" width="1.77734375" style="79" customWidth="1"/>
    <col min="9468" max="9468" width="42.44140625" style="79" bestFit="1" customWidth="1"/>
    <col min="9469" max="9469" width="2.77734375" style="79" customWidth="1"/>
    <col min="9470" max="9470" width="11" style="79" bestFit="1" customWidth="1"/>
    <col min="9471" max="9471" width="2.77734375" style="79" customWidth="1"/>
    <col min="9472" max="9472" width="12.109375" style="79" bestFit="1" customWidth="1"/>
    <col min="9473" max="9473" width="2.44140625" style="79" customWidth="1"/>
    <col min="9474" max="9474" width="11.21875" style="79" bestFit="1" customWidth="1"/>
    <col min="9475" max="9475" width="2.77734375" style="79" customWidth="1"/>
    <col min="9476" max="9476" width="11.44140625" style="79" bestFit="1" customWidth="1"/>
    <col min="9477" max="9477" width="2.44140625" style="79" customWidth="1"/>
    <col min="9478" max="9478" width="11" style="79" bestFit="1" customWidth="1"/>
    <col min="9479" max="9479" width="3.33203125" style="79" customWidth="1"/>
    <col min="9480" max="9480" width="10.77734375" style="79" bestFit="1" customWidth="1"/>
    <col min="9481" max="9481" width="3.109375" style="79" customWidth="1"/>
    <col min="9482" max="9482" width="11.21875" style="79" bestFit="1" customWidth="1"/>
    <col min="9483" max="9483" width="2.44140625" style="79" customWidth="1"/>
    <col min="9484" max="9484" width="11.44140625" style="79" bestFit="1" customWidth="1"/>
    <col min="9485" max="9485" width="9.77734375" style="79" bestFit="1" customWidth="1"/>
    <col min="9486" max="9721" width="9" style="79"/>
    <col min="9722" max="9722" width="11.44140625" style="79" bestFit="1" customWidth="1"/>
    <col min="9723" max="9723" width="1.77734375" style="79" customWidth="1"/>
    <col min="9724" max="9724" width="42.44140625" style="79" bestFit="1" customWidth="1"/>
    <col min="9725" max="9725" width="2.77734375" style="79" customWidth="1"/>
    <col min="9726" max="9726" width="11" style="79" bestFit="1" customWidth="1"/>
    <col min="9727" max="9727" width="2.77734375" style="79" customWidth="1"/>
    <col min="9728" max="9728" width="12.109375" style="79" bestFit="1" customWidth="1"/>
    <col min="9729" max="9729" width="2.44140625" style="79" customWidth="1"/>
    <col min="9730" max="9730" width="11.21875" style="79" bestFit="1" customWidth="1"/>
    <col min="9731" max="9731" width="2.77734375" style="79" customWidth="1"/>
    <col min="9732" max="9732" width="11.44140625" style="79" bestFit="1" customWidth="1"/>
    <col min="9733" max="9733" width="2.44140625" style="79" customWidth="1"/>
    <col min="9734" max="9734" width="11" style="79" bestFit="1" customWidth="1"/>
    <col min="9735" max="9735" width="3.33203125" style="79" customWidth="1"/>
    <col min="9736" max="9736" width="10.77734375" style="79" bestFit="1" customWidth="1"/>
    <col min="9737" max="9737" width="3.109375" style="79" customWidth="1"/>
    <col min="9738" max="9738" width="11.21875" style="79" bestFit="1" customWidth="1"/>
    <col min="9739" max="9739" width="2.44140625" style="79" customWidth="1"/>
    <col min="9740" max="9740" width="11.44140625" style="79" bestFit="1" customWidth="1"/>
    <col min="9741" max="9741" width="9.77734375" style="79" bestFit="1" customWidth="1"/>
    <col min="9742" max="9977" width="9" style="79"/>
    <col min="9978" max="9978" width="11.44140625" style="79" bestFit="1" customWidth="1"/>
    <col min="9979" max="9979" width="1.77734375" style="79" customWidth="1"/>
    <col min="9980" max="9980" width="42.44140625" style="79" bestFit="1" customWidth="1"/>
    <col min="9981" max="9981" width="2.77734375" style="79" customWidth="1"/>
    <col min="9982" max="9982" width="11" style="79" bestFit="1" customWidth="1"/>
    <col min="9983" max="9983" width="2.77734375" style="79" customWidth="1"/>
    <col min="9984" max="9984" width="12.109375" style="79" bestFit="1" customWidth="1"/>
    <col min="9985" max="9985" width="2.44140625" style="79" customWidth="1"/>
    <col min="9986" max="9986" width="11.21875" style="79" bestFit="1" customWidth="1"/>
    <col min="9987" max="9987" width="2.77734375" style="79" customWidth="1"/>
    <col min="9988" max="9988" width="11.44140625" style="79" bestFit="1" customWidth="1"/>
    <col min="9989" max="9989" width="2.44140625" style="79" customWidth="1"/>
    <col min="9990" max="9990" width="11" style="79" bestFit="1" customWidth="1"/>
    <col min="9991" max="9991" width="3.33203125" style="79" customWidth="1"/>
    <col min="9992" max="9992" width="10.77734375" style="79" bestFit="1" customWidth="1"/>
    <col min="9993" max="9993" width="3.109375" style="79" customWidth="1"/>
    <col min="9994" max="9994" width="11.21875" style="79" bestFit="1" customWidth="1"/>
    <col min="9995" max="9995" width="2.44140625" style="79" customWidth="1"/>
    <col min="9996" max="9996" width="11.44140625" style="79" bestFit="1" customWidth="1"/>
    <col min="9997" max="9997" width="9.77734375" style="79" bestFit="1" customWidth="1"/>
    <col min="9998" max="10233" width="9" style="79"/>
    <col min="10234" max="10234" width="11.44140625" style="79" bestFit="1" customWidth="1"/>
    <col min="10235" max="10235" width="1.77734375" style="79" customWidth="1"/>
    <col min="10236" max="10236" width="42.44140625" style="79" bestFit="1" customWidth="1"/>
    <col min="10237" max="10237" width="2.77734375" style="79" customWidth="1"/>
    <col min="10238" max="10238" width="11" style="79" bestFit="1" customWidth="1"/>
    <col min="10239" max="10239" width="2.77734375" style="79" customWidth="1"/>
    <col min="10240" max="10240" width="12.109375" style="79" bestFit="1" customWidth="1"/>
    <col min="10241" max="10241" width="2.44140625" style="79" customWidth="1"/>
    <col min="10242" max="10242" width="11.21875" style="79" bestFit="1" customWidth="1"/>
    <col min="10243" max="10243" width="2.77734375" style="79" customWidth="1"/>
    <col min="10244" max="10244" width="11.44140625" style="79" bestFit="1" customWidth="1"/>
    <col min="10245" max="10245" width="2.44140625" style="79" customWidth="1"/>
    <col min="10246" max="10246" width="11" style="79" bestFit="1" customWidth="1"/>
    <col min="10247" max="10247" width="3.33203125" style="79" customWidth="1"/>
    <col min="10248" max="10248" width="10.77734375" style="79" bestFit="1" customWidth="1"/>
    <col min="10249" max="10249" width="3.109375" style="79" customWidth="1"/>
    <col min="10250" max="10250" width="11.21875" style="79" bestFit="1" customWidth="1"/>
    <col min="10251" max="10251" width="2.44140625" style="79" customWidth="1"/>
    <col min="10252" max="10252" width="11.44140625" style="79" bestFit="1" customWidth="1"/>
    <col min="10253" max="10253" width="9.77734375" style="79" bestFit="1" customWidth="1"/>
    <col min="10254" max="10489" width="9" style="79"/>
    <col min="10490" max="10490" width="11.44140625" style="79" bestFit="1" customWidth="1"/>
    <col min="10491" max="10491" width="1.77734375" style="79" customWidth="1"/>
    <col min="10492" max="10492" width="42.44140625" style="79" bestFit="1" customWidth="1"/>
    <col min="10493" max="10493" width="2.77734375" style="79" customWidth="1"/>
    <col min="10494" max="10494" width="11" style="79" bestFit="1" customWidth="1"/>
    <col min="10495" max="10495" width="2.77734375" style="79" customWidth="1"/>
    <col min="10496" max="10496" width="12.109375" style="79" bestFit="1" customWidth="1"/>
    <col min="10497" max="10497" width="2.44140625" style="79" customWidth="1"/>
    <col min="10498" max="10498" width="11.21875" style="79" bestFit="1" customWidth="1"/>
    <col min="10499" max="10499" width="2.77734375" style="79" customWidth="1"/>
    <col min="10500" max="10500" width="11.44140625" style="79" bestFit="1" customWidth="1"/>
    <col min="10501" max="10501" width="2.44140625" style="79" customWidth="1"/>
    <col min="10502" max="10502" width="11" style="79" bestFit="1" customWidth="1"/>
    <col min="10503" max="10503" width="3.33203125" style="79" customWidth="1"/>
    <col min="10504" max="10504" width="10.77734375" style="79" bestFit="1" customWidth="1"/>
    <col min="10505" max="10505" width="3.109375" style="79" customWidth="1"/>
    <col min="10506" max="10506" width="11.21875" style="79" bestFit="1" customWidth="1"/>
    <col min="10507" max="10507" width="2.44140625" style="79" customWidth="1"/>
    <col min="10508" max="10508" width="11.44140625" style="79" bestFit="1" customWidth="1"/>
    <col min="10509" max="10509" width="9.77734375" style="79" bestFit="1" customWidth="1"/>
    <col min="10510" max="10745" width="9" style="79"/>
    <col min="10746" max="10746" width="11.44140625" style="79" bestFit="1" customWidth="1"/>
    <col min="10747" max="10747" width="1.77734375" style="79" customWidth="1"/>
    <col min="10748" max="10748" width="42.44140625" style="79" bestFit="1" customWidth="1"/>
    <col min="10749" max="10749" width="2.77734375" style="79" customWidth="1"/>
    <col min="10750" max="10750" width="11" style="79" bestFit="1" customWidth="1"/>
    <col min="10751" max="10751" width="2.77734375" style="79" customWidth="1"/>
    <col min="10752" max="10752" width="12.109375" style="79" bestFit="1" customWidth="1"/>
    <col min="10753" max="10753" width="2.44140625" style="79" customWidth="1"/>
    <col min="10754" max="10754" width="11.21875" style="79" bestFit="1" customWidth="1"/>
    <col min="10755" max="10755" width="2.77734375" style="79" customWidth="1"/>
    <col min="10756" max="10756" width="11.44140625" style="79" bestFit="1" customWidth="1"/>
    <col min="10757" max="10757" width="2.44140625" style="79" customWidth="1"/>
    <col min="10758" max="10758" width="11" style="79" bestFit="1" customWidth="1"/>
    <col min="10759" max="10759" width="3.33203125" style="79" customWidth="1"/>
    <col min="10760" max="10760" width="10.77734375" style="79" bestFit="1" customWidth="1"/>
    <col min="10761" max="10761" width="3.109375" style="79" customWidth="1"/>
    <col min="10762" max="10762" width="11.21875" style="79" bestFit="1" customWidth="1"/>
    <col min="10763" max="10763" width="2.44140625" style="79" customWidth="1"/>
    <col min="10764" max="10764" width="11.44140625" style="79" bestFit="1" customWidth="1"/>
    <col min="10765" max="10765" width="9.77734375" style="79" bestFit="1" customWidth="1"/>
    <col min="10766" max="11001" width="9" style="79"/>
    <col min="11002" max="11002" width="11.44140625" style="79" bestFit="1" customWidth="1"/>
    <col min="11003" max="11003" width="1.77734375" style="79" customWidth="1"/>
    <col min="11004" max="11004" width="42.44140625" style="79" bestFit="1" customWidth="1"/>
    <col min="11005" max="11005" width="2.77734375" style="79" customWidth="1"/>
    <col min="11006" max="11006" width="11" style="79" bestFit="1" customWidth="1"/>
    <col min="11007" max="11007" width="2.77734375" style="79" customWidth="1"/>
    <col min="11008" max="11008" width="12.109375" style="79" bestFit="1" customWidth="1"/>
    <col min="11009" max="11009" width="2.44140625" style="79" customWidth="1"/>
    <col min="11010" max="11010" width="11.21875" style="79" bestFit="1" customWidth="1"/>
    <col min="11011" max="11011" width="2.77734375" style="79" customWidth="1"/>
    <col min="11012" max="11012" width="11.44140625" style="79" bestFit="1" customWidth="1"/>
    <col min="11013" max="11013" width="2.44140625" style="79" customWidth="1"/>
    <col min="11014" max="11014" width="11" style="79" bestFit="1" customWidth="1"/>
    <col min="11015" max="11015" width="3.33203125" style="79" customWidth="1"/>
    <col min="11016" max="11016" width="10.77734375" style="79" bestFit="1" customWidth="1"/>
    <col min="11017" max="11017" width="3.109375" style="79" customWidth="1"/>
    <col min="11018" max="11018" width="11.21875" style="79" bestFit="1" customWidth="1"/>
    <col min="11019" max="11019" width="2.44140625" style="79" customWidth="1"/>
    <col min="11020" max="11020" width="11.44140625" style="79" bestFit="1" customWidth="1"/>
    <col min="11021" max="11021" width="9.77734375" style="79" bestFit="1" customWidth="1"/>
    <col min="11022" max="11257" width="9" style="79"/>
    <col min="11258" max="11258" width="11.44140625" style="79" bestFit="1" customWidth="1"/>
    <col min="11259" max="11259" width="1.77734375" style="79" customWidth="1"/>
    <col min="11260" max="11260" width="42.44140625" style="79" bestFit="1" customWidth="1"/>
    <col min="11261" max="11261" width="2.77734375" style="79" customWidth="1"/>
    <col min="11262" max="11262" width="11" style="79" bestFit="1" customWidth="1"/>
    <col min="11263" max="11263" width="2.77734375" style="79" customWidth="1"/>
    <col min="11264" max="11264" width="12.109375" style="79" bestFit="1" customWidth="1"/>
    <col min="11265" max="11265" width="2.44140625" style="79" customWidth="1"/>
    <col min="11266" max="11266" width="11.21875" style="79" bestFit="1" customWidth="1"/>
    <col min="11267" max="11267" width="2.77734375" style="79" customWidth="1"/>
    <col min="11268" max="11268" width="11.44140625" style="79" bestFit="1" customWidth="1"/>
    <col min="11269" max="11269" width="2.44140625" style="79" customWidth="1"/>
    <col min="11270" max="11270" width="11" style="79" bestFit="1" customWidth="1"/>
    <col min="11271" max="11271" width="3.33203125" style="79" customWidth="1"/>
    <col min="11272" max="11272" width="10.77734375" style="79" bestFit="1" customWidth="1"/>
    <col min="11273" max="11273" width="3.109375" style="79" customWidth="1"/>
    <col min="11274" max="11274" width="11.21875" style="79" bestFit="1" customWidth="1"/>
    <col min="11275" max="11275" width="2.44140625" style="79" customWidth="1"/>
    <col min="11276" max="11276" width="11.44140625" style="79" bestFit="1" customWidth="1"/>
    <col min="11277" max="11277" width="9.77734375" style="79" bestFit="1" customWidth="1"/>
    <col min="11278" max="11513" width="9" style="79"/>
    <col min="11514" max="11514" width="11.44140625" style="79" bestFit="1" customWidth="1"/>
    <col min="11515" max="11515" width="1.77734375" style="79" customWidth="1"/>
    <col min="11516" max="11516" width="42.44140625" style="79" bestFit="1" customWidth="1"/>
    <col min="11517" max="11517" width="2.77734375" style="79" customWidth="1"/>
    <col min="11518" max="11518" width="11" style="79" bestFit="1" customWidth="1"/>
    <col min="11519" max="11519" width="2.77734375" style="79" customWidth="1"/>
    <col min="11520" max="11520" width="12.109375" style="79" bestFit="1" customWidth="1"/>
    <col min="11521" max="11521" width="2.44140625" style="79" customWidth="1"/>
    <col min="11522" max="11522" width="11.21875" style="79" bestFit="1" customWidth="1"/>
    <col min="11523" max="11523" width="2.77734375" style="79" customWidth="1"/>
    <col min="11524" max="11524" width="11.44140625" style="79" bestFit="1" customWidth="1"/>
    <col min="11525" max="11525" width="2.44140625" style="79" customWidth="1"/>
    <col min="11526" max="11526" width="11" style="79" bestFit="1" customWidth="1"/>
    <col min="11527" max="11527" width="3.33203125" style="79" customWidth="1"/>
    <col min="11528" max="11528" width="10.77734375" style="79" bestFit="1" customWidth="1"/>
    <col min="11529" max="11529" width="3.109375" style="79" customWidth="1"/>
    <col min="11530" max="11530" width="11.21875" style="79" bestFit="1" customWidth="1"/>
    <col min="11531" max="11531" width="2.44140625" style="79" customWidth="1"/>
    <col min="11532" max="11532" width="11.44140625" style="79" bestFit="1" customWidth="1"/>
    <col min="11533" max="11533" width="9.77734375" style="79" bestFit="1" customWidth="1"/>
    <col min="11534" max="11769" width="9" style="79"/>
    <col min="11770" max="11770" width="11.44140625" style="79" bestFit="1" customWidth="1"/>
    <col min="11771" max="11771" width="1.77734375" style="79" customWidth="1"/>
    <col min="11772" max="11772" width="42.44140625" style="79" bestFit="1" customWidth="1"/>
    <col min="11773" max="11773" width="2.77734375" style="79" customWidth="1"/>
    <col min="11774" max="11774" width="11" style="79" bestFit="1" customWidth="1"/>
    <col min="11775" max="11775" width="2.77734375" style="79" customWidth="1"/>
    <col min="11776" max="11776" width="12.109375" style="79" bestFit="1" customWidth="1"/>
    <col min="11777" max="11777" width="2.44140625" style="79" customWidth="1"/>
    <col min="11778" max="11778" width="11.21875" style="79" bestFit="1" customWidth="1"/>
    <col min="11779" max="11779" width="2.77734375" style="79" customWidth="1"/>
    <col min="11780" max="11780" width="11.44140625" style="79" bestFit="1" customWidth="1"/>
    <col min="11781" max="11781" width="2.44140625" style="79" customWidth="1"/>
    <col min="11782" max="11782" width="11" style="79" bestFit="1" customWidth="1"/>
    <col min="11783" max="11783" width="3.33203125" style="79" customWidth="1"/>
    <col min="11784" max="11784" width="10.77734375" style="79" bestFit="1" customWidth="1"/>
    <col min="11785" max="11785" width="3.109375" style="79" customWidth="1"/>
    <col min="11786" max="11786" width="11.21875" style="79" bestFit="1" customWidth="1"/>
    <col min="11787" max="11787" width="2.44140625" style="79" customWidth="1"/>
    <col min="11788" max="11788" width="11.44140625" style="79" bestFit="1" customWidth="1"/>
    <col min="11789" max="11789" width="9.77734375" style="79" bestFit="1" customWidth="1"/>
    <col min="11790" max="12025" width="9" style="79"/>
    <col min="12026" max="12026" width="11.44140625" style="79" bestFit="1" customWidth="1"/>
    <col min="12027" max="12027" width="1.77734375" style="79" customWidth="1"/>
    <col min="12028" max="12028" width="42.44140625" style="79" bestFit="1" customWidth="1"/>
    <col min="12029" max="12029" width="2.77734375" style="79" customWidth="1"/>
    <col min="12030" max="12030" width="11" style="79" bestFit="1" customWidth="1"/>
    <col min="12031" max="12031" width="2.77734375" style="79" customWidth="1"/>
    <col min="12032" max="12032" width="12.109375" style="79" bestFit="1" customWidth="1"/>
    <col min="12033" max="12033" width="2.44140625" style="79" customWidth="1"/>
    <col min="12034" max="12034" width="11.21875" style="79" bestFit="1" customWidth="1"/>
    <col min="12035" max="12035" width="2.77734375" style="79" customWidth="1"/>
    <col min="12036" max="12036" width="11.44140625" style="79" bestFit="1" customWidth="1"/>
    <col min="12037" max="12037" width="2.44140625" style="79" customWidth="1"/>
    <col min="12038" max="12038" width="11" style="79" bestFit="1" customWidth="1"/>
    <col min="12039" max="12039" width="3.33203125" style="79" customWidth="1"/>
    <col min="12040" max="12040" width="10.77734375" style="79" bestFit="1" customWidth="1"/>
    <col min="12041" max="12041" width="3.109375" style="79" customWidth="1"/>
    <col min="12042" max="12042" width="11.21875" style="79" bestFit="1" customWidth="1"/>
    <col min="12043" max="12043" width="2.44140625" style="79" customWidth="1"/>
    <col min="12044" max="12044" width="11.44140625" style="79" bestFit="1" customWidth="1"/>
    <col min="12045" max="12045" width="9.77734375" style="79" bestFit="1" customWidth="1"/>
    <col min="12046" max="12281" width="9" style="79"/>
    <col min="12282" max="12282" width="11.44140625" style="79" bestFit="1" customWidth="1"/>
    <col min="12283" max="12283" width="1.77734375" style="79" customWidth="1"/>
    <col min="12284" max="12284" width="42.44140625" style="79" bestFit="1" customWidth="1"/>
    <col min="12285" max="12285" width="2.77734375" style="79" customWidth="1"/>
    <col min="12286" max="12286" width="11" style="79" bestFit="1" customWidth="1"/>
    <col min="12287" max="12287" width="2.77734375" style="79" customWidth="1"/>
    <col min="12288" max="12288" width="12.109375" style="79" bestFit="1" customWidth="1"/>
    <col min="12289" max="12289" width="2.44140625" style="79" customWidth="1"/>
    <col min="12290" max="12290" width="11.21875" style="79" bestFit="1" customWidth="1"/>
    <col min="12291" max="12291" width="2.77734375" style="79" customWidth="1"/>
    <col min="12292" max="12292" width="11.44140625" style="79" bestFit="1" customWidth="1"/>
    <col min="12293" max="12293" width="2.44140625" style="79" customWidth="1"/>
    <col min="12294" max="12294" width="11" style="79" bestFit="1" customWidth="1"/>
    <col min="12295" max="12295" width="3.33203125" style="79" customWidth="1"/>
    <col min="12296" max="12296" width="10.77734375" style="79" bestFit="1" customWidth="1"/>
    <col min="12297" max="12297" width="3.109375" style="79" customWidth="1"/>
    <col min="12298" max="12298" width="11.21875" style="79" bestFit="1" customWidth="1"/>
    <col min="12299" max="12299" width="2.44140625" style="79" customWidth="1"/>
    <col min="12300" max="12300" width="11.44140625" style="79" bestFit="1" customWidth="1"/>
    <col min="12301" max="12301" width="9.77734375" style="79" bestFit="1" customWidth="1"/>
    <col min="12302" max="12537" width="9" style="79"/>
    <col min="12538" max="12538" width="11.44140625" style="79" bestFit="1" customWidth="1"/>
    <col min="12539" max="12539" width="1.77734375" style="79" customWidth="1"/>
    <col min="12540" max="12540" width="42.44140625" style="79" bestFit="1" customWidth="1"/>
    <col min="12541" max="12541" width="2.77734375" style="79" customWidth="1"/>
    <col min="12542" max="12542" width="11" style="79" bestFit="1" customWidth="1"/>
    <col min="12543" max="12543" width="2.77734375" style="79" customWidth="1"/>
    <col min="12544" max="12544" width="12.109375" style="79" bestFit="1" customWidth="1"/>
    <col min="12545" max="12545" width="2.44140625" style="79" customWidth="1"/>
    <col min="12546" max="12546" width="11.21875" style="79" bestFit="1" customWidth="1"/>
    <col min="12547" max="12547" width="2.77734375" style="79" customWidth="1"/>
    <col min="12548" max="12548" width="11.44140625" style="79" bestFit="1" customWidth="1"/>
    <col min="12549" max="12549" width="2.44140625" style="79" customWidth="1"/>
    <col min="12550" max="12550" width="11" style="79" bestFit="1" customWidth="1"/>
    <col min="12551" max="12551" width="3.33203125" style="79" customWidth="1"/>
    <col min="12552" max="12552" width="10.77734375" style="79" bestFit="1" customWidth="1"/>
    <col min="12553" max="12553" width="3.109375" style="79" customWidth="1"/>
    <col min="12554" max="12554" width="11.21875" style="79" bestFit="1" customWidth="1"/>
    <col min="12555" max="12555" width="2.44140625" style="79" customWidth="1"/>
    <col min="12556" max="12556" width="11.44140625" style="79" bestFit="1" customWidth="1"/>
    <col min="12557" max="12557" width="9.77734375" style="79" bestFit="1" customWidth="1"/>
    <col min="12558" max="12793" width="9" style="79"/>
    <col min="12794" max="12794" width="11.44140625" style="79" bestFit="1" customWidth="1"/>
    <col min="12795" max="12795" width="1.77734375" style="79" customWidth="1"/>
    <col min="12796" max="12796" width="42.44140625" style="79" bestFit="1" customWidth="1"/>
    <col min="12797" max="12797" width="2.77734375" style="79" customWidth="1"/>
    <col min="12798" max="12798" width="11" style="79" bestFit="1" customWidth="1"/>
    <col min="12799" max="12799" width="2.77734375" style="79" customWidth="1"/>
    <col min="12800" max="12800" width="12.109375" style="79" bestFit="1" customWidth="1"/>
    <col min="12801" max="12801" width="2.44140625" style="79" customWidth="1"/>
    <col min="12802" max="12802" width="11.21875" style="79" bestFit="1" customWidth="1"/>
    <col min="12803" max="12803" width="2.77734375" style="79" customWidth="1"/>
    <col min="12804" max="12804" width="11.44140625" style="79" bestFit="1" customWidth="1"/>
    <col min="12805" max="12805" width="2.44140625" style="79" customWidth="1"/>
    <col min="12806" max="12806" width="11" style="79" bestFit="1" customWidth="1"/>
    <col min="12807" max="12807" width="3.33203125" style="79" customWidth="1"/>
    <col min="12808" max="12808" width="10.77734375" style="79" bestFit="1" customWidth="1"/>
    <col min="12809" max="12809" width="3.109375" style="79" customWidth="1"/>
    <col min="12810" max="12810" width="11.21875" style="79" bestFit="1" customWidth="1"/>
    <col min="12811" max="12811" width="2.44140625" style="79" customWidth="1"/>
    <col min="12812" max="12812" width="11.44140625" style="79" bestFit="1" customWidth="1"/>
    <col min="12813" max="12813" width="9.77734375" style="79" bestFit="1" customWidth="1"/>
    <col min="12814" max="13049" width="9" style="79"/>
    <col min="13050" max="13050" width="11.44140625" style="79" bestFit="1" customWidth="1"/>
    <col min="13051" max="13051" width="1.77734375" style="79" customWidth="1"/>
    <col min="13052" max="13052" width="42.44140625" style="79" bestFit="1" customWidth="1"/>
    <col min="13053" max="13053" width="2.77734375" style="79" customWidth="1"/>
    <col min="13054" max="13054" width="11" style="79" bestFit="1" customWidth="1"/>
    <col min="13055" max="13055" width="2.77734375" style="79" customWidth="1"/>
    <col min="13056" max="13056" width="12.109375" style="79" bestFit="1" customWidth="1"/>
    <col min="13057" max="13057" width="2.44140625" style="79" customWidth="1"/>
    <col min="13058" max="13058" width="11.21875" style="79" bestFit="1" customWidth="1"/>
    <col min="13059" max="13059" width="2.77734375" style="79" customWidth="1"/>
    <col min="13060" max="13060" width="11.44140625" style="79" bestFit="1" customWidth="1"/>
    <col min="13061" max="13061" width="2.44140625" style="79" customWidth="1"/>
    <col min="13062" max="13062" width="11" style="79" bestFit="1" customWidth="1"/>
    <col min="13063" max="13063" width="3.33203125" style="79" customWidth="1"/>
    <col min="13064" max="13064" width="10.77734375" style="79" bestFit="1" customWidth="1"/>
    <col min="13065" max="13065" width="3.109375" style="79" customWidth="1"/>
    <col min="13066" max="13066" width="11.21875" style="79" bestFit="1" customWidth="1"/>
    <col min="13067" max="13067" width="2.44140625" style="79" customWidth="1"/>
    <col min="13068" max="13068" width="11.44140625" style="79" bestFit="1" customWidth="1"/>
    <col min="13069" max="13069" width="9.77734375" style="79" bestFit="1" customWidth="1"/>
    <col min="13070" max="13305" width="9" style="79"/>
    <col min="13306" max="13306" width="11.44140625" style="79" bestFit="1" customWidth="1"/>
    <col min="13307" max="13307" width="1.77734375" style="79" customWidth="1"/>
    <col min="13308" max="13308" width="42.44140625" style="79" bestFit="1" customWidth="1"/>
    <col min="13309" max="13309" width="2.77734375" style="79" customWidth="1"/>
    <col min="13310" max="13310" width="11" style="79" bestFit="1" customWidth="1"/>
    <col min="13311" max="13311" width="2.77734375" style="79" customWidth="1"/>
    <col min="13312" max="13312" width="12.109375" style="79" bestFit="1" customWidth="1"/>
    <col min="13313" max="13313" width="2.44140625" style="79" customWidth="1"/>
    <col min="13314" max="13314" width="11.21875" style="79" bestFit="1" customWidth="1"/>
    <col min="13315" max="13315" width="2.77734375" style="79" customWidth="1"/>
    <col min="13316" max="13316" width="11.44140625" style="79" bestFit="1" customWidth="1"/>
    <col min="13317" max="13317" width="2.44140625" style="79" customWidth="1"/>
    <col min="13318" max="13318" width="11" style="79" bestFit="1" customWidth="1"/>
    <col min="13319" max="13319" width="3.33203125" style="79" customWidth="1"/>
    <col min="13320" max="13320" width="10.77734375" style="79" bestFit="1" customWidth="1"/>
    <col min="13321" max="13321" width="3.109375" style="79" customWidth="1"/>
    <col min="13322" max="13322" width="11.21875" style="79" bestFit="1" customWidth="1"/>
    <col min="13323" max="13323" width="2.44140625" style="79" customWidth="1"/>
    <col min="13324" max="13324" width="11.44140625" style="79" bestFit="1" customWidth="1"/>
    <col min="13325" max="13325" width="9.77734375" style="79" bestFit="1" customWidth="1"/>
    <col min="13326" max="13561" width="9" style="79"/>
    <col min="13562" max="13562" width="11.44140625" style="79" bestFit="1" customWidth="1"/>
    <col min="13563" max="13563" width="1.77734375" style="79" customWidth="1"/>
    <col min="13564" max="13564" width="42.44140625" style="79" bestFit="1" customWidth="1"/>
    <col min="13565" max="13565" width="2.77734375" style="79" customWidth="1"/>
    <col min="13566" max="13566" width="11" style="79" bestFit="1" customWidth="1"/>
    <col min="13567" max="13567" width="2.77734375" style="79" customWidth="1"/>
    <col min="13568" max="13568" width="12.109375" style="79" bestFit="1" customWidth="1"/>
    <col min="13569" max="13569" width="2.44140625" style="79" customWidth="1"/>
    <col min="13570" max="13570" width="11.21875" style="79" bestFit="1" customWidth="1"/>
    <col min="13571" max="13571" width="2.77734375" style="79" customWidth="1"/>
    <col min="13572" max="13572" width="11.44140625" style="79" bestFit="1" customWidth="1"/>
    <col min="13573" max="13573" width="2.44140625" style="79" customWidth="1"/>
    <col min="13574" max="13574" width="11" style="79" bestFit="1" customWidth="1"/>
    <col min="13575" max="13575" width="3.33203125" style="79" customWidth="1"/>
    <col min="13576" max="13576" width="10.77734375" style="79" bestFit="1" customWidth="1"/>
    <col min="13577" max="13577" width="3.109375" style="79" customWidth="1"/>
    <col min="13578" max="13578" width="11.21875" style="79" bestFit="1" customWidth="1"/>
    <col min="13579" max="13579" width="2.44140625" style="79" customWidth="1"/>
    <col min="13580" max="13580" width="11.44140625" style="79" bestFit="1" customWidth="1"/>
    <col min="13581" max="13581" width="9.77734375" style="79" bestFit="1" customWidth="1"/>
    <col min="13582" max="13817" width="9" style="79"/>
    <col min="13818" max="13818" width="11.44140625" style="79" bestFit="1" customWidth="1"/>
    <col min="13819" max="13819" width="1.77734375" style="79" customWidth="1"/>
    <col min="13820" max="13820" width="42.44140625" style="79" bestFit="1" customWidth="1"/>
    <col min="13821" max="13821" width="2.77734375" style="79" customWidth="1"/>
    <col min="13822" max="13822" width="11" style="79" bestFit="1" customWidth="1"/>
    <col min="13823" max="13823" width="2.77734375" style="79" customWidth="1"/>
    <col min="13824" max="13824" width="12.109375" style="79" bestFit="1" customWidth="1"/>
    <col min="13825" max="13825" width="2.44140625" style="79" customWidth="1"/>
    <col min="13826" max="13826" width="11.21875" style="79" bestFit="1" customWidth="1"/>
    <col min="13827" max="13827" width="2.77734375" style="79" customWidth="1"/>
    <col min="13828" max="13828" width="11.44140625" style="79" bestFit="1" customWidth="1"/>
    <col min="13829" max="13829" width="2.44140625" style="79" customWidth="1"/>
    <col min="13830" max="13830" width="11" style="79" bestFit="1" customWidth="1"/>
    <col min="13831" max="13831" width="3.33203125" style="79" customWidth="1"/>
    <col min="13832" max="13832" width="10.77734375" style="79" bestFit="1" customWidth="1"/>
    <col min="13833" max="13833" width="3.109375" style="79" customWidth="1"/>
    <col min="13834" max="13834" width="11.21875" style="79" bestFit="1" customWidth="1"/>
    <col min="13835" max="13835" width="2.44140625" style="79" customWidth="1"/>
    <col min="13836" max="13836" width="11.44140625" style="79" bestFit="1" customWidth="1"/>
    <col min="13837" max="13837" width="9.77734375" style="79" bestFit="1" customWidth="1"/>
    <col min="13838" max="14073" width="9" style="79"/>
    <col min="14074" max="14074" width="11.44140625" style="79" bestFit="1" customWidth="1"/>
    <col min="14075" max="14075" width="1.77734375" style="79" customWidth="1"/>
    <col min="14076" max="14076" width="42.44140625" style="79" bestFit="1" customWidth="1"/>
    <col min="14077" max="14077" width="2.77734375" style="79" customWidth="1"/>
    <col min="14078" max="14078" width="11" style="79" bestFit="1" customWidth="1"/>
    <col min="14079" max="14079" width="2.77734375" style="79" customWidth="1"/>
    <col min="14080" max="14080" width="12.109375" style="79" bestFit="1" customWidth="1"/>
    <col min="14081" max="14081" width="2.44140625" style="79" customWidth="1"/>
    <col min="14082" max="14082" width="11.21875" style="79" bestFit="1" customWidth="1"/>
    <col min="14083" max="14083" width="2.77734375" style="79" customWidth="1"/>
    <col min="14084" max="14084" width="11.44140625" style="79" bestFit="1" customWidth="1"/>
    <col min="14085" max="14085" width="2.44140625" style="79" customWidth="1"/>
    <col min="14086" max="14086" width="11" style="79" bestFit="1" customWidth="1"/>
    <col min="14087" max="14087" width="3.33203125" style="79" customWidth="1"/>
    <col min="14088" max="14088" width="10.77734375" style="79" bestFit="1" customWidth="1"/>
    <col min="14089" max="14089" width="3.109375" style="79" customWidth="1"/>
    <col min="14090" max="14090" width="11.21875" style="79" bestFit="1" customWidth="1"/>
    <col min="14091" max="14091" width="2.44140625" style="79" customWidth="1"/>
    <col min="14092" max="14092" width="11.44140625" style="79" bestFit="1" customWidth="1"/>
    <col min="14093" max="14093" width="9.77734375" style="79" bestFit="1" customWidth="1"/>
    <col min="14094" max="14329" width="9" style="79"/>
    <col min="14330" max="14330" width="11.44140625" style="79" bestFit="1" customWidth="1"/>
    <col min="14331" max="14331" width="1.77734375" style="79" customWidth="1"/>
    <col min="14332" max="14332" width="42.44140625" style="79" bestFit="1" customWidth="1"/>
    <col min="14333" max="14333" width="2.77734375" style="79" customWidth="1"/>
    <col min="14334" max="14334" width="11" style="79" bestFit="1" customWidth="1"/>
    <col min="14335" max="14335" width="2.77734375" style="79" customWidth="1"/>
    <col min="14336" max="14336" width="12.109375" style="79" bestFit="1" customWidth="1"/>
    <col min="14337" max="14337" width="2.44140625" style="79" customWidth="1"/>
    <col min="14338" max="14338" width="11.21875" style="79" bestFit="1" customWidth="1"/>
    <col min="14339" max="14339" width="2.77734375" style="79" customWidth="1"/>
    <col min="14340" max="14340" width="11.44140625" style="79" bestFit="1" customWidth="1"/>
    <col min="14341" max="14341" width="2.44140625" style="79" customWidth="1"/>
    <col min="14342" max="14342" width="11" style="79" bestFit="1" customWidth="1"/>
    <col min="14343" max="14343" width="3.33203125" style="79" customWidth="1"/>
    <col min="14344" max="14344" width="10.77734375" style="79" bestFit="1" customWidth="1"/>
    <col min="14345" max="14345" width="3.109375" style="79" customWidth="1"/>
    <col min="14346" max="14346" width="11.21875" style="79" bestFit="1" customWidth="1"/>
    <col min="14347" max="14347" width="2.44140625" style="79" customWidth="1"/>
    <col min="14348" max="14348" width="11.44140625" style="79" bestFit="1" customWidth="1"/>
    <col min="14349" max="14349" width="9.77734375" style="79" bestFit="1" customWidth="1"/>
    <col min="14350" max="14585" width="9" style="79"/>
    <col min="14586" max="14586" width="11.44140625" style="79" bestFit="1" customWidth="1"/>
    <col min="14587" max="14587" width="1.77734375" style="79" customWidth="1"/>
    <col min="14588" max="14588" width="42.44140625" style="79" bestFit="1" customWidth="1"/>
    <col min="14589" max="14589" width="2.77734375" style="79" customWidth="1"/>
    <col min="14590" max="14590" width="11" style="79" bestFit="1" customWidth="1"/>
    <col min="14591" max="14591" width="2.77734375" style="79" customWidth="1"/>
    <col min="14592" max="14592" width="12.109375" style="79" bestFit="1" customWidth="1"/>
    <col min="14593" max="14593" width="2.44140625" style="79" customWidth="1"/>
    <col min="14594" max="14594" width="11.21875" style="79" bestFit="1" customWidth="1"/>
    <col min="14595" max="14595" width="2.77734375" style="79" customWidth="1"/>
    <col min="14596" max="14596" width="11.44140625" style="79" bestFit="1" customWidth="1"/>
    <col min="14597" max="14597" width="2.44140625" style="79" customWidth="1"/>
    <col min="14598" max="14598" width="11" style="79" bestFit="1" customWidth="1"/>
    <col min="14599" max="14599" width="3.33203125" style="79" customWidth="1"/>
    <col min="14600" max="14600" width="10.77734375" style="79" bestFit="1" customWidth="1"/>
    <col min="14601" max="14601" width="3.109375" style="79" customWidth="1"/>
    <col min="14602" max="14602" width="11.21875" style="79" bestFit="1" customWidth="1"/>
    <col min="14603" max="14603" width="2.44140625" style="79" customWidth="1"/>
    <col min="14604" max="14604" width="11.44140625" style="79" bestFit="1" customWidth="1"/>
    <col min="14605" max="14605" width="9.77734375" style="79" bestFit="1" customWidth="1"/>
    <col min="14606" max="14841" width="9" style="79"/>
    <col min="14842" max="14842" width="11.44140625" style="79" bestFit="1" customWidth="1"/>
    <col min="14843" max="14843" width="1.77734375" style="79" customWidth="1"/>
    <col min="14844" max="14844" width="42.44140625" style="79" bestFit="1" customWidth="1"/>
    <col min="14845" max="14845" width="2.77734375" style="79" customWidth="1"/>
    <col min="14846" max="14846" width="11" style="79" bestFit="1" customWidth="1"/>
    <col min="14847" max="14847" width="2.77734375" style="79" customWidth="1"/>
    <col min="14848" max="14848" width="12.109375" style="79" bestFit="1" customWidth="1"/>
    <col min="14849" max="14849" width="2.44140625" style="79" customWidth="1"/>
    <col min="14850" max="14850" width="11.21875" style="79" bestFit="1" customWidth="1"/>
    <col min="14851" max="14851" width="2.77734375" style="79" customWidth="1"/>
    <col min="14852" max="14852" width="11.44140625" style="79" bestFit="1" customWidth="1"/>
    <col min="14853" max="14853" width="2.44140625" style="79" customWidth="1"/>
    <col min="14854" max="14854" width="11" style="79" bestFit="1" customWidth="1"/>
    <col min="14855" max="14855" width="3.33203125" style="79" customWidth="1"/>
    <col min="14856" max="14856" width="10.77734375" style="79" bestFit="1" customWidth="1"/>
    <col min="14857" max="14857" width="3.109375" style="79" customWidth="1"/>
    <col min="14858" max="14858" width="11.21875" style="79" bestFit="1" customWidth="1"/>
    <col min="14859" max="14859" width="2.44140625" style="79" customWidth="1"/>
    <col min="14860" max="14860" width="11.44140625" style="79" bestFit="1" customWidth="1"/>
    <col min="14861" max="14861" width="9.77734375" style="79" bestFit="1" customWidth="1"/>
    <col min="14862" max="15097" width="9" style="79"/>
    <col min="15098" max="15098" width="11.44140625" style="79" bestFit="1" customWidth="1"/>
    <col min="15099" max="15099" width="1.77734375" style="79" customWidth="1"/>
    <col min="15100" max="15100" width="42.44140625" style="79" bestFit="1" customWidth="1"/>
    <col min="15101" max="15101" width="2.77734375" style="79" customWidth="1"/>
    <col min="15102" max="15102" width="11" style="79" bestFit="1" customWidth="1"/>
    <col min="15103" max="15103" width="2.77734375" style="79" customWidth="1"/>
    <col min="15104" max="15104" width="12.109375" style="79" bestFit="1" customWidth="1"/>
    <col min="15105" max="15105" width="2.44140625" style="79" customWidth="1"/>
    <col min="15106" max="15106" width="11.21875" style="79" bestFit="1" customWidth="1"/>
    <col min="15107" max="15107" width="2.77734375" style="79" customWidth="1"/>
    <col min="15108" max="15108" width="11.44140625" style="79" bestFit="1" customWidth="1"/>
    <col min="15109" max="15109" width="2.44140625" style="79" customWidth="1"/>
    <col min="15110" max="15110" width="11" style="79" bestFit="1" customWidth="1"/>
    <col min="15111" max="15111" width="3.33203125" style="79" customWidth="1"/>
    <col min="15112" max="15112" width="10.77734375" style="79" bestFit="1" customWidth="1"/>
    <col min="15113" max="15113" width="3.109375" style="79" customWidth="1"/>
    <col min="15114" max="15114" width="11.21875" style="79" bestFit="1" customWidth="1"/>
    <col min="15115" max="15115" width="2.44140625" style="79" customWidth="1"/>
    <col min="15116" max="15116" width="11.44140625" style="79" bestFit="1" customWidth="1"/>
    <col min="15117" max="15117" width="9.77734375" style="79" bestFit="1" customWidth="1"/>
    <col min="15118" max="15353" width="9" style="79"/>
    <col min="15354" max="15354" width="11.44140625" style="79" bestFit="1" customWidth="1"/>
    <col min="15355" max="15355" width="1.77734375" style="79" customWidth="1"/>
    <col min="15356" max="15356" width="42.44140625" style="79" bestFit="1" customWidth="1"/>
    <col min="15357" max="15357" width="2.77734375" style="79" customWidth="1"/>
    <col min="15358" max="15358" width="11" style="79" bestFit="1" customWidth="1"/>
    <col min="15359" max="15359" width="2.77734375" style="79" customWidth="1"/>
    <col min="15360" max="15360" width="12.109375" style="79" bestFit="1" customWidth="1"/>
    <col min="15361" max="15361" width="2.44140625" style="79" customWidth="1"/>
    <col min="15362" max="15362" width="11.21875" style="79" bestFit="1" customWidth="1"/>
    <col min="15363" max="15363" width="2.77734375" style="79" customWidth="1"/>
    <col min="15364" max="15364" width="11.44140625" style="79" bestFit="1" customWidth="1"/>
    <col min="15365" max="15365" width="2.44140625" style="79" customWidth="1"/>
    <col min="15366" max="15366" width="11" style="79" bestFit="1" customWidth="1"/>
    <col min="15367" max="15367" width="3.33203125" style="79" customWidth="1"/>
    <col min="15368" max="15368" width="10.77734375" style="79" bestFit="1" customWidth="1"/>
    <col min="15369" max="15369" width="3.109375" style="79" customWidth="1"/>
    <col min="15370" max="15370" width="11.21875" style="79" bestFit="1" customWidth="1"/>
    <col min="15371" max="15371" width="2.44140625" style="79" customWidth="1"/>
    <col min="15372" max="15372" width="11.44140625" style="79" bestFit="1" customWidth="1"/>
    <col min="15373" max="15373" width="9.77734375" style="79" bestFit="1" customWidth="1"/>
    <col min="15374" max="15609" width="9" style="79"/>
    <col min="15610" max="15610" width="11.44140625" style="79" bestFit="1" customWidth="1"/>
    <col min="15611" max="15611" width="1.77734375" style="79" customWidth="1"/>
    <col min="15612" max="15612" width="42.44140625" style="79" bestFit="1" customWidth="1"/>
    <col min="15613" max="15613" width="2.77734375" style="79" customWidth="1"/>
    <col min="15614" max="15614" width="11" style="79" bestFit="1" customWidth="1"/>
    <col min="15615" max="15615" width="2.77734375" style="79" customWidth="1"/>
    <col min="15616" max="15616" width="12.109375" style="79" bestFit="1" customWidth="1"/>
    <col min="15617" max="15617" width="2.44140625" style="79" customWidth="1"/>
    <col min="15618" max="15618" width="11.21875" style="79" bestFit="1" customWidth="1"/>
    <col min="15619" max="15619" width="2.77734375" style="79" customWidth="1"/>
    <col min="15620" max="15620" width="11.44140625" style="79" bestFit="1" customWidth="1"/>
    <col min="15621" max="15621" width="2.44140625" style="79" customWidth="1"/>
    <col min="15622" max="15622" width="11" style="79" bestFit="1" customWidth="1"/>
    <col min="15623" max="15623" width="3.33203125" style="79" customWidth="1"/>
    <col min="15624" max="15624" width="10.77734375" style="79" bestFit="1" customWidth="1"/>
    <col min="15625" max="15625" width="3.109375" style="79" customWidth="1"/>
    <col min="15626" max="15626" width="11.21875" style="79" bestFit="1" customWidth="1"/>
    <col min="15627" max="15627" width="2.44140625" style="79" customWidth="1"/>
    <col min="15628" max="15628" width="11.44140625" style="79" bestFit="1" customWidth="1"/>
    <col min="15629" max="15629" width="9.77734375" style="79" bestFit="1" customWidth="1"/>
    <col min="15630" max="15865" width="9" style="79"/>
    <col min="15866" max="15866" width="11.44140625" style="79" bestFit="1" customWidth="1"/>
    <col min="15867" max="15867" width="1.77734375" style="79" customWidth="1"/>
    <col min="15868" max="15868" width="42.44140625" style="79" bestFit="1" customWidth="1"/>
    <col min="15869" max="15869" width="2.77734375" style="79" customWidth="1"/>
    <col min="15870" max="15870" width="11" style="79" bestFit="1" customWidth="1"/>
    <col min="15871" max="15871" width="2.77734375" style="79" customWidth="1"/>
    <col min="15872" max="15872" width="12.109375" style="79" bestFit="1" customWidth="1"/>
    <col min="15873" max="15873" width="2.44140625" style="79" customWidth="1"/>
    <col min="15874" max="15874" width="11.21875" style="79" bestFit="1" customWidth="1"/>
    <col min="15875" max="15875" width="2.77734375" style="79" customWidth="1"/>
    <col min="15876" max="15876" width="11.44140625" style="79" bestFit="1" customWidth="1"/>
    <col min="15877" max="15877" width="2.44140625" style="79" customWidth="1"/>
    <col min="15878" max="15878" width="11" style="79" bestFit="1" customWidth="1"/>
    <col min="15879" max="15879" width="3.33203125" style="79" customWidth="1"/>
    <col min="15880" max="15880" width="10.77734375" style="79" bestFit="1" customWidth="1"/>
    <col min="15881" max="15881" width="3.109375" style="79" customWidth="1"/>
    <col min="15882" max="15882" width="11.21875" style="79" bestFit="1" customWidth="1"/>
    <col min="15883" max="15883" width="2.44140625" style="79" customWidth="1"/>
    <col min="15884" max="15884" width="11.44140625" style="79" bestFit="1" customWidth="1"/>
    <col min="15885" max="15885" width="9.77734375" style="79" bestFit="1" customWidth="1"/>
    <col min="15886" max="16121" width="9" style="79"/>
    <col min="16122" max="16122" width="11.44140625" style="79" bestFit="1" customWidth="1"/>
    <col min="16123" max="16123" width="1.77734375" style="79" customWidth="1"/>
    <col min="16124" max="16124" width="42.44140625" style="79" bestFit="1" customWidth="1"/>
    <col min="16125" max="16125" width="2.77734375" style="79" customWidth="1"/>
    <col min="16126" max="16126" width="11" style="79" bestFit="1" customWidth="1"/>
    <col min="16127" max="16127" width="2.77734375" style="79" customWidth="1"/>
    <col min="16128" max="16128" width="12.109375" style="79" bestFit="1" customWidth="1"/>
    <col min="16129" max="16129" width="2.44140625" style="79" customWidth="1"/>
    <col min="16130" max="16130" width="11.21875" style="79" bestFit="1" customWidth="1"/>
    <col min="16131" max="16131" width="2.77734375" style="79" customWidth="1"/>
    <col min="16132" max="16132" width="11.44140625" style="79" bestFit="1" customWidth="1"/>
    <col min="16133" max="16133" width="2.44140625" style="79" customWidth="1"/>
    <col min="16134" max="16134" width="11" style="79" bestFit="1" customWidth="1"/>
    <col min="16135" max="16135" width="3.33203125" style="79" customWidth="1"/>
    <col min="16136" max="16136" width="10.77734375" style="79" bestFit="1" customWidth="1"/>
    <col min="16137" max="16137" width="3.109375" style="79" customWidth="1"/>
    <col min="16138" max="16138" width="11.21875" style="79" bestFit="1" customWidth="1"/>
    <col min="16139" max="16139" width="2.44140625" style="79" customWidth="1"/>
    <col min="16140" max="16140" width="11.44140625" style="79" bestFit="1" customWidth="1"/>
    <col min="16141" max="16141" width="9.77734375" style="79" bestFit="1" customWidth="1"/>
    <col min="16142" max="16384" width="9" style="79"/>
  </cols>
  <sheetData>
    <row r="1" spans="1:18" s="88" customFormat="1" ht="15.6">
      <c r="A1" s="443"/>
      <c r="K1" s="77"/>
      <c r="L1" s="77"/>
    </row>
    <row r="2" spans="1:18" s="444" customFormat="1" ht="17.399999999999999">
      <c r="B2" s="231"/>
      <c r="C2" s="231"/>
      <c r="D2" s="231"/>
      <c r="E2" s="231"/>
      <c r="F2" s="231"/>
    </row>
    <row r="3" spans="1:18" s="444" customFormat="1" ht="17.399999999999999">
      <c r="A3" s="234"/>
      <c r="B3" s="231"/>
      <c r="C3" s="231"/>
      <c r="D3" s="231"/>
      <c r="E3" s="231"/>
      <c r="F3" s="231"/>
      <c r="J3" s="445"/>
      <c r="K3" s="446"/>
      <c r="L3" s="446"/>
    </row>
    <row r="4" spans="1:18" s="444" customFormat="1" ht="17.399999999999999">
      <c r="A4" s="1426" t="s">
        <v>200</v>
      </c>
      <c r="B4" s="1426"/>
      <c r="C4" s="1426"/>
      <c r="D4" s="1426"/>
      <c r="E4" s="1426"/>
      <c r="F4" s="1426"/>
      <c r="G4" s="1426"/>
      <c r="H4" s="1426"/>
      <c r="I4" s="1426"/>
      <c r="J4" s="1426"/>
      <c r="K4" s="1426"/>
      <c r="L4" s="1426"/>
      <c r="M4" s="1426"/>
    </row>
    <row r="5" spans="1:18" s="444" customFormat="1" ht="17.399999999999999">
      <c r="A5" s="1426" t="s">
        <v>2</v>
      </c>
      <c r="B5" s="1426"/>
      <c r="C5" s="1426"/>
      <c r="D5" s="1426"/>
      <c r="E5" s="1426"/>
      <c r="F5" s="1426"/>
      <c r="G5" s="1426"/>
      <c r="H5" s="1426"/>
      <c r="I5" s="1426"/>
      <c r="J5" s="1426"/>
      <c r="K5" s="1426"/>
      <c r="L5" s="1426"/>
      <c r="M5" s="1426"/>
    </row>
    <row r="6" spans="1:18" s="444" customFormat="1" ht="17.399999999999999">
      <c r="A6" s="1427" t="s">
        <v>87</v>
      </c>
      <c r="B6" s="1427"/>
      <c r="C6" s="1427"/>
      <c r="D6" s="1427"/>
      <c r="E6" s="1427"/>
      <c r="F6" s="1427"/>
      <c r="G6" s="1427"/>
      <c r="H6" s="1427"/>
      <c r="I6" s="1427"/>
      <c r="J6" s="1427"/>
      <c r="K6" s="1427"/>
      <c r="L6" s="1427"/>
      <c r="M6" s="1427"/>
    </row>
    <row r="7" spans="1:18" s="444" customFormat="1" ht="17.399999999999999">
      <c r="A7" s="236"/>
      <c r="B7" s="231"/>
      <c r="C7" s="231"/>
      <c r="D7" s="231"/>
      <c r="E7" s="231"/>
      <c r="F7" s="231"/>
      <c r="G7" s="231"/>
      <c r="H7" s="231"/>
    </row>
    <row r="8" spans="1:18" s="444" customFormat="1" ht="17.399999999999999">
      <c r="A8" s="1426" t="s">
        <v>1541</v>
      </c>
      <c r="B8" s="1426"/>
      <c r="C8" s="1426"/>
      <c r="D8" s="1426"/>
      <c r="E8" s="1426"/>
      <c r="F8" s="1426"/>
      <c r="G8" s="1426"/>
      <c r="H8" s="1426"/>
      <c r="I8" s="1426"/>
      <c r="J8" s="1426"/>
      <c r="K8" s="1426"/>
      <c r="L8" s="1426"/>
      <c r="M8" s="1426"/>
    </row>
    <row r="9" spans="1:18" s="444" customFormat="1" ht="17.399999999999999">
      <c r="A9" s="1426" t="s">
        <v>62</v>
      </c>
      <c r="B9" s="1426"/>
      <c r="C9" s="1426"/>
      <c r="D9" s="1426"/>
      <c r="E9" s="1426"/>
      <c r="F9" s="1426"/>
      <c r="G9" s="1426"/>
      <c r="H9" s="1426"/>
      <c r="I9" s="1426"/>
      <c r="J9" s="1426"/>
      <c r="K9" s="1426"/>
      <c r="L9" s="1426"/>
      <c r="M9" s="1426"/>
    </row>
    <row r="10" spans="1:18" s="447" customFormat="1" ht="13.8"/>
    <row r="11" spans="1:18" s="447" customFormat="1" ht="13.8"/>
    <row r="12" spans="1:18" s="447" customFormat="1" ht="13.8"/>
    <row r="13" spans="1:18" s="88" customFormat="1" ht="15.6">
      <c r="D13" s="1476" t="s">
        <v>332</v>
      </c>
      <c r="E13" s="1477"/>
      <c r="F13" s="1477"/>
      <c r="G13" s="1477"/>
      <c r="H13" s="1479"/>
      <c r="I13" s="1476" t="s">
        <v>332</v>
      </c>
      <c r="J13" s="1477"/>
      <c r="K13" s="1477"/>
      <c r="L13" s="1479"/>
      <c r="M13" s="447"/>
      <c r="N13" s="448"/>
      <c r="O13" s="448"/>
      <c r="P13" s="448"/>
      <c r="Q13" s="448"/>
      <c r="R13" s="448"/>
    </row>
    <row r="14" spans="1:18" s="88" customFormat="1" ht="15.6">
      <c r="E14" s="449" t="s">
        <v>336</v>
      </c>
      <c r="F14" s="449" t="s">
        <v>337</v>
      </c>
      <c r="G14" s="449" t="s">
        <v>336</v>
      </c>
      <c r="H14" s="449" t="s">
        <v>288</v>
      </c>
      <c r="I14" s="449" t="s">
        <v>336</v>
      </c>
      <c r="J14" s="449" t="s">
        <v>337</v>
      </c>
      <c r="K14" s="449" t="s">
        <v>336</v>
      </c>
      <c r="L14" s="449" t="s">
        <v>288</v>
      </c>
    </row>
    <row r="15" spans="1:18" s="88" customFormat="1" ht="16.2" thickBot="1">
      <c r="B15" s="449" t="s">
        <v>1542</v>
      </c>
      <c r="E15" s="450" t="s">
        <v>339</v>
      </c>
      <c r="F15" s="450" t="s">
        <v>340</v>
      </c>
      <c r="G15" s="450" t="s">
        <v>1162</v>
      </c>
      <c r="H15" s="450" t="s">
        <v>342</v>
      </c>
      <c r="I15" s="450" t="s">
        <v>339</v>
      </c>
      <c r="J15" s="450" t="s">
        <v>340</v>
      </c>
      <c r="K15" s="450" t="s">
        <v>1162</v>
      </c>
      <c r="L15" s="450" t="s">
        <v>342</v>
      </c>
    </row>
    <row r="16" spans="1:18" s="88" customFormat="1" ht="15.6">
      <c r="B16" s="449"/>
      <c r="E16" s="451" t="s">
        <v>343</v>
      </c>
      <c r="F16" s="451" t="s">
        <v>344</v>
      </c>
      <c r="G16" s="451" t="s">
        <v>345</v>
      </c>
      <c r="H16" s="451" t="s">
        <v>346</v>
      </c>
      <c r="I16" s="451" t="s">
        <v>144</v>
      </c>
      <c r="J16" s="451" t="s">
        <v>145</v>
      </c>
      <c r="K16" s="451" t="s">
        <v>211</v>
      </c>
      <c r="L16" s="451" t="s">
        <v>347</v>
      </c>
    </row>
    <row r="17" spans="1:12" ht="15">
      <c r="A17" s="452" t="s">
        <v>149</v>
      </c>
      <c r="B17" s="377"/>
      <c r="D17" s="377"/>
      <c r="E17" s="453"/>
      <c r="F17" s="454"/>
      <c r="G17" s="454"/>
      <c r="H17" s="453"/>
      <c r="I17" s="453"/>
      <c r="J17" s="454"/>
      <c r="K17" s="453"/>
      <c r="L17" s="453"/>
    </row>
    <row r="18" spans="1:12" ht="15">
      <c r="A18" s="452" t="s">
        <v>153</v>
      </c>
      <c r="B18" s="377"/>
      <c r="D18" s="377"/>
      <c r="E18" s="453"/>
      <c r="F18" s="454"/>
      <c r="G18" s="454"/>
      <c r="H18" s="453"/>
      <c r="I18" s="453"/>
      <c r="J18" s="454"/>
      <c r="K18" s="453"/>
      <c r="L18" s="453"/>
    </row>
    <row r="19" spans="1:12" ht="15">
      <c r="A19" s="452" t="s">
        <v>156</v>
      </c>
      <c r="B19" s="377"/>
      <c r="D19" s="377"/>
      <c r="E19" s="453"/>
      <c r="F19" s="454"/>
      <c r="G19" s="454"/>
      <c r="H19" s="453"/>
      <c r="I19" s="453"/>
      <c r="J19" s="454"/>
      <c r="K19" s="453"/>
      <c r="L19" s="453"/>
    </row>
    <row r="20" spans="1:12" ht="15">
      <c r="A20" s="452" t="s">
        <v>128</v>
      </c>
      <c r="B20" s="455"/>
      <c r="D20" s="377"/>
      <c r="E20" s="456"/>
      <c r="F20" s="456"/>
      <c r="G20" s="456"/>
      <c r="H20" s="456"/>
      <c r="I20" s="456"/>
      <c r="J20" s="456"/>
      <c r="K20" s="456"/>
      <c r="L20" s="453"/>
    </row>
    <row r="21" spans="1:12" s="459" customFormat="1" ht="13.8" thickBot="1">
      <c r="A21" s="457">
        <v>1</v>
      </c>
      <c r="B21" s="457"/>
      <c r="C21" s="457"/>
      <c r="D21" s="458"/>
      <c r="E21" s="458">
        <f t="shared" ref="E21:K21" si="0">SUM(E17:E20)</f>
        <v>0</v>
      </c>
      <c r="F21" s="458">
        <f t="shared" si="0"/>
        <v>0</v>
      </c>
      <c r="G21" s="458">
        <f t="shared" si="0"/>
        <v>0</v>
      </c>
      <c r="H21" s="458">
        <f t="shared" si="0"/>
        <v>0</v>
      </c>
      <c r="I21" s="458">
        <f t="shared" si="0"/>
        <v>0</v>
      </c>
      <c r="J21" s="458">
        <f t="shared" si="0"/>
        <v>0</v>
      </c>
      <c r="K21" s="458">
        <f t="shared" si="0"/>
        <v>0</v>
      </c>
      <c r="L21" s="458">
        <f t="shared" ref="L21" si="1">SUM(L17:L19)</f>
        <v>0</v>
      </c>
    </row>
    <row r="22" spans="1:12" ht="13.8" thickTop="1">
      <c r="E22" s="460"/>
      <c r="F22" s="460"/>
      <c r="G22" s="460"/>
      <c r="H22" s="460"/>
      <c r="I22" s="460"/>
      <c r="J22" s="460"/>
      <c r="K22" s="460"/>
      <c r="L22" s="460"/>
    </row>
    <row r="23" spans="1:12" s="88" customFormat="1" ht="15.6">
      <c r="B23" s="449" t="s">
        <v>1543</v>
      </c>
      <c r="E23" s="461"/>
      <c r="F23" s="462"/>
      <c r="G23" s="461"/>
      <c r="H23" s="461"/>
      <c r="I23" s="461"/>
      <c r="J23" s="462"/>
      <c r="K23" s="461"/>
      <c r="L23" s="461"/>
    </row>
    <row r="24" spans="1:12">
      <c r="A24" s="79" t="s">
        <v>755</v>
      </c>
      <c r="B24" s="377"/>
      <c r="D24" s="377"/>
      <c r="E24" s="463"/>
      <c r="F24" s="454"/>
      <c r="G24" s="454"/>
      <c r="H24" s="453"/>
      <c r="I24" s="463"/>
      <c r="J24" s="454"/>
      <c r="K24" s="463"/>
      <c r="L24" s="453"/>
    </row>
    <row r="25" spans="1:12">
      <c r="A25" s="79" t="s">
        <v>757</v>
      </c>
      <c r="B25" s="377"/>
      <c r="D25" s="377"/>
      <c r="E25" s="463"/>
      <c r="F25" s="454"/>
      <c r="G25" s="454"/>
      <c r="H25" s="453"/>
      <c r="I25" s="463"/>
      <c r="J25" s="454"/>
      <c r="K25" s="463"/>
      <c r="L25" s="453"/>
    </row>
    <row r="26" spans="1:12">
      <c r="A26" s="79" t="s">
        <v>759</v>
      </c>
      <c r="B26" s="377"/>
      <c r="D26" s="377"/>
      <c r="E26" s="463"/>
      <c r="F26" s="454"/>
      <c r="G26" s="454"/>
      <c r="H26" s="453"/>
      <c r="I26" s="463"/>
      <c r="J26" s="454"/>
      <c r="K26" s="463"/>
      <c r="L26" s="453"/>
    </row>
    <row r="27" spans="1:12">
      <c r="A27" s="79" t="s">
        <v>761</v>
      </c>
      <c r="B27" s="377"/>
      <c r="D27" s="377"/>
      <c r="E27" s="454"/>
      <c r="F27" s="454"/>
      <c r="G27" s="454"/>
      <c r="H27" s="453"/>
      <c r="I27" s="454"/>
      <c r="J27" s="454"/>
      <c r="K27" s="463"/>
      <c r="L27" s="453"/>
    </row>
    <row r="28" spans="1:12">
      <c r="A28" s="79" t="s">
        <v>763</v>
      </c>
      <c r="B28" s="377"/>
      <c r="D28" s="377"/>
      <c r="E28" s="454"/>
      <c r="F28" s="454"/>
      <c r="G28" s="454"/>
      <c r="H28" s="453"/>
      <c r="I28" s="454"/>
      <c r="J28" s="454"/>
      <c r="K28" s="463"/>
      <c r="L28" s="453"/>
    </row>
    <row r="29" spans="1:12">
      <c r="A29" s="79" t="s">
        <v>765</v>
      </c>
      <c r="B29" s="377"/>
      <c r="D29" s="377"/>
      <c r="E29" s="454"/>
      <c r="F29" s="454"/>
      <c r="G29" s="454"/>
      <c r="H29" s="453"/>
      <c r="I29" s="454"/>
      <c r="J29" s="454"/>
      <c r="K29" s="454"/>
      <c r="L29" s="453"/>
    </row>
    <row r="30" spans="1:12">
      <c r="A30" s="79" t="s">
        <v>767</v>
      </c>
      <c r="B30" s="377"/>
      <c r="D30" s="377"/>
      <c r="E30" s="453"/>
      <c r="F30" s="454"/>
      <c r="G30" s="454"/>
      <c r="H30" s="453"/>
      <c r="I30" s="453"/>
      <c r="J30" s="454"/>
      <c r="K30" s="453"/>
      <c r="L30" s="453"/>
    </row>
    <row r="31" spans="1:12">
      <c r="A31" s="79" t="s">
        <v>128</v>
      </c>
      <c r="B31" s="377"/>
      <c r="D31" s="377"/>
      <c r="E31" s="456"/>
      <c r="F31" s="456"/>
      <c r="G31" s="456"/>
      <c r="H31" s="456"/>
      <c r="I31" s="456"/>
      <c r="J31" s="456"/>
      <c r="K31" s="456"/>
      <c r="L31" s="453"/>
    </row>
    <row r="32" spans="1:12" s="459" customFormat="1" ht="13.8" thickBot="1">
      <c r="A32" s="457">
        <v>2</v>
      </c>
      <c r="B32" s="457"/>
      <c r="C32" s="457"/>
      <c r="D32" s="329"/>
      <c r="E32" s="458">
        <f t="shared" ref="E32:K32" si="2">SUM(E24:E31)</f>
        <v>0</v>
      </c>
      <c r="F32" s="458">
        <f t="shared" si="2"/>
        <v>0</v>
      </c>
      <c r="G32" s="458">
        <f t="shared" si="2"/>
        <v>0</v>
      </c>
      <c r="H32" s="458">
        <f t="shared" si="2"/>
        <v>0</v>
      </c>
      <c r="I32" s="458">
        <f t="shared" si="2"/>
        <v>0</v>
      </c>
      <c r="J32" s="458">
        <f t="shared" si="2"/>
        <v>0</v>
      </c>
      <c r="K32" s="458">
        <f t="shared" si="2"/>
        <v>0</v>
      </c>
      <c r="L32" s="458">
        <f t="shared" ref="L32" si="3">SUM(L24:L30)</f>
        <v>0</v>
      </c>
    </row>
    <row r="33" spans="1:13" s="459" customFormat="1" ht="13.8" thickTop="1">
      <c r="A33" s="457"/>
      <c r="B33" s="457"/>
      <c r="C33" s="457"/>
      <c r="D33" s="329"/>
      <c r="E33" s="464"/>
      <c r="F33" s="464"/>
      <c r="G33" s="464"/>
      <c r="H33" s="464"/>
      <c r="I33" s="464"/>
      <c r="J33" s="464"/>
      <c r="K33" s="464"/>
      <c r="L33" s="464"/>
    </row>
    <row r="34" spans="1:13" s="88" customFormat="1" ht="15.6">
      <c r="B34" s="449" t="s">
        <v>1544</v>
      </c>
      <c r="E34" s="461"/>
      <c r="F34" s="462"/>
      <c r="G34" s="461"/>
      <c r="H34" s="461"/>
      <c r="I34" s="461"/>
      <c r="J34" s="462"/>
      <c r="K34" s="461"/>
      <c r="L34" s="461"/>
    </row>
    <row r="35" spans="1:13">
      <c r="A35" s="79" t="s">
        <v>165</v>
      </c>
      <c r="B35" s="377"/>
      <c r="D35" s="377"/>
      <c r="E35" s="463"/>
      <c r="F35" s="454"/>
      <c r="G35" s="454"/>
      <c r="H35" s="453"/>
      <c r="I35" s="463"/>
      <c r="J35" s="454"/>
      <c r="K35" s="463"/>
      <c r="L35" s="453"/>
    </row>
    <row r="36" spans="1:13">
      <c r="A36" s="79" t="s">
        <v>128</v>
      </c>
      <c r="B36" s="377"/>
      <c r="D36" s="377"/>
      <c r="E36" s="463"/>
      <c r="F36" s="454"/>
      <c r="G36" s="454"/>
      <c r="H36" s="453"/>
      <c r="I36" s="463"/>
      <c r="J36" s="454"/>
      <c r="K36" s="463"/>
      <c r="L36" s="453"/>
    </row>
    <row r="37" spans="1:13">
      <c r="A37" s="79" t="s">
        <v>128</v>
      </c>
      <c r="B37" s="377"/>
      <c r="D37" s="377"/>
      <c r="E37" s="453"/>
      <c r="F37" s="454"/>
      <c r="G37" s="454"/>
      <c r="H37" s="453"/>
      <c r="I37" s="453"/>
      <c r="J37" s="454"/>
      <c r="K37" s="453"/>
      <c r="L37" s="453"/>
    </row>
    <row r="38" spans="1:13">
      <c r="A38" s="79" t="s">
        <v>128</v>
      </c>
      <c r="B38" s="377"/>
      <c r="D38" s="377"/>
      <c r="E38" s="456"/>
      <c r="F38" s="456"/>
      <c r="G38" s="456"/>
      <c r="H38" s="456"/>
      <c r="I38" s="456"/>
      <c r="J38" s="456"/>
      <c r="K38" s="456"/>
      <c r="L38" s="453"/>
    </row>
    <row r="39" spans="1:13" s="459" customFormat="1" ht="13.8" thickBot="1">
      <c r="A39" s="457">
        <v>3</v>
      </c>
      <c r="B39" s="457"/>
      <c r="C39" s="457"/>
      <c r="D39" s="329"/>
      <c r="E39" s="458">
        <f t="shared" ref="E39:K39" si="4">SUM(E35:E38)</f>
        <v>0</v>
      </c>
      <c r="F39" s="458">
        <f t="shared" si="4"/>
        <v>0</v>
      </c>
      <c r="G39" s="458">
        <f t="shared" si="4"/>
        <v>0</v>
      </c>
      <c r="H39" s="458">
        <f t="shared" si="4"/>
        <v>0</v>
      </c>
      <c r="I39" s="458">
        <f t="shared" si="4"/>
        <v>0</v>
      </c>
      <c r="J39" s="458">
        <f t="shared" si="4"/>
        <v>0</v>
      </c>
      <c r="K39" s="458">
        <f t="shared" si="4"/>
        <v>0</v>
      </c>
      <c r="L39" s="458">
        <f>SUM(L35:L37)</f>
        <v>0</v>
      </c>
    </row>
    <row r="40" spans="1:13" s="459" customFormat="1" ht="13.8" thickTop="1">
      <c r="A40" s="457"/>
      <c r="B40" s="457"/>
      <c r="C40" s="457"/>
      <c r="D40" s="329"/>
      <c r="E40" s="464"/>
      <c r="F40" s="464"/>
      <c r="G40" s="464"/>
      <c r="H40" s="464"/>
      <c r="I40" s="464"/>
      <c r="J40" s="464"/>
      <c r="K40" s="464"/>
      <c r="L40" s="464"/>
    </row>
    <row r="41" spans="1:13" s="459" customFormat="1" ht="15.6">
      <c r="A41" s="88"/>
      <c r="B41" s="465"/>
      <c r="C41" s="88"/>
      <c r="D41" s="88"/>
      <c r="E41" s="461"/>
      <c r="F41" s="462"/>
      <c r="G41" s="461"/>
      <c r="H41" s="461"/>
      <c r="I41" s="461"/>
      <c r="J41" s="462"/>
      <c r="K41" s="461"/>
      <c r="L41" s="461"/>
    </row>
    <row r="42" spans="1:13">
      <c r="A42" s="79" t="s">
        <v>841</v>
      </c>
      <c r="B42" s="377"/>
      <c r="D42" s="377"/>
      <c r="E42" s="463"/>
      <c r="F42" s="454"/>
      <c r="G42" s="454"/>
      <c r="H42" s="453"/>
      <c r="I42" s="463"/>
      <c r="J42" s="454"/>
      <c r="K42" s="463"/>
      <c r="L42" s="453"/>
    </row>
    <row r="43" spans="1:13" s="88" customFormat="1" ht="15">
      <c r="A43" s="79" t="s">
        <v>128</v>
      </c>
      <c r="B43" s="377"/>
      <c r="C43" s="79"/>
      <c r="D43" s="377"/>
      <c r="E43" s="463"/>
      <c r="F43" s="454"/>
      <c r="G43" s="454"/>
      <c r="H43" s="453"/>
      <c r="I43" s="463"/>
      <c r="J43" s="454"/>
      <c r="K43" s="463"/>
      <c r="L43" s="453"/>
      <c r="M43" s="466"/>
    </row>
    <row r="44" spans="1:13">
      <c r="A44" s="79" t="s">
        <v>128</v>
      </c>
      <c r="B44" s="377"/>
      <c r="D44" s="377"/>
      <c r="E44" s="453"/>
      <c r="F44" s="454"/>
      <c r="G44" s="454"/>
      <c r="H44" s="453"/>
      <c r="I44" s="453"/>
      <c r="J44" s="454"/>
      <c r="K44" s="453"/>
      <c r="L44" s="453"/>
    </row>
    <row r="45" spans="1:13" s="447" customFormat="1" ht="13.8">
      <c r="A45" s="79" t="s">
        <v>128</v>
      </c>
      <c r="B45" s="377"/>
      <c r="C45" s="79"/>
      <c r="D45" s="377"/>
      <c r="E45" s="456"/>
      <c r="F45" s="456"/>
      <c r="G45" s="456"/>
      <c r="H45" s="456"/>
      <c r="I45" s="456"/>
      <c r="J45" s="456"/>
      <c r="K45" s="456"/>
      <c r="L45" s="453"/>
    </row>
    <row r="46" spans="1:13" ht="13.8" thickBot="1">
      <c r="A46" s="457">
        <v>4</v>
      </c>
      <c r="B46" s="457"/>
      <c r="C46" s="457"/>
      <c r="D46" s="329"/>
      <c r="E46" s="458">
        <f>SUM(E42:E45)</f>
        <v>0</v>
      </c>
      <c r="F46" s="458">
        <f t="shared" ref="F46:K46" si="5">SUM(F42:F45)</f>
        <v>0</v>
      </c>
      <c r="G46" s="458">
        <f t="shared" si="5"/>
        <v>0</v>
      </c>
      <c r="H46" s="458">
        <f t="shared" si="5"/>
        <v>0</v>
      </c>
      <c r="I46" s="458">
        <f t="shared" si="5"/>
        <v>0</v>
      </c>
      <c r="J46" s="458">
        <f t="shared" si="5"/>
        <v>0</v>
      </c>
      <c r="K46" s="458">
        <f t="shared" si="5"/>
        <v>0</v>
      </c>
      <c r="L46" s="458">
        <f>SUM(L42:L44)</f>
        <v>0</v>
      </c>
    </row>
    <row r="47" spans="1:13" ht="13.8" thickTop="1">
      <c r="A47" s="457"/>
      <c r="B47" s="457"/>
      <c r="C47" s="457"/>
      <c r="D47" s="329"/>
      <c r="E47" s="464"/>
      <c r="F47" s="464"/>
      <c r="G47" s="464"/>
      <c r="H47" s="464"/>
      <c r="I47" s="464"/>
      <c r="J47" s="464"/>
      <c r="K47" s="464"/>
      <c r="L47" s="464"/>
    </row>
    <row r="48" spans="1:13">
      <c r="D48" s="467"/>
      <c r="E48" s="467"/>
      <c r="F48" s="467"/>
      <c r="G48" s="467"/>
      <c r="H48" s="467"/>
      <c r="I48" s="467"/>
      <c r="J48" s="467"/>
      <c r="K48" s="467"/>
      <c r="L48" s="467"/>
    </row>
    <row r="49" spans="1:12" ht="15.6">
      <c r="A49" s="443">
        <v>5</v>
      </c>
      <c r="B49" s="443" t="s">
        <v>1545</v>
      </c>
      <c r="C49" s="88"/>
      <c r="D49" s="468"/>
      <c r="E49" s="469">
        <f>+E32+E21+E39+E46</f>
        <v>0</v>
      </c>
      <c r="F49" s="469">
        <f t="shared" ref="F49:L49" si="6">+F32+F21+F39+F46</f>
        <v>0</v>
      </c>
      <c r="G49" s="469">
        <f>+G32+G21+G39+G46</f>
        <v>0</v>
      </c>
      <c r="H49" s="469">
        <f t="shared" si="6"/>
        <v>0</v>
      </c>
      <c r="I49" s="469">
        <f>+I32+I21+I39+I46</f>
        <v>0</v>
      </c>
      <c r="J49" s="469">
        <f t="shared" si="6"/>
        <v>0</v>
      </c>
      <c r="K49" s="469">
        <f t="shared" si="6"/>
        <v>0</v>
      </c>
      <c r="L49" s="469">
        <f t="shared" si="6"/>
        <v>0</v>
      </c>
    </row>
    <row r="51" spans="1:12" ht="13.8">
      <c r="A51" s="447"/>
      <c r="B51" s="447"/>
      <c r="C51" s="447"/>
      <c r="D51" s="447"/>
      <c r="E51" s="447"/>
      <c r="F51" s="447"/>
      <c r="G51" s="470"/>
      <c r="H51" s="470"/>
      <c r="I51" s="447"/>
      <c r="J51" s="447"/>
      <c r="K51" s="447"/>
      <c r="L51" s="447"/>
    </row>
  </sheetData>
  <customSheetViews>
    <customSheetView guid="{343BF296-013A-41F5-BDAB-AD6220EA7F78}" scale="90" showPageBreaks="1" fitToPage="1" printArea="1" view="pageBreakPreview">
      <selection activeCell="D33" sqref="D33"/>
      <pageMargins left="0" right="0" top="0" bottom="0" header="0" footer="0"/>
      <printOptions horizontalCentered="1"/>
      <pageSetup scale="69" orientation="landscape" r:id="rId1"/>
    </customSheetView>
    <customSheetView guid="{B321D76C-CDE5-48BB-9CDE-80FF97D58FCF}" scale="90" showPageBreaks="1" fitToPage="1" printArea="1" view="pageBreakPreview">
      <selection activeCell="D33" sqref="D33"/>
      <pageMargins left="0" right="0" top="0" bottom="0" header="0" footer="0"/>
      <printOptions horizontalCentered="1"/>
      <pageSetup scale="69" orientation="landscape" r:id="rId2"/>
    </customSheetView>
  </customSheetViews>
  <mergeCells count="7">
    <mergeCell ref="D13:H13"/>
    <mergeCell ref="I13:L13"/>
    <mergeCell ref="A4:M4"/>
    <mergeCell ref="A5:M5"/>
    <mergeCell ref="A9:M9"/>
    <mergeCell ref="A6:M6"/>
    <mergeCell ref="A8:M8"/>
  </mergeCells>
  <printOptions horizontalCentered="1"/>
  <pageMargins left="0.2" right="0.2" top="0.5" bottom="0.25" header="0.3" footer="0.3"/>
  <pageSetup scale="73" orientation="landscape"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0070C0"/>
    <pageSetUpPr fitToPage="1"/>
  </sheetPr>
  <dimension ref="A1:M31"/>
  <sheetViews>
    <sheetView view="pageBreakPreview" zoomScale="115" zoomScaleNormal="80" zoomScaleSheetLayoutView="115" workbookViewId="0">
      <selection sqref="A1:XFD1048576"/>
    </sheetView>
  </sheetViews>
  <sheetFormatPr defaultColWidth="16.77734375" defaultRowHeight="13.2"/>
  <cols>
    <col min="1" max="1" width="7.77734375" style="78" customWidth="1"/>
    <col min="2" max="2" width="13.77734375" style="78" customWidth="1"/>
    <col min="3" max="3" width="2.77734375" style="78" customWidth="1"/>
    <col min="4" max="4" width="9.109375" style="78" bestFit="1" customWidth="1"/>
    <col min="5" max="5" width="3.44140625" style="78" customWidth="1"/>
    <col min="6" max="6" width="12" style="78" customWidth="1"/>
    <col min="7" max="7" width="3.44140625" style="78" customWidth="1"/>
    <col min="8" max="8" width="15" style="78" bestFit="1" customWidth="1"/>
    <col min="9" max="9" width="2.77734375" style="78" customWidth="1"/>
    <col min="10" max="10" width="52.44140625" style="78" bestFit="1" customWidth="1"/>
    <col min="11" max="11" width="29.109375" style="78" customWidth="1"/>
    <col min="12" max="16384" width="16.77734375" style="78"/>
  </cols>
  <sheetData>
    <row r="1" spans="1:13" ht="15.6">
      <c r="A1" s="75"/>
      <c r="B1" s="75"/>
      <c r="C1" s="75"/>
      <c r="D1" s="76"/>
      <c r="E1" s="76"/>
      <c r="F1" s="343"/>
      <c r="G1" s="76"/>
      <c r="H1" s="76"/>
      <c r="I1" s="76"/>
      <c r="J1" s="77"/>
      <c r="L1" s="311"/>
    </row>
    <row r="2" spans="1:13" ht="15.6">
      <c r="A2" s="75"/>
      <c r="B2" s="75"/>
      <c r="C2" s="75"/>
      <c r="D2" s="76"/>
      <c r="E2" s="76"/>
      <c r="F2" s="343"/>
      <c r="G2" s="76"/>
      <c r="H2" s="76"/>
      <c r="I2" s="76"/>
      <c r="J2" s="76"/>
      <c r="K2" s="311"/>
      <c r="L2" s="311"/>
      <c r="M2" s="121"/>
    </row>
    <row r="3" spans="1:13" ht="17.399999999999999">
      <c r="A3" s="234"/>
      <c r="B3" s="234"/>
      <c r="C3" s="234"/>
      <c r="D3" s="231"/>
      <c r="E3" s="231"/>
      <c r="F3" s="431"/>
      <c r="G3" s="231"/>
      <c r="H3" s="231"/>
      <c r="I3" s="231"/>
      <c r="J3" s="231"/>
      <c r="K3" s="231"/>
      <c r="L3" s="231"/>
      <c r="M3" s="1269"/>
    </row>
    <row r="4" spans="1:13" ht="17.399999999999999">
      <c r="A4" s="1426" t="s">
        <v>200</v>
      </c>
      <c r="B4" s="1426"/>
      <c r="C4" s="1426"/>
      <c r="D4" s="1426"/>
      <c r="E4" s="1426"/>
      <c r="F4" s="1426"/>
      <c r="G4" s="1426"/>
      <c r="H4" s="1426"/>
      <c r="I4" s="1426"/>
      <c r="J4" s="1426"/>
      <c r="K4" s="1426"/>
      <c r="L4" s="234"/>
      <c r="M4" s="234"/>
    </row>
    <row r="5" spans="1:13" ht="17.399999999999999">
      <c r="A5" s="1426" t="s">
        <v>2</v>
      </c>
      <c r="B5" s="1426"/>
      <c r="C5" s="1426"/>
      <c r="D5" s="1426"/>
      <c r="E5" s="1426"/>
      <c r="F5" s="1426"/>
      <c r="G5" s="1426"/>
      <c r="H5" s="1426"/>
      <c r="I5" s="1426"/>
      <c r="J5" s="1426"/>
      <c r="K5" s="1426"/>
      <c r="L5" s="234"/>
      <c r="M5" s="234"/>
    </row>
    <row r="6" spans="1:13" ht="17.399999999999999">
      <c r="A6" s="1427" t="s">
        <v>87</v>
      </c>
      <c r="B6" s="1427"/>
      <c r="C6" s="1427"/>
      <c r="D6" s="1427"/>
      <c r="E6" s="1427"/>
      <c r="F6" s="1427"/>
      <c r="G6" s="1427"/>
      <c r="H6" s="1427"/>
      <c r="I6" s="1427"/>
      <c r="J6" s="1427"/>
      <c r="K6" s="1427"/>
      <c r="L6" s="234"/>
      <c r="M6" s="234"/>
    </row>
    <row r="7" spans="1:13" ht="17.399999999999999">
      <c r="A7" s="231"/>
      <c r="B7" s="231"/>
      <c r="C7" s="231"/>
      <c r="D7" s="231"/>
      <c r="E7" s="231"/>
      <c r="F7" s="236"/>
      <c r="G7" s="231"/>
      <c r="H7" s="231"/>
      <c r="I7" s="231"/>
      <c r="J7" s="231"/>
      <c r="K7" s="231"/>
      <c r="L7" s="231"/>
      <c r="M7" s="231"/>
    </row>
    <row r="8" spans="1:13" ht="17.399999999999999">
      <c r="A8" s="1426" t="s">
        <v>1546</v>
      </c>
      <c r="B8" s="1426"/>
      <c r="C8" s="1426"/>
      <c r="D8" s="1426"/>
      <c r="E8" s="1426"/>
      <c r="F8" s="1426"/>
      <c r="G8" s="1426"/>
      <c r="H8" s="1426"/>
      <c r="I8" s="1426"/>
      <c r="J8" s="1426"/>
      <c r="K8" s="1426"/>
      <c r="L8" s="234"/>
      <c r="M8" s="234"/>
    </row>
    <row r="9" spans="1:13" ht="17.399999999999999">
      <c r="A9" s="1426" t="s">
        <v>64</v>
      </c>
      <c r="B9" s="1426"/>
      <c r="C9" s="1426"/>
      <c r="D9" s="1426"/>
      <c r="E9" s="1426"/>
      <c r="F9" s="1426"/>
      <c r="G9" s="1426"/>
      <c r="H9" s="1426"/>
      <c r="I9" s="1426"/>
      <c r="J9" s="1426"/>
      <c r="K9" s="1426"/>
      <c r="L9" s="234"/>
      <c r="M9" s="234"/>
    </row>
    <row r="10" spans="1:13" ht="17.399999999999999">
      <c r="A10" s="234"/>
      <c r="B10" s="234"/>
      <c r="C10" s="234"/>
      <c r="D10" s="234"/>
      <c r="E10" s="234"/>
      <c r="F10" s="234"/>
      <c r="G10" s="234"/>
      <c r="H10" s="234"/>
      <c r="I10" s="234"/>
      <c r="J10" s="234"/>
      <c r="K10" s="234"/>
      <c r="L10" s="234"/>
      <c r="M10" s="234"/>
    </row>
    <row r="11" spans="1:13" ht="17.399999999999999">
      <c r="A11" s="234"/>
      <c r="B11" s="234"/>
      <c r="C11" s="234"/>
      <c r="D11" s="234"/>
      <c r="E11" s="234"/>
      <c r="F11" s="234"/>
      <c r="G11" s="234"/>
      <c r="H11" s="234"/>
      <c r="I11" s="234"/>
      <c r="J11" s="234"/>
      <c r="K11" s="234"/>
      <c r="L11" s="234"/>
      <c r="M11" s="234"/>
    </row>
    <row r="12" spans="1:13" ht="17.399999999999999">
      <c r="A12" s="234"/>
      <c r="B12" s="422" t="s">
        <v>343</v>
      </c>
      <c r="C12" s="422"/>
      <c r="D12" s="422" t="s">
        <v>344</v>
      </c>
      <c r="E12" s="422"/>
      <c r="F12" s="422" t="s">
        <v>345</v>
      </c>
      <c r="G12" s="422"/>
      <c r="H12" s="422" t="s">
        <v>346</v>
      </c>
      <c r="I12" s="422"/>
      <c r="J12" s="422" t="s">
        <v>144</v>
      </c>
      <c r="K12" s="234"/>
      <c r="L12" s="234"/>
      <c r="M12" s="234"/>
    </row>
    <row r="13" spans="1:13" s="76" customFormat="1" ht="18.75" customHeight="1">
      <c r="B13" s="1271"/>
      <c r="C13" s="1271"/>
      <c r="D13" s="1271"/>
      <c r="E13" s="1271"/>
      <c r="F13" s="1271"/>
      <c r="G13" s="1271"/>
      <c r="H13" s="1271"/>
      <c r="I13" s="1271"/>
      <c r="J13" s="1271"/>
    </row>
    <row r="14" spans="1:13" s="76" customFormat="1" ht="18.75" customHeight="1">
      <c r="B14" s="1271" t="s">
        <v>1026</v>
      </c>
      <c r="C14" s="1271"/>
      <c r="D14" s="1271" t="s">
        <v>1547</v>
      </c>
      <c r="E14" s="1271"/>
      <c r="F14" s="1271"/>
      <c r="G14" s="1271"/>
      <c r="H14" s="1271" t="s">
        <v>1548</v>
      </c>
      <c r="I14" s="1271"/>
      <c r="J14" s="1271"/>
    </row>
    <row r="15" spans="1:13" s="76" customFormat="1" ht="18.75" customHeight="1">
      <c r="B15" s="1382" t="s">
        <v>1028</v>
      </c>
      <c r="C15" s="432"/>
      <c r="D15" s="1382" t="s">
        <v>1549</v>
      </c>
      <c r="E15" s="1271"/>
      <c r="F15" s="1382" t="s">
        <v>136</v>
      </c>
      <c r="G15" s="432"/>
      <c r="H15" s="1382" t="s">
        <v>747</v>
      </c>
      <c r="I15" s="432"/>
      <c r="J15" s="1382" t="s">
        <v>1550</v>
      </c>
    </row>
    <row r="16" spans="1:13" s="76" customFormat="1" ht="18.75" customHeight="1">
      <c r="A16" s="433" t="s">
        <v>149</v>
      </c>
      <c r="B16" s="434"/>
      <c r="C16" s="434"/>
      <c r="D16" s="434"/>
      <c r="E16" s="1268"/>
      <c r="F16" s="435"/>
      <c r="G16" s="434"/>
      <c r="H16" s="436"/>
      <c r="I16" s="437"/>
      <c r="J16" s="434"/>
    </row>
    <row r="17" spans="1:10" s="76" customFormat="1" ht="18.75" customHeight="1">
      <c r="A17" s="433" t="s">
        <v>153</v>
      </c>
      <c r="B17" s="434"/>
      <c r="C17" s="434"/>
      <c r="D17" s="434"/>
      <c r="E17" s="1268"/>
      <c r="F17" s="435"/>
      <c r="G17" s="434"/>
      <c r="H17" s="437"/>
      <c r="I17" s="437"/>
      <c r="J17" s="434"/>
    </row>
    <row r="18" spans="1:10" s="76" customFormat="1" ht="18.75" customHeight="1">
      <c r="A18" s="433" t="s">
        <v>156</v>
      </c>
      <c r="B18" s="434"/>
      <c r="C18" s="434"/>
      <c r="D18" s="434"/>
      <c r="E18" s="434"/>
      <c r="F18" s="435"/>
      <c r="G18" s="434"/>
      <c r="H18" s="437"/>
      <c r="I18" s="437"/>
      <c r="J18" s="434"/>
    </row>
    <row r="19" spans="1:10" s="76" customFormat="1" ht="18.75" customHeight="1">
      <c r="A19" s="433" t="s">
        <v>159</v>
      </c>
      <c r="B19" s="434"/>
      <c r="C19" s="434"/>
      <c r="D19" s="434"/>
      <c r="E19" s="434"/>
      <c r="F19" s="435"/>
      <c r="G19" s="434"/>
      <c r="H19" s="437"/>
      <c r="I19" s="437"/>
      <c r="J19" s="434"/>
    </row>
    <row r="20" spans="1:10" s="76" customFormat="1" ht="18.75" customHeight="1">
      <c r="A20" s="433" t="s">
        <v>221</v>
      </c>
      <c r="B20" s="434"/>
      <c r="C20" s="434"/>
      <c r="D20" s="434"/>
      <c r="E20" s="434"/>
      <c r="F20" s="435"/>
      <c r="G20" s="434"/>
      <c r="H20" s="437"/>
      <c r="I20" s="437"/>
      <c r="J20" s="434"/>
    </row>
    <row r="21" spans="1:10" s="76" customFormat="1" ht="18.75" customHeight="1">
      <c r="A21" s="433" t="s">
        <v>225</v>
      </c>
      <c r="B21" s="434"/>
      <c r="C21" s="434"/>
      <c r="D21" s="434"/>
      <c r="E21" s="434"/>
      <c r="F21" s="435"/>
      <c r="G21" s="434"/>
      <c r="H21" s="437"/>
      <c r="I21" s="437"/>
      <c r="J21" s="434"/>
    </row>
    <row r="22" spans="1:10" s="76" customFormat="1" ht="18.75" customHeight="1">
      <c r="A22" s="433" t="s">
        <v>230</v>
      </c>
      <c r="B22" s="434"/>
      <c r="C22" s="434"/>
      <c r="D22" s="434"/>
      <c r="E22" s="434"/>
      <c r="F22" s="435"/>
      <c r="G22" s="434"/>
      <c r="H22" s="437"/>
      <c r="I22" s="437"/>
      <c r="J22" s="434"/>
    </row>
    <row r="23" spans="1:10" s="76" customFormat="1" ht="18.75" customHeight="1">
      <c r="A23" s="433" t="s">
        <v>128</v>
      </c>
      <c r="B23" s="438"/>
      <c r="C23" s="434"/>
      <c r="D23" s="438"/>
      <c r="E23" s="434"/>
      <c r="F23" s="438"/>
      <c r="G23" s="434"/>
      <c r="H23" s="1383"/>
      <c r="I23" s="437"/>
      <c r="J23" s="438"/>
    </row>
    <row r="24" spans="1:10" s="76" customFormat="1" ht="18.75" customHeight="1">
      <c r="A24" s="115">
        <v>2</v>
      </c>
      <c r="B24" s="433"/>
      <c r="C24" s="433"/>
      <c r="D24" s="433" t="s">
        <v>1551</v>
      </c>
      <c r="E24" s="433"/>
      <c r="F24" s="439" t="s">
        <v>1029</v>
      </c>
      <c r="G24" s="433"/>
      <c r="H24" s="440">
        <f>SUM(H16:H23)</f>
        <v>0</v>
      </c>
      <c r="I24" s="441"/>
      <c r="J24" s="433" t="s">
        <v>1552</v>
      </c>
    </row>
    <row r="25" spans="1:10" s="76" customFormat="1" ht="15.6">
      <c r="A25" s="115"/>
      <c r="H25" s="75"/>
    </row>
    <row r="26" spans="1:10" s="76" customFormat="1" ht="15.6">
      <c r="A26" s="115"/>
      <c r="H26" s="75"/>
    </row>
    <row r="27" spans="1:10" s="76" customFormat="1" ht="15.6">
      <c r="A27" s="115">
        <v>3</v>
      </c>
      <c r="B27" s="76" t="s">
        <v>1553</v>
      </c>
      <c r="H27" s="106">
        <f>H24-H28</f>
        <v>0</v>
      </c>
      <c r="I27" s="442"/>
    </row>
    <row r="28" spans="1:10" s="76" customFormat="1" ht="15.6">
      <c r="A28" s="115">
        <v>4</v>
      </c>
      <c r="B28" s="76" t="s">
        <v>1554</v>
      </c>
      <c r="H28" s="106">
        <f>H20</f>
        <v>0</v>
      </c>
      <c r="I28" s="442"/>
    </row>
    <row r="29" spans="1:10" s="76" customFormat="1" ht="15.6">
      <c r="A29" s="115">
        <v>5</v>
      </c>
      <c r="B29" s="76" t="s">
        <v>1555</v>
      </c>
      <c r="H29" s="106">
        <v>0</v>
      </c>
      <c r="I29" s="442"/>
    </row>
    <row r="30" spans="1:10" s="76" customFormat="1" ht="15">
      <c r="A30" s="115"/>
    </row>
    <row r="31" spans="1:10" s="76" customFormat="1" ht="15"/>
  </sheetData>
  <customSheetViews>
    <customSheetView guid="{343BF296-013A-41F5-BDAB-AD6220EA7F78}"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1"/>
    </customSheetView>
    <customSheetView guid="{B321D76C-CDE5-48BB-9CDE-80FF97D58FCF}"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2"/>
    </customSheetView>
  </customSheetViews>
  <mergeCells count="5">
    <mergeCell ref="A4:K4"/>
    <mergeCell ref="A5:K5"/>
    <mergeCell ref="A6:K6"/>
    <mergeCell ref="A8:K8"/>
    <mergeCell ref="A9:K9"/>
  </mergeCells>
  <printOptions horizontalCentered="1"/>
  <pageMargins left="0.7" right="0.7" top="0.75" bottom="0.75" header="0.3" footer="0.3"/>
  <pageSetup scale="82" orientation="landscape" r:id="rId3"/>
  <colBreaks count="1" manualBreakCount="1">
    <brk id="11" max="29" man="1"/>
  </colBreaks>
  <drawing r:id="rId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tabColor rgb="FF0070C0"/>
  </sheetPr>
  <dimension ref="A1:P27"/>
  <sheetViews>
    <sheetView view="pageBreakPreview" zoomScaleNormal="100" zoomScaleSheetLayoutView="100" workbookViewId="0">
      <selection activeCell="H21" sqref="H21"/>
    </sheetView>
  </sheetViews>
  <sheetFormatPr defaultColWidth="9" defaultRowHeight="13.2"/>
  <cols>
    <col min="1" max="1" width="3" style="78" customWidth="1"/>
    <col min="2" max="2" width="4.21875" style="78" customWidth="1"/>
    <col min="3" max="3" width="26.44140625" style="78" bestFit="1" customWidth="1"/>
    <col min="4" max="4" width="16" style="78" customWidth="1"/>
    <col min="5" max="5" width="1.77734375" style="78" customWidth="1"/>
    <col min="6" max="6" width="14" style="78" customWidth="1"/>
    <col min="7" max="9" width="9" style="78"/>
    <col min="10" max="10" width="10.44140625" style="78" bestFit="1" customWidth="1"/>
    <col min="11" max="11" width="29.109375" style="78" customWidth="1"/>
    <col min="12" max="16384" width="9" style="78"/>
  </cols>
  <sheetData>
    <row r="1" spans="1:16" s="366" customFormat="1" ht="15.6">
      <c r="A1" s="75"/>
      <c r="D1" s="365"/>
      <c r="E1" s="365"/>
      <c r="L1" s="419"/>
      <c r="P1" s="420"/>
    </row>
    <row r="2" spans="1:16" s="370" customFormat="1"/>
    <row r="3" spans="1:16" s="370" customFormat="1" ht="17.399999999999999">
      <c r="A3" s="367"/>
      <c r="B3" s="369"/>
      <c r="C3" s="369"/>
      <c r="D3" s="368"/>
      <c r="E3" s="368"/>
      <c r="F3" s="369"/>
      <c r="G3" s="369"/>
      <c r="H3" s="369"/>
      <c r="I3" s="369"/>
      <c r="J3" s="369"/>
      <c r="K3" s="369"/>
      <c r="L3" s="369"/>
      <c r="M3" s="369"/>
      <c r="N3" s="369"/>
      <c r="O3" s="369"/>
      <c r="P3" s="1283"/>
    </row>
    <row r="4" spans="1:16" s="370" customFormat="1" ht="17.399999999999999">
      <c r="A4" s="1466" t="s">
        <v>200</v>
      </c>
      <c r="B4" s="1466"/>
      <c r="C4" s="1466"/>
      <c r="D4" s="1466"/>
      <c r="E4" s="1466"/>
      <c r="F4" s="1466"/>
      <c r="G4" s="367"/>
      <c r="H4" s="367"/>
      <c r="I4" s="367"/>
      <c r="J4" s="367"/>
      <c r="K4" s="367"/>
      <c r="L4" s="367"/>
      <c r="M4" s="367"/>
      <c r="N4" s="367"/>
      <c r="O4" s="367"/>
      <c r="P4" s="367"/>
    </row>
    <row r="5" spans="1:16" s="370" customFormat="1" ht="17.399999999999999">
      <c r="A5" s="1466" t="s">
        <v>2</v>
      </c>
      <c r="B5" s="1466"/>
      <c r="C5" s="1466"/>
      <c r="D5" s="1466"/>
      <c r="E5" s="1466"/>
      <c r="F5" s="1466"/>
      <c r="G5" s="367"/>
      <c r="H5" s="367"/>
      <c r="I5" s="367"/>
      <c r="J5" s="367"/>
      <c r="K5" s="367"/>
      <c r="L5" s="367"/>
      <c r="M5" s="367"/>
      <c r="N5" s="367"/>
      <c r="O5" s="367"/>
      <c r="P5" s="367"/>
    </row>
    <row r="6" spans="1:16" s="370" customFormat="1" ht="17.399999999999999">
      <c r="A6" s="1467" t="s">
        <v>87</v>
      </c>
      <c r="B6" s="1467"/>
      <c r="C6" s="1467"/>
      <c r="D6" s="1467"/>
      <c r="E6" s="1467"/>
      <c r="F6" s="1467"/>
      <c r="G6" s="367"/>
      <c r="H6" s="367"/>
      <c r="I6" s="367"/>
      <c r="J6" s="367"/>
      <c r="K6" s="367"/>
      <c r="L6" s="367"/>
      <c r="M6" s="367"/>
      <c r="N6" s="367"/>
      <c r="O6" s="367"/>
      <c r="P6" s="367"/>
    </row>
    <row r="7" spans="1:16" s="370" customFormat="1" ht="12" customHeight="1">
      <c r="A7" s="369"/>
      <c r="B7" s="369"/>
      <c r="C7" s="369"/>
      <c r="D7" s="371"/>
      <c r="E7" s="371"/>
      <c r="F7" s="369"/>
      <c r="G7" s="369"/>
      <c r="H7" s="369"/>
      <c r="I7" s="369"/>
      <c r="J7" s="369"/>
      <c r="K7" s="369"/>
      <c r="L7" s="369"/>
      <c r="M7" s="369"/>
      <c r="N7" s="369"/>
      <c r="O7" s="369"/>
      <c r="P7" s="369"/>
    </row>
    <row r="8" spans="1:16" s="370" customFormat="1" ht="17.399999999999999">
      <c r="A8" s="1466" t="s">
        <v>1556</v>
      </c>
      <c r="B8" s="1466"/>
      <c r="C8" s="1466"/>
      <c r="D8" s="1466"/>
      <c r="E8" s="1466"/>
      <c r="F8" s="1466"/>
      <c r="G8" s="367"/>
      <c r="H8" s="367"/>
      <c r="I8" s="367"/>
      <c r="J8" s="367"/>
      <c r="K8" s="367"/>
      <c r="L8" s="367"/>
      <c r="M8" s="367"/>
      <c r="N8" s="367"/>
      <c r="O8" s="367"/>
      <c r="P8" s="367"/>
    </row>
    <row r="9" spans="1:16" s="370" customFormat="1" ht="17.399999999999999">
      <c r="A9" s="1466" t="s">
        <v>66</v>
      </c>
      <c r="B9" s="1466"/>
      <c r="C9" s="1466"/>
      <c r="D9" s="1466"/>
      <c r="E9" s="1466"/>
      <c r="F9" s="1466"/>
      <c r="G9" s="367"/>
      <c r="H9" s="367"/>
      <c r="I9" s="367"/>
      <c r="J9" s="367"/>
      <c r="K9" s="367"/>
      <c r="L9" s="367"/>
      <c r="M9" s="367"/>
      <c r="N9" s="367"/>
      <c r="O9" s="367"/>
      <c r="P9" s="367"/>
    </row>
    <row r="12" spans="1:16" ht="13.8">
      <c r="C12" s="421" t="s">
        <v>1557</v>
      </c>
    </row>
    <row r="13" spans="1:16" ht="13.8">
      <c r="C13" s="421"/>
    </row>
    <row r="14" spans="1:16" ht="15">
      <c r="C14" s="83" t="s">
        <v>343</v>
      </c>
      <c r="D14" s="83" t="s">
        <v>344</v>
      </c>
      <c r="E14" s="83"/>
      <c r="F14" s="83" t="s">
        <v>345</v>
      </c>
      <c r="G14" s="422"/>
    </row>
    <row r="15" spans="1:16">
      <c r="D15" s="423" t="s">
        <v>332</v>
      </c>
      <c r="E15" s="327"/>
      <c r="F15" s="423" t="s">
        <v>332</v>
      </c>
    </row>
    <row r="16" spans="1:16">
      <c r="D16" s="424" t="s">
        <v>747</v>
      </c>
      <c r="F16" s="424" t="s">
        <v>747</v>
      </c>
    </row>
    <row r="17" spans="1:6" ht="13.8">
      <c r="C17" s="425"/>
    </row>
    <row r="18" spans="1:6" ht="13.8">
      <c r="A18" s="78">
        <v>1</v>
      </c>
      <c r="C18" s="425" t="s">
        <v>1558</v>
      </c>
      <c r="D18" s="426"/>
      <c r="F18" s="426"/>
    </row>
    <row r="19" spans="1:6" ht="13.8">
      <c r="A19" s="78">
        <v>2</v>
      </c>
      <c r="C19" s="425" t="s">
        <v>1559</v>
      </c>
      <c r="D19" s="426"/>
      <c r="F19" s="426"/>
    </row>
    <row r="20" spans="1:6" ht="13.8">
      <c r="A20" s="78">
        <v>3</v>
      </c>
      <c r="C20" s="425" t="s">
        <v>1560</v>
      </c>
      <c r="D20" s="427"/>
      <c r="F20" s="427"/>
    </row>
    <row r="21" spans="1:6" ht="13.8">
      <c r="A21" s="78">
        <v>4</v>
      </c>
      <c r="C21" s="421" t="s">
        <v>139</v>
      </c>
      <c r="D21" s="428">
        <f>SUM(D18:D20)</f>
        <v>0</v>
      </c>
      <c r="F21" s="428">
        <f>SUM(F17:F20)</f>
        <v>0</v>
      </c>
    </row>
    <row r="22" spans="1:6" ht="13.8">
      <c r="C22" s="421"/>
      <c r="D22" s="428"/>
      <c r="F22" s="428"/>
    </row>
    <row r="23" spans="1:6" ht="13.8">
      <c r="A23" s="429"/>
      <c r="B23" s="429"/>
      <c r="C23" s="429"/>
      <c r="D23" s="430"/>
      <c r="E23" s="429"/>
      <c r="F23" s="429"/>
    </row>
    <row r="24" spans="1:6" ht="13.2" customHeight="1">
      <c r="A24" s="1480" t="s">
        <v>1561</v>
      </c>
      <c r="B24" s="1481"/>
      <c r="C24" s="1481"/>
      <c r="D24" s="1481"/>
      <c r="E24" s="1481"/>
      <c r="F24" s="1481"/>
    </row>
    <row r="25" spans="1:6">
      <c r="A25" s="1482"/>
      <c r="B25" s="1482"/>
      <c r="C25" s="1482"/>
      <c r="D25" s="1482"/>
      <c r="E25" s="1482"/>
      <c r="F25" s="1482"/>
    </row>
    <row r="26" spans="1:6">
      <c r="A26" s="1482"/>
      <c r="B26" s="1482"/>
      <c r="C26" s="1482"/>
      <c r="D26" s="1482"/>
      <c r="E26" s="1482"/>
      <c r="F26" s="1482"/>
    </row>
    <row r="27" spans="1:6">
      <c r="A27" s="1482"/>
      <c r="B27" s="1482"/>
      <c r="C27" s="1482"/>
      <c r="D27" s="1482"/>
      <c r="E27" s="1482"/>
      <c r="F27" s="1482"/>
    </row>
  </sheetData>
  <customSheetViews>
    <customSheetView guid="{343BF296-013A-41F5-BDAB-AD6220EA7F78}" showPageBreaks="1" printArea="1" view="pageBreakPreview" topLeftCell="A10">
      <selection activeCell="D33" sqref="D33"/>
      <pageMargins left="0" right="0" top="0" bottom="0" header="0" footer="0"/>
      <printOptions horizontalCentered="1"/>
      <pageSetup orientation="portrait" r:id="rId1"/>
    </customSheetView>
    <customSheetView guid="{B321D76C-CDE5-48BB-9CDE-80FF97D58FCF}" showPageBreaks="1" printArea="1" view="pageBreakPreview" topLeftCell="A10">
      <selection activeCell="D33" sqref="D33"/>
      <pageMargins left="0" right="0" top="0" bottom="0" header="0" footer="0"/>
      <printOptions horizontalCentered="1"/>
      <pageSetup orientation="portrait" r:id="rId2"/>
    </customSheetView>
  </customSheetViews>
  <mergeCells count="6">
    <mergeCell ref="A24:F27"/>
    <mergeCell ref="A8:F8"/>
    <mergeCell ref="A9:F9"/>
    <mergeCell ref="A4:F4"/>
    <mergeCell ref="A5:F5"/>
    <mergeCell ref="A6:F6"/>
  </mergeCells>
  <printOptions horizontalCentered="1"/>
  <pageMargins left="0.7" right="0.7" top="0.75" bottom="0.75" header="0.3" footer="0.3"/>
  <pageSetup orientation="portrait"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71E0F-67C2-481A-9963-738C66DA9A2F}">
  <sheetPr>
    <tabColor rgb="FF0070C0"/>
    <pageSetUpPr fitToPage="1"/>
  </sheetPr>
  <dimension ref="A1:P55"/>
  <sheetViews>
    <sheetView zoomScale="70" zoomScaleNormal="70" workbookViewId="0">
      <selection activeCell="H31" sqref="H31"/>
    </sheetView>
  </sheetViews>
  <sheetFormatPr defaultColWidth="8.6640625" defaultRowHeight="12"/>
  <cols>
    <col min="1" max="1" width="8.6640625" style="62"/>
    <col min="2" max="2" width="16" style="62" customWidth="1"/>
    <col min="3" max="3" width="63.21875" style="62" bestFit="1" customWidth="1"/>
    <col min="4" max="4" width="10.109375" style="62" customWidth="1"/>
    <col min="5" max="5" width="36.44140625" style="62" customWidth="1"/>
    <col min="6" max="16" width="19.44140625" style="62" customWidth="1"/>
    <col min="17" max="16384" width="8.6640625" style="62"/>
  </cols>
  <sheetData>
    <row r="1" spans="1:16" ht="15.6">
      <c r="A1" s="398"/>
      <c r="B1" s="399"/>
      <c r="C1" s="134"/>
      <c r="D1" s="134"/>
      <c r="E1" s="134"/>
      <c r="F1" s="29"/>
      <c r="G1" s="63"/>
      <c r="H1" s="29"/>
      <c r="I1" s="29"/>
      <c r="J1" s="29"/>
      <c r="K1" s="29"/>
      <c r="L1" s="29"/>
      <c r="M1" s="29"/>
      <c r="N1" s="29"/>
      <c r="O1" s="29"/>
      <c r="P1" s="29"/>
    </row>
    <row r="2" spans="1:16" ht="17.399999999999999">
      <c r="A2" s="400"/>
      <c r="B2" s="401"/>
      <c r="C2" s="402"/>
      <c r="D2" s="403"/>
      <c r="E2" s="402"/>
      <c r="F2" s="64"/>
      <c r="G2" s="64"/>
      <c r="H2" s="65"/>
      <c r="I2" s="65"/>
      <c r="J2" s="65"/>
      <c r="K2" s="65"/>
      <c r="L2" s="65"/>
      <c r="M2" s="65"/>
      <c r="N2" s="65"/>
      <c r="O2" s="65"/>
      <c r="P2" s="65"/>
    </row>
    <row r="3" spans="1:16" ht="17.399999999999999">
      <c r="A3" s="1466" t="s">
        <v>200</v>
      </c>
      <c r="B3" s="1466"/>
      <c r="C3" s="1466"/>
      <c r="D3" s="1466"/>
      <c r="E3" s="1466"/>
      <c r="F3" s="1466"/>
      <c r="G3" s="1466"/>
      <c r="H3" s="1466"/>
      <c r="I3" s="1466"/>
      <c r="J3" s="1466"/>
      <c r="K3" s="1466"/>
      <c r="L3" s="1466"/>
      <c r="M3" s="1466"/>
      <c r="N3" s="1466"/>
      <c r="O3" s="1466"/>
      <c r="P3" s="1466"/>
    </row>
    <row r="4" spans="1:16" ht="17.399999999999999">
      <c r="A4" s="1466" t="s">
        <v>2</v>
      </c>
      <c r="B4" s="1466"/>
      <c r="C4" s="1466"/>
      <c r="D4" s="1466"/>
      <c r="E4" s="1466"/>
      <c r="F4" s="1466"/>
      <c r="G4" s="1466"/>
      <c r="H4" s="1466"/>
      <c r="I4" s="1466"/>
      <c r="J4" s="1466"/>
      <c r="K4" s="1466"/>
      <c r="L4" s="1466"/>
      <c r="M4" s="1466"/>
      <c r="N4" s="1466"/>
      <c r="O4" s="1466"/>
      <c r="P4" s="1466"/>
    </row>
    <row r="5" spans="1:16" ht="17.399999999999999">
      <c r="A5" s="1486" t="s">
        <v>1562</v>
      </c>
      <c r="B5" s="1486"/>
      <c r="C5" s="1486"/>
      <c r="D5" s="1486"/>
      <c r="E5" s="1486"/>
      <c r="F5" s="1486"/>
      <c r="G5" s="1486"/>
      <c r="H5" s="1486"/>
      <c r="I5" s="1486"/>
      <c r="J5" s="1486"/>
      <c r="K5" s="1486"/>
      <c r="L5" s="1486"/>
      <c r="M5" s="1486"/>
      <c r="N5" s="1486"/>
      <c r="O5" s="1486"/>
      <c r="P5" s="1486"/>
    </row>
    <row r="6" spans="1:16" ht="17.399999999999999">
      <c r="A6" s="404"/>
      <c r="B6" s="404"/>
      <c r="C6" s="404"/>
      <c r="D6" s="404"/>
      <c r="E6" s="404"/>
      <c r="F6" s="404"/>
      <c r="G6" s="404"/>
      <c r="H6" s="404"/>
      <c r="I6" s="404"/>
      <c r="J6" s="404"/>
      <c r="K6" s="404"/>
      <c r="M6" s="1284"/>
      <c r="N6" s="1284"/>
      <c r="O6" s="1284"/>
      <c r="P6" s="1284"/>
    </row>
    <row r="7" spans="1:16" ht="17.399999999999999">
      <c r="A7" s="404"/>
      <c r="B7" s="1468" t="s">
        <v>1563</v>
      </c>
      <c r="C7" s="1468"/>
      <c r="D7" s="1468"/>
      <c r="E7" s="1468"/>
      <c r="F7" s="1468"/>
      <c r="G7" s="1468"/>
      <c r="H7" s="1468"/>
      <c r="I7" s="1468"/>
      <c r="J7" s="1468"/>
      <c r="K7" s="1468"/>
      <c r="L7" s="1468"/>
      <c r="M7" s="1468"/>
      <c r="N7" s="1468"/>
      <c r="O7" s="1468"/>
      <c r="P7" s="1468"/>
    </row>
    <row r="8" spans="1:16" ht="17.399999999999999">
      <c r="A8" s="400"/>
      <c r="B8" s="1468" t="s">
        <v>1564</v>
      </c>
      <c r="C8" s="1468"/>
      <c r="D8" s="1468"/>
      <c r="E8" s="1468"/>
      <c r="F8" s="1468"/>
      <c r="G8" s="1468"/>
      <c r="H8" s="1468"/>
      <c r="I8" s="1468"/>
      <c r="J8" s="1468"/>
      <c r="K8" s="1468"/>
      <c r="L8" s="1468"/>
      <c r="M8" s="1468"/>
      <c r="N8" s="1468"/>
      <c r="O8" s="1468"/>
      <c r="P8" s="1468"/>
    </row>
    <row r="9" spans="1:16" ht="17.399999999999999">
      <c r="A9" s="49"/>
      <c r="B9" s="49"/>
      <c r="C9" s="49"/>
      <c r="D9" s="110"/>
      <c r="E9" s="110"/>
      <c r="F9" s="29"/>
      <c r="G9" s="29"/>
      <c r="H9" s="29"/>
      <c r="I9" s="29"/>
      <c r="J9" s="29"/>
      <c r="K9" s="29"/>
      <c r="L9" s="29"/>
      <c r="M9" s="29"/>
      <c r="N9" s="1284"/>
      <c r="O9" s="1284"/>
      <c r="P9" s="1284"/>
    </row>
    <row r="10" spans="1:16" ht="15.6">
      <c r="A10" s="49"/>
      <c r="B10" s="49"/>
      <c r="C10" s="49"/>
      <c r="D10" s="110"/>
      <c r="E10" s="110"/>
      <c r="F10" s="1483" t="s">
        <v>1565</v>
      </c>
      <c r="G10" s="1484"/>
      <c r="H10" s="1484"/>
      <c r="I10" s="1484"/>
      <c r="J10" s="1483" t="s">
        <v>1565</v>
      </c>
      <c r="K10" s="1484"/>
      <c r="L10" s="1484"/>
      <c r="M10" s="1485"/>
      <c r="N10" s="1483" t="s">
        <v>1053</v>
      </c>
      <c r="O10" s="1484"/>
      <c r="P10" s="1484"/>
    </row>
    <row r="11" spans="1:16" ht="15">
      <c r="A11" s="49"/>
      <c r="B11" s="49"/>
      <c r="C11" s="49"/>
      <c r="D11" s="110"/>
      <c r="E11" s="110"/>
      <c r="F11" s="66"/>
      <c r="G11" s="66"/>
      <c r="H11" s="66"/>
      <c r="I11" s="66"/>
      <c r="J11" s="66"/>
      <c r="K11" s="66"/>
      <c r="L11" s="66"/>
      <c r="M11" s="66"/>
      <c r="N11" s="66"/>
      <c r="O11" s="66"/>
      <c r="P11" s="66"/>
    </row>
    <row r="12" spans="1:16" ht="15.6" thickBot="1">
      <c r="A12" s="49"/>
      <c r="B12" s="67" t="s">
        <v>343</v>
      </c>
      <c r="C12" s="67" t="s">
        <v>344</v>
      </c>
      <c r="D12" s="67" t="s">
        <v>345</v>
      </c>
      <c r="E12" s="67" t="s">
        <v>346</v>
      </c>
      <c r="F12" s="67" t="s">
        <v>144</v>
      </c>
      <c r="G12" s="67" t="s">
        <v>145</v>
      </c>
      <c r="H12" s="67" t="s">
        <v>211</v>
      </c>
      <c r="I12" s="67" t="s">
        <v>347</v>
      </c>
      <c r="J12" s="67" t="s">
        <v>348</v>
      </c>
      <c r="K12" s="67" t="s">
        <v>349</v>
      </c>
      <c r="L12" s="67" t="s">
        <v>350</v>
      </c>
      <c r="M12" s="67" t="s">
        <v>847</v>
      </c>
      <c r="N12" s="67" t="s">
        <v>848</v>
      </c>
      <c r="O12" s="67" t="s">
        <v>589</v>
      </c>
      <c r="P12" s="67" t="s">
        <v>591</v>
      </c>
    </row>
    <row r="13" spans="1:16" ht="31.2">
      <c r="A13" s="50"/>
      <c r="B13" s="50" t="s">
        <v>1239</v>
      </c>
      <c r="C13" s="50" t="s">
        <v>1240</v>
      </c>
      <c r="D13" s="50" t="s">
        <v>1241</v>
      </c>
      <c r="E13" s="50" t="s">
        <v>4</v>
      </c>
      <c r="F13" s="68" t="s">
        <v>1242</v>
      </c>
      <c r="G13" s="68" t="s">
        <v>1243</v>
      </c>
      <c r="H13" s="68" t="s">
        <v>1244</v>
      </c>
      <c r="I13" s="68" t="s">
        <v>1245</v>
      </c>
      <c r="J13" s="68" t="s">
        <v>1242</v>
      </c>
      <c r="K13" s="68" t="s">
        <v>1243</v>
      </c>
      <c r="L13" s="68" t="s">
        <v>1246</v>
      </c>
      <c r="M13" s="68" t="s">
        <v>1245</v>
      </c>
      <c r="N13" s="68" t="s">
        <v>1242</v>
      </c>
      <c r="O13" s="68" t="s">
        <v>1243</v>
      </c>
      <c r="P13" s="68" t="s">
        <v>1246</v>
      </c>
    </row>
    <row r="14" spans="1:16" ht="15.6">
      <c r="A14" s="50"/>
      <c r="B14" s="50"/>
      <c r="C14" s="50"/>
      <c r="D14" s="405"/>
      <c r="E14" s="405"/>
      <c r="F14" s="69"/>
      <c r="G14" s="69"/>
      <c r="H14" s="69"/>
      <c r="I14" s="69"/>
      <c r="J14" s="69"/>
      <c r="K14" s="69"/>
      <c r="L14" s="69"/>
      <c r="M14" s="69"/>
      <c r="N14" s="69"/>
      <c r="O14" s="69"/>
      <c r="P14" s="69"/>
    </row>
    <row r="15" spans="1:16" ht="16.2" thickBot="1">
      <c r="A15" s="51"/>
      <c r="B15" s="406"/>
      <c r="C15" s="407"/>
      <c r="D15" s="408"/>
      <c r="E15" s="408"/>
      <c r="F15" s="70"/>
      <c r="G15" s="70"/>
      <c r="H15" s="70"/>
      <c r="I15" s="70"/>
      <c r="J15" s="70"/>
      <c r="K15" s="70"/>
      <c r="L15" s="70"/>
      <c r="M15" s="70"/>
      <c r="N15" s="70"/>
      <c r="O15" s="70"/>
      <c r="P15" s="70"/>
    </row>
    <row r="16" spans="1:16" ht="15.6">
      <c r="A16" s="50"/>
      <c r="B16" s="409"/>
      <c r="C16" s="410"/>
      <c r="D16" s="405"/>
      <c r="E16" s="405"/>
      <c r="F16" s="69"/>
      <c r="G16" s="69"/>
      <c r="H16" s="69"/>
      <c r="I16" s="69"/>
      <c r="J16" s="69"/>
      <c r="K16" s="69"/>
      <c r="L16" s="69"/>
      <c r="M16" s="69"/>
      <c r="N16" s="69"/>
      <c r="O16" s="69"/>
      <c r="P16" s="69"/>
    </row>
    <row r="17" spans="1:16" ht="16.2" thickBot="1">
      <c r="A17" s="51"/>
      <c r="B17" s="406"/>
      <c r="C17" s="407"/>
      <c r="D17" s="408"/>
      <c r="E17" s="408"/>
      <c r="F17" s="70"/>
      <c r="G17" s="70"/>
      <c r="H17" s="70"/>
      <c r="I17" s="70"/>
      <c r="J17" s="70"/>
      <c r="K17" s="70"/>
      <c r="L17" s="70"/>
      <c r="M17" s="70"/>
      <c r="N17" s="70"/>
      <c r="O17" s="70"/>
      <c r="P17" s="70"/>
    </row>
    <row r="18" spans="1:16" ht="15.6">
      <c r="A18" s="411" t="s">
        <v>149</v>
      </c>
      <c r="B18" s="411" t="s">
        <v>203</v>
      </c>
      <c r="C18" s="412" t="s">
        <v>1566</v>
      </c>
      <c r="D18" s="411">
        <v>350</v>
      </c>
      <c r="E18" s="411" t="s">
        <v>1567</v>
      </c>
      <c r="F18" s="71">
        <v>0</v>
      </c>
      <c r="G18" s="71"/>
      <c r="H18" s="72">
        <f>+F18-G18</f>
        <v>0</v>
      </c>
      <c r="I18" s="71">
        <v>0</v>
      </c>
      <c r="J18" s="71">
        <v>0</v>
      </c>
      <c r="K18" s="71">
        <v>0</v>
      </c>
      <c r="L18" s="72">
        <f>+J18-K18</f>
        <v>0</v>
      </c>
      <c r="M18" s="71">
        <v>0</v>
      </c>
      <c r="N18" s="72">
        <f>AVERAGE(F18,J18)</f>
        <v>0</v>
      </c>
      <c r="O18" s="72">
        <f>AVERAGE(G18,K18)</f>
        <v>0</v>
      </c>
      <c r="P18" s="72">
        <f>AVERAGE(H18,L18)</f>
        <v>0</v>
      </c>
    </row>
    <row r="19" spans="1:16" ht="15.6">
      <c r="A19" s="411" t="s">
        <v>153</v>
      </c>
      <c r="B19" s="411" t="s">
        <v>203</v>
      </c>
      <c r="C19" s="412" t="s">
        <v>1566</v>
      </c>
      <c r="D19" s="411">
        <v>352</v>
      </c>
      <c r="E19" s="411" t="s">
        <v>291</v>
      </c>
      <c r="F19" s="71">
        <v>0</v>
      </c>
      <c r="G19" s="71">
        <v>0</v>
      </c>
      <c r="H19" s="72">
        <f>+F19-G19</f>
        <v>0</v>
      </c>
      <c r="I19" s="71">
        <v>0</v>
      </c>
      <c r="J19" s="71">
        <v>0</v>
      </c>
      <c r="K19" s="71">
        <v>0</v>
      </c>
      <c r="L19" s="72">
        <f>+J19-K19</f>
        <v>0</v>
      </c>
      <c r="M19" s="71">
        <v>0</v>
      </c>
      <c r="N19" s="72">
        <f t="shared" ref="N19:P40" si="0">AVERAGE(F19,J19)</f>
        <v>0</v>
      </c>
      <c r="O19" s="72">
        <f t="shared" si="0"/>
        <v>0</v>
      </c>
      <c r="P19" s="72">
        <f t="shared" si="0"/>
        <v>0</v>
      </c>
    </row>
    <row r="20" spans="1:16" ht="15.6">
      <c r="A20" s="411" t="s">
        <v>156</v>
      </c>
      <c r="B20" s="411" t="s">
        <v>203</v>
      </c>
      <c r="C20" s="412" t="s">
        <v>1566</v>
      </c>
      <c r="D20" s="411">
        <v>353</v>
      </c>
      <c r="E20" s="411" t="s">
        <v>171</v>
      </c>
      <c r="F20" s="71">
        <v>0</v>
      </c>
      <c r="G20" s="71">
        <v>0</v>
      </c>
      <c r="H20" s="72">
        <f t="shared" ref="H20:H26" si="1">+F20-G20</f>
        <v>0</v>
      </c>
      <c r="I20" s="71">
        <v>0</v>
      </c>
      <c r="J20" s="71">
        <v>0</v>
      </c>
      <c r="K20" s="71">
        <v>0</v>
      </c>
      <c r="L20" s="72">
        <f t="shared" ref="L20:L26" si="2">+J20-K20</f>
        <v>0</v>
      </c>
      <c r="M20" s="71">
        <v>0</v>
      </c>
      <c r="N20" s="72">
        <f t="shared" si="0"/>
        <v>0</v>
      </c>
      <c r="O20" s="72">
        <f t="shared" si="0"/>
        <v>0</v>
      </c>
      <c r="P20" s="72">
        <f t="shared" si="0"/>
        <v>0</v>
      </c>
    </row>
    <row r="21" spans="1:16" ht="15.6">
      <c r="A21" s="411" t="s">
        <v>159</v>
      </c>
      <c r="B21" s="411" t="s">
        <v>203</v>
      </c>
      <c r="C21" s="412" t="s">
        <v>1566</v>
      </c>
      <c r="D21" s="411">
        <v>354</v>
      </c>
      <c r="E21" s="411" t="s">
        <v>293</v>
      </c>
      <c r="F21" s="71">
        <v>0</v>
      </c>
      <c r="G21" s="71">
        <v>0</v>
      </c>
      <c r="H21" s="72">
        <f t="shared" si="1"/>
        <v>0</v>
      </c>
      <c r="I21" s="71">
        <v>0</v>
      </c>
      <c r="J21" s="71">
        <v>0</v>
      </c>
      <c r="K21" s="71">
        <v>0</v>
      </c>
      <c r="L21" s="72">
        <f t="shared" si="2"/>
        <v>0</v>
      </c>
      <c r="M21" s="71">
        <v>0</v>
      </c>
      <c r="N21" s="72">
        <f t="shared" si="0"/>
        <v>0</v>
      </c>
      <c r="O21" s="72">
        <f t="shared" si="0"/>
        <v>0</v>
      </c>
      <c r="P21" s="72">
        <f t="shared" si="0"/>
        <v>0</v>
      </c>
    </row>
    <row r="22" spans="1:16" ht="15.6">
      <c r="A22" s="411" t="s">
        <v>221</v>
      </c>
      <c r="B22" s="411" t="s">
        <v>203</v>
      </c>
      <c r="C22" s="412" t="s">
        <v>1566</v>
      </c>
      <c r="D22" s="411">
        <v>355</v>
      </c>
      <c r="E22" s="411" t="s">
        <v>294</v>
      </c>
      <c r="F22" s="71">
        <v>0</v>
      </c>
      <c r="G22" s="71">
        <v>0</v>
      </c>
      <c r="H22" s="72">
        <f t="shared" si="1"/>
        <v>0</v>
      </c>
      <c r="I22" s="71">
        <v>0</v>
      </c>
      <c r="J22" s="71">
        <v>0</v>
      </c>
      <c r="K22" s="71">
        <v>0</v>
      </c>
      <c r="L22" s="72">
        <f t="shared" si="2"/>
        <v>0</v>
      </c>
      <c r="M22" s="71">
        <v>0</v>
      </c>
      <c r="N22" s="72">
        <f t="shared" si="0"/>
        <v>0</v>
      </c>
      <c r="O22" s="72">
        <f t="shared" si="0"/>
        <v>0</v>
      </c>
      <c r="P22" s="72">
        <f t="shared" si="0"/>
        <v>0</v>
      </c>
    </row>
    <row r="23" spans="1:16" ht="15.6">
      <c r="A23" s="411" t="s">
        <v>225</v>
      </c>
      <c r="B23" s="411" t="s">
        <v>203</v>
      </c>
      <c r="C23" s="412" t="s">
        <v>1566</v>
      </c>
      <c r="D23" s="411">
        <v>356</v>
      </c>
      <c r="E23" s="411" t="s">
        <v>295</v>
      </c>
      <c r="F23" s="71">
        <v>0</v>
      </c>
      <c r="G23" s="71">
        <v>0</v>
      </c>
      <c r="H23" s="72">
        <f t="shared" si="1"/>
        <v>0</v>
      </c>
      <c r="I23" s="71">
        <v>0</v>
      </c>
      <c r="J23" s="71">
        <v>0</v>
      </c>
      <c r="K23" s="71">
        <v>0</v>
      </c>
      <c r="L23" s="72">
        <f t="shared" si="2"/>
        <v>0</v>
      </c>
      <c r="M23" s="71">
        <v>0</v>
      </c>
      <c r="N23" s="72">
        <f t="shared" si="0"/>
        <v>0</v>
      </c>
      <c r="O23" s="72">
        <f t="shared" si="0"/>
        <v>0</v>
      </c>
      <c r="P23" s="72">
        <f t="shared" si="0"/>
        <v>0</v>
      </c>
    </row>
    <row r="24" spans="1:16" ht="15.6">
      <c r="A24" s="411" t="s">
        <v>230</v>
      </c>
      <c r="B24" s="411" t="s">
        <v>203</v>
      </c>
      <c r="C24" s="412" t="s">
        <v>1566</v>
      </c>
      <c r="D24" s="411">
        <v>357</v>
      </c>
      <c r="E24" s="411" t="s">
        <v>296</v>
      </c>
      <c r="F24" s="71">
        <v>0</v>
      </c>
      <c r="G24" s="71">
        <v>0</v>
      </c>
      <c r="H24" s="72">
        <f t="shared" si="1"/>
        <v>0</v>
      </c>
      <c r="I24" s="71">
        <v>0</v>
      </c>
      <c r="J24" s="71">
        <v>0</v>
      </c>
      <c r="K24" s="71">
        <v>0</v>
      </c>
      <c r="L24" s="72">
        <f t="shared" si="2"/>
        <v>0</v>
      </c>
      <c r="M24" s="71">
        <v>0</v>
      </c>
      <c r="N24" s="72">
        <f t="shared" si="0"/>
        <v>0</v>
      </c>
      <c r="O24" s="72">
        <f t="shared" si="0"/>
        <v>0</v>
      </c>
      <c r="P24" s="72">
        <f t="shared" si="0"/>
        <v>0</v>
      </c>
    </row>
    <row r="25" spans="1:16" ht="15.6">
      <c r="A25" s="411" t="s">
        <v>233</v>
      </c>
      <c r="B25" s="411" t="s">
        <v>203</v>
      </c>
      <c r="C25" s="412" t="s">
        <v>1566</v>
      </c>
      <c r="D25" s="411">
        <v>358</v>
      </c>
      <c r="E25" s="411" t="s">
        <v>297</v>
      </c>
      <c r="F25" s="71">
        <v>0</v>
      </c>
      <c r="G25" s="71">
        <v>0</v>
      </c>
      <c r="H25" s="72">
        <f t="shared" si="1"/>
        <v>0</v>
      </c>
      <c r="I25" s="71">
        <v>0</v>
      </c>
      <c r="J25" s="71">
        <v>0</v>
      </c>
      <c r="K25" s="71">
        <v>0</v>
      </c>
      <c r="L25" s="72">
        <f t="shared" si="2"/>
        <v>0</v>
      </c>
      <c r="M25" s="71">
        <v>0</v>
      </c>
      <c r="N25" s="72">
        <f t="shared" si="0"/>
        <v>0</v>
      </c>
      <c r="O25" s="72">
        <f t="shared" si="0"/>
        <v>0</v>
      </c>
      <c r="P25" s="72">
        <f t="shared" si="0"/>
        <v>0</v>
      </c>
    </row>
    <row r="26" spans="1:16" ht="15.6">
      <c r="A26" s="411" t="s">
        <v>237</v>
      </c>
      <c r="B26" s="411" t="s">
        <v>203</v>
      </c>
      <c r="C26" s="412" t="s">
        <v>1566</v>
      </c>
      <c r="D26" s="411">
        <v>359</v>
      </c>
      <c r="E26" s="411" t="s">
        <v>298</v>
      </c>
      <c r="F26" s="71">
        <v>0</v>
      </c>
      <c r="G26" s="71">
        <v>0</v>
      </c>
      <c r="H26" s="72">
        <f t="shared" si="1"/>
        <v>0</v>
      </c>
      <c r="I26" s="71">
        <v>0</v>
      </c>
      <c r="J26" s="71">
        <v>0</v>
      </c>
      <c r="K26" s="71">
        <v>0</v>
      </c>
      <c r="L26" s="72">
        <f t="shared" si="2"/>
        <v>0</v>
      </c>
      <c r="M26" s="71">
        <v>0</v>
      </c>
      <c r="N26" s="72">
        <f>AVERAGE(F26,J26)</f>
        <v>0</v>
      </c>
      <c r="O26" s="72">
        <f t="shared" si="0"/>
        <v>0</v>
      </c>
      <c r="P26" s="72">
        <f t="shared" si="0"/>
        <v>0</v>
      </c>
    </row>
    <row r="27" spans="1:16" ht="16.2" thickBot="1">
      <c r="A27" s="411" t="s">
        <v>128</v>
      </c>
      <c r="B27" s="411"/>
      <c r="C27" s="412"/>
      <c r="D27" s="411"/>
      <c r="E27" s="411"/>
      <c r="F27" s="71"/>
      <c r="G27" s="71"/>
      <c r="H27" s="71"/>
      <c r="I27" s="71"/>
      <c r="J27" s="71"/>
      <c r="K27" s="71"/>
      <c r="L27" s="71"/>
      <c r="M27" s="71"/>
      <c r="N27" s="71"/>
      <c r="O27" s="71"/>
      <c r="P27" s="71"/>
    </row>
    <row r="28" spans="1:16" ht="16.2" thickBot="1">
      <c r="A28" s="413">
        <v>1</v>
      </c>
      <c r="B28" s="414"/>
      <c r="C28" s="414"/>
      <c r="D28" s="414"/>
      <c r="E28" s="1265" t="s">
        <v>1568</v>
      </c>
      <c r="F28" s="73">
        <f>SUM(F18:F27)</f>
        <v>0</v>
      </c>
      <c r="G28" s="73">
        <f t="shared" ref="G28:M28" si="3">SUM(G18:G27)</f>
        <v>0</v>
      </c>
      <c r="H28" s="73">
        <f t="shared" si="3"/>
        <v>0</v>
      </c>
      <c r="I28" s="73">
        <f t="shared" si="3"/>
        <v>0</v>
      </c>
      <c r="J28" s="73">
        <f t="shared" si="3"/>
        <v>0</v>
      </c>
      <c r="K28" s="73">
        <f t="shared" si="3"/>
        <v>0</v>
      </c>
      <c r="L28" s="73">
        <f t="shared" si="3"/>
        <v>0</v>
      </c>
      <c r="M28" s="73">
        <f t="shared" si="3"/>
        <v>0</v>
      </c>
      <c r="N28" s="73">
        <f>AVERAGE(F28,J28)</f>
        <v>0</v>
      </c>
      <c r="O28" s="73">
        <f t="shared" si="0"/>
        <v>0</v>
      </c>
      <c r="P28" s="73">
        <f t="shared" si="0"/>
        <v>0</v>
      </c>
    </row>
    <row r="29" spans="1:16" ht="15.6">
      <c r="A29" s="416"/>
      <c r="B29" s="417"/>
      <c r="C29" s="417"/>
      <c r="D29" s="417"/>
      <c r="E29" s="405"/>
      <c r="F29" s="72"/>
      <c r="G29" s="72"/>
      <c r="H29" s="72"/>
      <c r="I29" s="72"/>
      <c r="J29" s="72"/>
      <c r="K29" s="72"/>
      <c r="L29" s="72"/>
      <c r="M29" s="72"/>
      <c r="N29" s="72"/>
      <c r="O29" s="72"/>
      <c r="P29" s="72"/>
    </row>
    <row r="30" spans="1:16" ht="15.6">
      <c r="A30" s="411" t="s">
        <v>755</v>
      </c>
      <c r="B30" s="411" t="s">
        <v>203</v>
      </c>
      <c r="C30" s="412" t="s">
        <v>1569</v>
      </c>
      <c r="D30" s="411">
        <v>350</v>
      </c>
      <c r="E30" s="411" t="s">
        <v>1567</v>
      </c>
      <c r="F30" s="71">
        <v>0</v>
      </c>
      <c r="G30" s="71">
        <v>0</v>
      </c>
      <c r="H30" s="72">
        <f>+F30-G30</f>
        <v>0</v>
      </c>
      <c r="I30" s="71">
        <v>0</v>
      </c>
      <c r="J30" s="71">
        <v>0</v>
      </c>
      <c r="K30" s="71">
        <v>0</v>
      </c>
      <c r="L30" s="72">
        <f>+J30-K30</f>
        <v>0</v>
      </c>
      <c r="M30" s="71">
        <v>0</v>
      </c>
      <c r="N30" s="72">
        <f t="shared" si="0"/>
        <v>0</v>
      </c>
      <c r="O30" s="72">
        <f t="shared" si="0"/>
        <v>0</v>
      </c>
      <c r="P30" s="72">
        <f t="shared" si="0"/>
        <v>0</v>
      </c>
    </row>
    <row r="31" spans="1:16" ht="15.6">
      <c r="A31" s="411" t="s">
        <v>757</v>
      </c>
      <c r="B31" s="411" t="s">
        <v>203</v>
      </c>
      <c r="C31" s="412" t="s">
        <v>1569</v>
      </c>
      <c r="D31" s="411">
        <v>352</v>
      </c>
      <c r="E31" s="411" t="s">
        <v>291</v>
      </c>
      <c r="F31" s="71">
        <v>0</v>
      </c>
      <c r="G31" s="71">
        <v>0</v>
      </c>
      <c r="H31" s="72">
        <f>+F31-G31</f>
        <v>0</v>
      </c>
      <c r="I31" s="71">
        <v>0</v>
      </c>
      <c r="J31" s="71">
        <v>0</v>
      </c>
      <c r="K31" s="71">
        <v>0</v>
      </c>
      <c r="L31" s="72">
        <f>+J31-K31</f>
        <v>0</v>
      </c>
      <c r="M31" s="71">
        <v>0</v>
      </c>
      <c r="N31" s="72">
        <f t="shared" si="0"/>
        <v>0</v>
      </c>
      <c r="O31" s="72">
        <f t="shared" si="0"/>
        <v>0</v>
      </c>
      <c r="P31" s="72">
        <f t="shared" si="0"/>
        <v>0</v>
      </c>
    </row>
    <row r="32" spans="1:16" ht="15.6">
      <c r="A32" s="411" t="s">
        <v>759</v>
      </c>
      <c r="B32" s="411" t="s">
        <v>203</v>
      </c>
      <c r="C32" s="412" t="s">
        <v>1569</v>
      </c>
      <c r="D32" s="411">
        <v>353</v>
      </c>
      <c r="E32" s="411" t="s">
        <v>171</v>
      </c>
      <c r="F32" s="71">
        <v>0</v>
      </c>
      <c r="G32" s="71">
        <v>0</v>
      </c>
      <c r="H32" s="72">
        <f t="shared" ref="H32:H38" si="4">+F32-G32</f>
        <v>0</v>
      </c>
      <c r="I32" s="71">
        <v>0</v>
      </c>
      <c r="J32" s="71">
        <v>0</v>
      </c>
      <c r="K32" s="71">
        <v>0</v>
      </c>
      <c r="L32" s="72">
        <f t="shared" ref="L32:L38" si="5">+J32-K32</f>
        <v>0</v>
      </c>
      <c r="M32" s="71">
        <v>0</v>
      </c>
      <c r="N32" s="72">
        <f t="shared" si="0"/>
        <v>0</v>
      </c>
      <c r="O32" s="72">
        <f t="shared" si="0"/>
        <v>0</v>
      </c>
      <c r="P32" s="72">
        <f t="shared" si="0"/>
        <v>0</v>
      </c>
    </row>
    <row r="33" spans="1:16" ht="15.6">
      <c r="A33" s="411" t="s">
        <v>761</v>
      </c>
      <c r="B33" s="411" t="s">
        <v>203</v>
      </c>
      <c r="C33" s="412" t="s">
        <v>1569</v>
      </c>
      <c r="D33" s="411">
        <v>354</v>
      </c>
      <c r="E33" s="411" t="s">
        <v>293</v>
      </c>
      <c r="F33" s="71">
        <v>0</v>
      </c>
      <c r="G33" s="71">
        <v>0</v>
      </c>
      <c r="H33" s="72">
        <f t="shared" si="4"/>
        <v>0</v>
      </c>
      <c r="I33" s="71">
        <v>0</v>
      </c>
      <c r="J33" s="71">
        <v>0</v>
      </c>
      <c r="K33" s="71">
        <v>0</v>
      </c>
      <c r="L33" s="72">
        <f t="shared" si="5"/>
        <v>0</v>
      </c>
      <c r="M33" s="71">
        <v>0</v>
      </c>
      <c r="N33" s="72">
        <f t="shared" si="0"/>
        <v>0</v>
      </c>
      <c r="O33" s="72">
        <f t="shared" si="0"/>
        <v>0</v>
      </c>
      <c r="P33" s="72">
        <f t="shared" si="0"/>
        <v>0</v>
      </c>
    </row>
    <row r="34" spans="1:16" ht="15.6">
      <c r="A34" s="411" t="s">
        <v>763</v>
      </c>
      <c r="B34" s="411" t="s">
        <v>203</v>
      </c>
      <c r="C34" s="412" t="s">
        <v>1569</v>
      </c>
      <c r="D34" s="411">
        <v>355</v>
      </c>
      <c r="E34" s="411" t="s">
        <v>294</v>
      </c>
      <c r="F34" s="71">
        <v>0</v>
      </c>
      <c r="G34" s="71">
        <v>0</v>
      </c>
      <c r="H34" s="72">
        <f t="shared" si="4"/>
        <v>0</v>
      </c>
      <c r="I34" s="71">
        <v>0</v>
      </c>
      <c r="J34" s="71">
        <v>0</v>
      </c>
      <c r="K34" s="71">
        <v>0</v>
      </c>
      <c r="L34" s="72">
        <f t="shared" si="5"/>
        <v>0</v>
      </c>
      <c r="M34" s="71">
        <v>0</v>
      </c>
      <c r="N34" s="72">
        <f t="shared" si="0"/>
        <v>0</v>
      </c>
      <c r="O34" s="72">
        <f t="shared" si="0"/>
        <v>0</v>
      </c>
      <c r="P34" s="72">
        <f t="shared" si="0"/>
        <v>0</v>
      </c>
    </row>
    <row r="35" spans="1:16" ht="15.6">
      <c r="A35" s="411" t="s">
        <v>765</v>
      </c>
      <c r="B35" s="411" t="s">
        <v>203</v>
      </c>
      <c r="C35" s="412" t="s">
        <v>1569</v>
      </c>
      <c r="D35" s="411">
        <v>356</v>
      </c>
      <c r="E35" s="411" t="s">
        <v>295</v>
      </c>
      <c r="F35" s="71">
        <v>0</v>
      </c>
      <c r="G35" s="71">
        <v>0</v>
      </c>
      <c r="H35" s="72">
        <f t="shared" si="4"/>
        <v>0</v>
      </c>
      <c r="I35" s="71">
        <v>0</v>
      </c>
      <c r="J35" s="71">
        <v>0</v>
      </c>
      <c r="K35" s="71">
        <v>0</v>
      </c>
      <c r="L35" s="72">
        <f t="shared" si="5"/>
        <v>0</v>
      </c>
      <c r="M35" s="71">
        <v>0</v>
      </c>
      <c r="N35" s="72">
        <f t="shared" si="0"/>
        <v>0</v>
      </c>
      <c r="O35" s="72">
        <f t="shared" si="0"/>
        <v>0</v>
      </c>
      <c r="P35" s="72">
        <f t="shared" si="0"/>
        <v>0</v>
      </c>
    </row>
    <row r="36" spans="1:16" ht="15.6">
      <c r="A36" s="411" t="s">
        <v>767</v>
      </c>
      <c r="B36" s="411" t="s">
        <v>203</v>
      </c>
      <c r="C36" s="412" t="s">
        <v>1569</v>
      </c>
      <c r="D36" s="411">
        <v>357</v>
      </c>
      <c r="E36" s="411" t="s">
        <v>296</v>
      </c>
      <c r="F36" s="71">
        <v>0</v>
      </c>
      <c r="G36" s="71">
        <v>0</v>
      </c>
      <c r="H36" s="72">
        <f t="shared" si="4"/>
        <v>0</v>
      </c>
      <c r="I36" s="71">
        <v>0</v>
      </c>
      <c r="J36" s="71">
        <v>0</v>
      </c>
      <c r="K36" s="71">
        <v>0</v>
      </c>
      <c r="L36" s="72">
        <f t="shared" si="5"/>
        <v>0</v>
      </c>
      <c r="M36" s="71">
        <v>0</v>
      </c>
      <c r="N36" s="72">
        <f t="shared" si="0"/>
        <v>0</v>
      </c>
      <c r="O36" s="72">
        <f t="shared" si="0"/>
        <v>0</v>
      </c>
      <c r="P36" s="72">
        <f t="shared" si="0"/>
        <v>0</v>
      </c>
    </row>
    <row r="37" spans="1:16" ht="15.6">
      <c r="A37" s="411" t="s">
        <v>769</v>
      </c>
      <c r="B37" s="411" t="s">
        <v>203</v>
      </c>
      <c r="C37" s="412" t="s">
        <v>1569</v>
      </c>
      <c r="D37" s="411">
        <v>358</v>
      </c>
      <c r="E37" s="411" t="s">
        <v>297</v>
      </c>
      <c r="F37" s="71">
        <v>0</v>
      </c>
      <c r="G37" s="71">
        <v>0</v>
      </c>
      <c r="H37" s="72">
        <f t="shared" si="4"/>
        <v>0</v>
      </c>
      <c r="I37" s="71">
        <v>0</v>
      </c>
      <c r="J37" s="71">
        <v>0</v>
      </c>
      <c r="K37" s="71">
        <v>0</v>
      </c>
      <c r="L37" s="72">
        <f t="shared" si="5"/>
        <v>0</v>
      </c>
      <c r="M37" s="71">
        <v>0</v>
      </c>
      <c r="N37" s="72">
        <f t="shared" si="0"/>
        <v>0</v>
      </c>
      <c r="O37" s="72">
        <f t="shared" si="0"/>
        <v>0</v>
      </c>
      <c r="P37" s="72">
        <f t="shared" si="0"/>
        <v>0</v>
      </c>
    </row>
    <row r="38" spans="1:16" ht="15.6">
      <c r="A38" s="411" t="s">
        <v>771</v>
      </c>
      <c r="B38" s="411" t="s">
        <v>203</v>
      </c>
      <c r="C38" s="412" t="s">
        <v>1569</v>
      </c>
      <c r="D38" s="411">
        <v>359</v>
      </c>
      <c r="E38" s="411" t="s">
        <v>298</v>
      </c>
      <c r="F38" s="71">
        <v>0</v>
      </c>
      <c r="G38" s="71">
        <v>0</v>
      </c>
      <c r="H38" s="72">
        <f t="shared" si="4"/>
        <v>0</v>
      </c>
      <c r="I38" s="71">
        <v>0</v>
      </c>
      <c r="J38" s="71">
        <v>0</v>
      </c>
      <c r="K38" s="71">
        <v>0</v>
      </c>
      <c r="L38" s="72">
        <f t="shared" si="5"/>
        <v>0</v>
      </c>
      <c r="M38" s="71">
        <v>0</v>
      </c>
      <c r="N38" s="72">
        <f t="shared" si="0"/>
        <v>0</v>
      </c>
      <c r="O38" s="72">
        <f t="shared" si="0"/>
        <v>0</v>
      </c>
      <c r="P38" s="72">
        <f t="shared" si="0"/>
        <v>0</v>
      </c>
    </row>
    <row r="39" spans="1:16" ht="16.2" thickBot="1">
      <c r="A39" s="411" t="s">
        <v>128</v>
      </c>
      <c r="B39" s="411"/>
      <c r="C39" s="412"/>
      <c r="D39" s="411"/>
      <c r="E39" s="411"/>
      <c r="F39" s="71"/>
      <c r="G39" s="71"/>
      <c r="H39" s="71"/>
      <c r="I39" s="71"/>
      <c r="J39" s="71"/>
      <c r="K39" s="71"/>
      <c r="L39" s="71"/>
      <c r="M39" s="71"/>
      <c r="N39" s="71"/>
      <c r="O39" s="71"/>
      <c r="P39" s="71"/>
    </row>
    <row r="40" spans="1:16" ht="16.2" thickBot="1">
      <c r="A40" s="413">
        <v>2</v>
      </c>
      <c r="B40" s="414"/>
      <c r="C40" s="414"/>
      <c r="D40" s="414"/>
      <c r="E40" s="1265" t="s">
        <v>1570</v>
      </c>
      <c r="F40" s="73">
        <f>SUM(F30:F39)</f>
        <v>0</v>
      </c>
      <c r="G40" s="73">
        <f t="shared" ref="G40:L40" si="6">SUM(G30:G39)</f>
        <v>0</v>
      </c>
      <c r="H40" s="73">
        <f t="shared" si="6"/>
        <v>0</v>
      </c>
      <c r="I40" s="73">
        <f>SUM(I30:I39)</f>
        <v>0</v>
      </c>
      <c r="J40" s="73">
        <f t="shared" si="6"/>
        <v>0</v>
      </c>
      <c r="K40" s="73">
        <f>SUM(K30:K39)</f>
        <v>0</v>
      </c>
      <c r="L40" s="73">
        <f t="shared" si="6"/>
        <v>0</v>
      </c>
      <c r="M40" s="73">
        <f>SUM(M30:M39)</f>
        <v>0</v>
      </c>
      <c r="N40" s="73">
        <f t="shared" si="0"/>
        <v>0</v>
      </c>
      <c r="O40" s="73">
        <f t="shared" si="0"/>
        <v>0</v>
      </c>
      <c r="P40" s="73">
        <f t="shared" si="0"/>
        <v>0</v>
      </c>
    </row>
    <row r="41" spans="1:16" ht="15.6">
      <c r="A41" s="416"/>
      <c r="B41" s="417"/>
      <c r="C41" s="417"/>
      <c r="D41" s="417"/>
      <c r="E41" s="405"/>
      <c r="F41" s="72"/>
      <c r="G41" s="72"/>
      <c r="H41" s="72"/>
      <c r="I41" s="72"/>
      <c r="J41" s="72"/>
      <c r="K41" s="72"/>
      <c r="L41" s="72"/>
      <c r="M41" s="72"/>
      <c r="N41" s="72"/>
      <c r="O41" s="72"/>
      <c r="P41" s="72"/>
    </row>
    <row r="42" spans="1:16" ht="15.6">
      <c r="A42" s="411" t="s">
        <v>165</v>
      </c>
      <c r="B42" s="411" t="s">
        <v>203</v>
      </c>
      <c r="C42" s="412" t="s">
        <v>1571</v>
      </c>
      <c r="D42" s="411">
        <v>350</v>
      </c>
      <c r="E42" s="411" t="s">
        <v>1567</v>
      </c>
      <c r="F42" s="71">
        <v>0</v>
      </c>
      <c r="G42" s="71">
        <v>0</v>
      </c>
      <c r="H42" s="72">
        <f>+F42-G42</f>
        <v>0</v>
      </c>
      <c r="I42" s="71">
        <v>0</v>
      </c>
      <c r="J42" s="71">
        <v>0</v>
      </c>
      <c r="K42" s="71">
        <v>0</v>
      </c>
      <c r="L42" s="72">
        <f>+J42-K42</f>
        <v>0</v>
      </c>
      <c r="M42" s="71">
        <v>0</v>
      </c>
      <c r="N42" s="72">
        <f t="shared" ref="N42:P50" si="7">AVERAGE(F42,J42)</f>
        <v>0</v>
      </c>
      <c r="O42" s="72">
        <f t="shared" si="7"/>
        <v>0</v>
      </c>
      <c r="P42" s="72">
        <f t="shared" si="7"/>
        <v>0</v>
      </c>
    </row>
    <row r="43" spans="1:16" ht="15.6">
      <c r="A43" s="411" t="s">
        <v>167</v>
      </c>
      <c r="B43" s="411" t="s">
        <v>203</v>
      </c>
      <c r="C43" s="412" t="s">
        <v>1571</v>
      </c>
      <c r="D43" s="411">
        <v>352</v>
      </c>
      <c r="E43" s="411" t="s">
        <v>291</v>
      </c>
      <c r="F43" s="71">
        <v>0</v>
      </c>
      <c r="G43" s="71">
        <v>0</v>
      </c>
      <c r="H43" s="72">
        <f>+F43-G43</f>
        <v>0</v>
      </c>
      <c r="I43" s="71">
        <v>0</v>
      </c>
      <c r="J43" s="71">
        <v>0</v>
      </c>
      <c r="K43" s="71">
        <v>0</v>
      </c>
      <c r="L43" s="72">
        <f>+J43-K43</f>
        <v>0</v>
      </c>
      <c r="M43" s="71">
        <v>0</v>
      </c>
      <c r="N43" s="72">
        <f t="shared" si="7"/>
        <v>0</v>
      </c>
      <c r="O43" s="72">
        <f t="shared" si="7"/>
        <v>0</v>
      </c>
      <c r="P43" s="72">
        <f t="shared" si="7"/>
        <v>0</v>
      </c>
    </row>
    <row r="44" spans="1:16" ht="15.6">
      <c r="A44" s="411" t="s">
        <v>170</v>
      </c>
      <c r="B44" s="411" t="s">
        <v>203</v>
      </c>
      <c r="C44" s="412" t="s">
        <v>1571</v>
      </c>
      <c r="D44" s="411">
        <v>353</v>
      </c>
      <c r="E44" s="411" t="s">
        <v>171</v>
      </c>
      <c r="F44" s="71">
        <v>0</v>
      </c>
      <c r="G44" s="71">
        <v>0</v>
      </c>
      <c r="H44" s="72">
        <f t="shared" ref="H44:H50" si="8">+F44-G44</f>
        <v>0</v>
      </c>
      <c r="I44" s="71">
        <v>0</v>
      </c>
      <c r="J44" s="71">
        <v>0</v>
      </c>
      <c r="K44" s="71">
        <v>0</v>
      </c>
      <c r="L44" s="72">
        <f t="shared" ref="L44:L50" si="9">+J44-K44</f>
        <v>0</v>
      </c>
      <c r="M44" s="71">
        <v>0</v>
      </c>
      <c r="N44" s="72">
        <f t="shared" si="7"/>
        <v>0</v>
      </c>
      <c r="O44" s="72">
        <f t="shared" si="7"/>
        <v>0</v>
      </c>
      <c r="P44" s="72">
        <f t="shared" si="7"/>
        <v>0</v>
      </c>
    </row>
    <row r="45" spans="1:16" ht="15.6">
      <c r="A45" s="411" t="s">
        <v>173</v>
      </c>
      <c r="B45" s="411" t="s">
        <v>203</v>
      </c>
      <c r="C45" s="412" t="s">
        <v>1571</v>
      </c>
      <c r="D45" s="411">
        <v>354</v>
      </c>
      <c r="E45" s="411" t="s">
        <v>293</v>
      </c>
      <c r="F45" s="71">
        <v>0</v>
      </c>
      <c r="G45" s="71">
        <v>0</v>
      </c>
      <c r="H45" s="72">
        <f t="shared" si="8"/>
        <v>0</v>
      </c>
      <c r="I45" s="71">
        <v>0</v>
      </c>
      <c r="J45" s="71">
        <v>0</v>
      </c>
      <c r="K45" s="71">
        <v>0</v>
      </c>
      <c r="L45" s="72">
        <f t="shared" si="9"/>
        <v>0</v>
      </c>
      <c r="M45" s="71">
        <v>0</v>
      </c>
      <c r="N45" s="72">
        <f t="shared" si="7"/>
        <v>0</v>
      </c>
      <c r="O45" s="72">
        <f t="shared" si="7"/>
        <v>0</v>
      </c>
      <c r="P45" s="72">
        <f t="shared" si="7"/>
        <v>0</v>
      </c>
    </row>
    <row r="46" spans="1:16" ht="15.6">
      <c r="A46" s="411" t="s">
        <v>176</v>
      </c>
      <c r="B46" s="411" t="s">
        <v>203</v>
      </c>
      <c r="C46" s="412" t="s">
        <v>1571</v>
      </c>
      <c r="D46" s="411">
        <v>355</v>
      </c>
      <c r="E46" s="411" t="s">
        <v>294</v>
      </c>
      <c r="F46" s="71">
        <v>0</v>
      </c>
      <c r="G46" s="71">
        <v>0</v>
      </c>
      <c r="H46" s="72">
        <f t="shared" si="8"/>
        <v>0</v>
      </c>
      <c r="I46" s="71">
        <v>0</v>
      </c>
      <c r="J46" s="71">
        <v>0</v>
      </c>
      <c r="K46" s="71">
        <v>0</v>
      </c>
      <c r="L46" s="72">
        <f t="shared" si="9"/>
        <v>0</v>
      </c>
      <c r="M46" s="71">
        <v>0</v>
      </c>
      <c r="N46" s="72">
        <f t="shared" si="7"/>
        <v>0</v>
      </c>
      <c r="O46" s="72">
        <f t="shared" si="7"/>
        <v>0</v>
      </c>
      <c r="P46" s="72">
        <f t="shared" si="7"/>
        <v>0</v>
      </c>
    </row>
    <row r="47" spans="1:16" ht="15.6">
      <c r="A47" s="411" t="s">
        <v>179</v>
      </c>
      <c r="B47" s="411" t="s">
        <v>203</v>
      </c>
      <c r="C47" s="412" t="s">
        <v>1571</v>
      </c>
      <c r="D47" s="411">
        <v>356</v>
      </c>
      <c r="E47" s="411" t="s">
        <v>295</v>
      </c>
      <c r="F47" s="71">
        <v>0</v>
      </c>
      <c r="G47" s="71">
        <v>0</v>
      </c>
      <c r="H47" s="72">
        <f t="shared" si="8"/>
        <v>0</v>
      </c>
      <c r="I47" s="71">
        <v>0</v>
      </c>
      <c r="J47" s="71">
        <v>0</v>
      </c>
      <c r="K47" s="71">
        <v>0</v>
      </c>
      <c r="L47" s="72">
        <f t="shared" si="9"/>
        <v>0</v>
      </c>
      <c r="M47" s="71">
        <v>0</v>
      </c>
      <c r="N47" s="72">
        <f t="shared" si="7"/>
        <v>0</v>
      </c>
      <c r="O47" s="72">
        <f t="shared" si="7"/>
        <v>0</v>
      </c>
      <c r="P47" s="72">
        <f t="shared" si="7"/>
        <v>0</v>
      </c>
    </row>
    <row r="48" spans="1:16" ht="15.6">
      <c r="A48" s="411" t="s">
        <v>305</v>
      </c>
      <c r="B48" s="411" t="s">
        <v>203</v>
      </c>
      <c r="C48" s="412" t="s">
        <v>1571</v>
      </c>
      <c r="D48" s="411">
        <v>357</v>
      </c>
      <c r="E48" s="411" t="s">
        <v>296</v>
      </c>
      <c r="F48" s="71">
        <v>0</v>
      </c>
      <c r="G48" s="71">
        <v>0</v>
      </c>
      <c r="H48" s="72">
        <f t="shared" si="8"/>
        <v>0</v>
      </c>
      <c r="I48" s="71">
        <v>0</v>
      </c>
      <c r="J48" s="71">
        <v>0</v>
      </c>
      <c r="K48" s="71">
        <v>0</v>
      </c>
      <c r="L48" s="72">
        <f t="shared" si="9"/>
        <v>0</v>
      </c>
      <c r="M48" s="71">
        <v>0</v>
      </c>
      <c r="N48" s="72">
        <f t="shared" si="7"/>
        <v>0</v>
      </c>
      <c r="O48" s="72">
        <f t="shared" si="7"/>
        <v>0</v>
      </c>
      <c r="P48" s="72">
        <f t="shared" si="7"/>
        <v>0</v>
      </c>
    </row>
    <row r="49" spans="1:16" ht="15.6">
      <c r="A49" s="411" t="s">
        <v>307</v>
      </c>
      <c r="B49" s="411" t="s">
        <v>203</v>
      </c>
      <c r="C49" s="412" t="s">
        <v>1571</v>
      </c>
      <c r="D49" s="411">
        <v>358</v>
      </c>
      <c r="E49" s="411" t="s">
        <v>297</v>
      </c>
      <c r="F49" s="71">
        <v>0</v>
      </c>
      <c r="G49" s="71">
        <v>0</v>
      </c>
      <c r="H49" s="72">
        <f t="shared" si="8"/>
        <v>0</v>
      </c>
      <c r="I49" s="71">
        <v>0</v>
      </c>
      <c r="J49" s="71">
        <v>0</v>
      </c>
      <c r="K49" s="71">
        <v>0</v>
      </c>
      <c r="L49" s="72">
        <f t="shared" si="9"/>
        <v>0</v>
      </c>
      <c r="M49" s="71">
        <v>0</v>
      </c>
      <c r="N49" s="72">
        <f t="shared" si="7"/>
        <v>0</v>
      </c>
      <c r="O49" s="72">
        <f t="shared" si="7"/>
        <v>0</v>
      </c>
      <c r="P49" s="72">
        <f t="shared" si="7"/>
        <v>0</v>
      </c>
    </row>
    <row r="50" spans="1:16" ht="15.6">
      <c r="A50" s="411" t="s">
        <v>309</v>
      </c>
      <c r="B50" s="411" t="s">
        <v>203</v>
      </c>
      <c r="C50" s="412" t="s">
        <v>1571</v>
      </c>
      <c r="D50" s="411">
        <v>359</v>
      </c>
      <c r="E50" s="411" t="s">
        <v>298</v>
      </c>
      <c r="F50" s="71">
        <v>0</v>
      </c>
      <c r="G50" s="71">
        <v>0</v>
      </c>
      <c r="H50" s="72">
        <f t="shared" si="8"/>
        <v>0</v>
      </c>
      <c r="I50" s="71">
        <v>0</v>
      </c>
      <c r="J50" s="71">
        <v>0</v>
      </c>
      <c r="K50" s="71">
        <v>0</v>
      </c>
      <c r="L50" s="72">
        <f t="shared" si="9"/>
        <v>0</v>
      </c>
      <c r="M50" s="71">
        <v>0</v>
      </c>
      <c r="N50" s="72">
        <f t="shared" si="7"/>
        <v>0</v>
      </c>
      <c r="O50" s="72">
        <f t="shared" si="7"/>
        <v>0</v>
      </c>
      <c r="P50" s="72">
        <f t="shared" si="7"/>
        <v>0</v>
      </c>
    </row>
    <row r="51" spans="1:16" ht="16.2" thickBot="1">
      <c r="A51" s="411" t="s">
        <v>128</v>
      </c>
      <c r="B51" s="411"/>
      <c r="C51" s="412"/>
      <c r="D51" s="411"/>
      <c r="E51" s="411"/>
      <c r="F51" s="71"/>
      <c r="G51" s="71"/>
      <c r="H51" s="71"/>
      <c r="I51" s="71"/>
      <c r="J51" s="71"/>
      <c r="K51" s="71"/>
      <c r="L51" s="71"/>
      <c r="M51" s="71"/>
      <c r="N51" s="71"/>
      <c r="O51" s="71"/>
      <c r="P51" s="71"/>
    </row>
    <row r="52" spans="1:16" ht="16.2" thickBot="1">
      <c r="A52" s="413">
        <v>3</v>
      </c>
      <c r="B52" s="414"/>
      <c r="C52" s="414"/>
      <c r="D52" s="414"/>
      <c r="E52" s="1265" t="s">
        <v>1572</v>
      </c>
      <c r="F52" s="73">
        <f>SUM(F42:F51)</f>
        <v>0</v>
      </c>
      <c r="G52" s="73">
        <f t="shared" ref="G52:M52" si="10">SUM(G42:G51)</f>
        <v>0</v>
      </c>
      <c r="H52" s="73">
        <f t="shared" si="10"/>
        <v>0</v>
      </c>
      <c r="I52" s="73">
        <f t="shared" si="10"/>
        <v>0</v>
      </c>
      <c r="J52" s="73">
        <f t="shared" si="10"/>
        <v>0</v>
      </c>
      <c r="K52" s="73">
        <f t="shared" si="10"/>
        <v>0</v>
      </c>
      <c r="L52" s="73">
        <f t="shared" si="10"/>
        <v>0</v>
      </c>
      <c r="M52" s="73">
        <f t="shared" si="10"/>
        <v>0</v>
      </c>
      <c r="N52" s="73">
        <f t="shared" ref="N52:P52" si="11">AVERAGE(F52,J52)</f>
        <v>0</v>
      </c>
      <c r="O52" s="73">
        <f t="shared" si="11"/>
        <v>0</v>
      </c>
      <c r="P52" s="73">
        <f t="shared" si="11"/>
        <v>0</v>
      </c>
    </row>
    <row r="55" spans="1:16">
      <c r="A55" s="418" t="s">
        <v>128</v>
      </c>
      <c r="B55" s="418"/>
      <c r="C55" s="418"/>
      <c r="D55" s="418"/>
      <c r="E55" s="418"/>
      <c r="F55" s="418"/>
      <c r="G55" s="418"/>
      <c r="H55" s="418"/>
      <c r="I55" s="418"/>
      <c r="J55" s="418"/>
      <c r="K55" s="418"/>
      <c r="L55" s="418"/>
      <c r="M55" s="418"/>
      <c r="N55" s="418"/>
      <c r="O55" s="418"/>
      <c r="P55" s="418"/>
    </row>
  </sheetData>
  <mergeCells count="8">
    <mergeCell ref="F10:I10"/>
    <mergeCell ref="J10:M10"/>
    <mergeCell ref="N10:P10"/>
    <mergeCell ref="A3:P3"/>
    <mergeCell ref="A4:P4"/>
    <mergeCell ref="A5:P5"/>
    <mergeCell ref="B7:P7"/>
    <mergeCell ref="B8:P8"/>
  </mergeCells>
  <pageMargins left="0.7" right="0.7" top="0.75" bottom="0.75" header="0.3" footer="0.3"/>
  <pageSetup scale="3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tabColor rgb="FFFFC000"/>
    <pageSetUpPr fitToPage="1"/>
  </sheetPr>
  <dimension ref="A1:N54"/>
  <sheetViews>
    <sheetView view="pageBreakPreview" topLeftCell="A15" zoomScale="115" zoomScaleNormal="70" zoomScaleSheetLayoutView="115" workbookViewId="0">
      <selection activeCell="L30" sqref="L30"/>
    </sheetView>
  </sheetViews>
  <sheetFormatPr defaultColWidth="9" defaultRowHeight="12"/>
  <cols>
    <col min="1" max="1" width="2.33203125" style="229" customWidth="1"/>
    <col min="2" max="2" width="1.33203125" style="229" customWidth="1"/>
    <col min="3" max="3" width="2.77734375" style="229" customWidth="1"/>
    <col min="4" max="4" width="6.33203125" style="229" customWidth="1"/>
    <col min="5" max="5" width="7.44140625" style="229" customWidth="1"/>
    <col min="6" max="6" width="22.109375" style="229" customWidth="1"/>
    <col min="7" max="7" width="4" style="229" customWidth="1"/>
    <col min="8" max="8" width="12.44140625" style="229" bestFit="1" customWidth="1"/>
    <col min="9" max="9" width="14" style="229" customWidth="1"/>
    <col min="10" max="10" width="12.44140625" style="229" bestFit="1" customWidth="1"/>
    <col min="11" max="11" width="29.109375" style="229" customWidth="1"/>
    <col min="12" max="12" width="14.21875" style="229" bestFit="1" customWidth="1"/>
    <col min="13" max="13" width="1.21875" style="229" customWidth="1"/>
    <col min="14" max="14" width="12.44140625" style="229" bestFit="1" customWidth="1"/>
    <col min="15" max="16384" width="9" style="229"/>
  </cols>
  <sheetData>
    <row r="1" spans="1:14" s="227" customFormat="1" ht="15.6">
      <c r="A1" s="75"/>
      <c r="B1" s="76"/>
      <c r="C1" s="76"/>
      <c r="D1" s="76"/>
      <c r="E1" s="76"/>
      <c r="F1" s="76"/>
      <c r="G1" s="76"/>
      <c r="H1" s="76"/>
      <c r="I1" s="76"/>
      <c r="J1" s="76"/>
      <c r="K1" s="76"/>
      <c r="L1" s="76"/>
      <c r="M1" s="76"/>
      <c r="N1" s="76"/>
    </row>
    <row r="3" spans="1:14" ht="17.399999999999999">
      <c r="A3" s="234"/>
      <c r="B3" s="231"/>
      <c r="C3" s="231"/>
      <c r="D3" s="231"/>
      <c r="E3" s="231"/>
      <c r="F3" s="231"/>
      <c r="G3" s="231"/>
      <c r="H3" s="231"/>
      <c r="I3" s="231"/>
      <c r="J3" s="231"/>
      <c r="K3" s="231"/>
      <c r="L3" s="231"/>
      <c r="M3" s="231"/>
      <c r="N3" s="231"/>
    </row>
    <row r="4" spans="1:14" ht="17.399999999999999">
      <c r="A4" s="1426" t="s">
        <v>200</v>
      </c>
      <c r="B4" s="1426"/>
      <c r="C4" s="1426"/>
      <c r="D4" s="1426"/>
      <c r="E4" s="1426"/>
      <c r="F4" s="1426"/>
      <c r="G4" s="1426"/>
      <c r="H4" s="1426"/>
      <c r="I4" s="1426"/>
      <c r="J4" s="1426"/>
      <c r="K4" s="1426"/>
      <c r="L4" s="1426"/>
      <c r="M4" s="1426"/>
      <c r="N4" s="1426"/>
    </row>
    <row r="5" spans="1:14" ht="17.399999999999999">
      <c r="A5" s="1426" t="s">
        <v>2</v>
      </c>
      <c r="B5" s="1426"/>
      <c r="C5" s="1426"/>
      <c r="D5" s="1426"/>
      <c r="E5" s="1426"/>
      <c r="F5" s="1426"/>
      <c r="G5" s="1426"/>
      <c r="H5" s="1426"/>
      <c r="I5" s="1426"/>
      <c r="J5" s="1426"/>
      <c r="K5" s="1426"/>
      <c r="L5" s="1426"/>
      <c r="M5" s="1426"/>
      <c r="N5" s="1426"/>
    </row>
    <row r="6" spans="1:14" ht="17.399999999999999">
      <c r="A6" s="1427" t="s">
        <v>87</v>
      </c>
      <c r="B6" s="1427"/>
      <c r="C6" s="1427"/>
      <c r="D6" s="1427"/>
      <c r="E6" s="1427"/>
      <c r="F6" s="1427"/>
      <c r="G6" s="1427"/>
      <c r="H6" s="1427"/>
      <c r="I6" s="1427"/>
      <c r="J6" s="1427"/>
      <c r="K6" s="1427"/>
      <c r="L6" s="1427"/>
      <c r="M6" s="1427"/>
      <c r="N6" s="1427"/>
    </row>
    <row r="7" spans="1:14" ht="12" customHeight="1">
      <c r="A7" s="231"/>
      <c r="B7" s="231"/>
      <c r="C7" s="231"/>
      <c r="D7" s="231"/>
      <c r="E7" s="231"/>
      <c r="F7" s="231"/>
      <c r="G7" s="231"/>
      <c r="H7" s="231"/>
      <c r="I7" s="231"/>
      <c r="J7" s="231"/>
      <c r="K7" s="231"/>
      <c r="L7" s="231"/>
      <c r="M7" s="231"/>
      <c r="N7" s="231"/>
    </row>
    <row r="8" spans="1:14" ht="17.399999999999999">
      <c r="A8" s="1426" t="s">
        <v>1573</v>
      </c>
      <c r="B8" s="1426"/>
      <c r="C8" s="1426"/>
      <c r="D8" s="1426"/>
      <c r="E8" s="1426"/>
      <c r="F8" s="1426"/>
      <c r="G8" s="1426"/>
      <c r="H8" s="1426"/>
      <c r="I8" s="1426"/>
      <c r="J8" s="1426"/>
      <c r="K8" s="1426"/>
      <c r="L8" s="1426"/>
      <c r="M8" s="1426"/>
      <c r="N8" s="1426"/>
    </row>
    <row r="9" spans="1:14" ht="17.399999999999999">
      <c r="A9" s="1426" t="s">
        <v>70</v>
      </c>
      <c r="B9" s="1426"/>
      <c r="C9" s="1426"/>
      <c r="D9" s="1426"/>
      <c r="E9" s="1426"/>
      <c r="F9" s="1426"/>
      <c r="G9" s="1426"/>
      <c r="H9" s="1426"/>
      <c r="I9" s="1426"/>
      <c r="J9" s="1426"/>
      <c r="K9" s="1426"/>
      <c r="L9" s="1426"/>
      <c r="M9" s="1426"/>
      <c r="N9" s="1426"/>
    </row>
    <row r="11" spans="1:14" s="78" customFormat="1" ht="13.2">
      <c r="D11" s="83" t="s">
        <v>343</v>
      </c>
      <c r="E11" s="372"/>
      <c r="F11" s="83" t="s">
        <v>344</v>
      </c>
      <c r="G11" s="372"/>
      <c r="H11" s="83" t="s">
        <v>345</v>
      </c>
      <c r="I11" s="378" t="s">
        <v>346</v>
      </c>
      <c r="J11" s="378" t="s">
        <v>144</v>
      </c>
      <c r="K11" s="372"/>
      <c r="L11" s="378" t="s">
        <v>145</v>
      </c>
      <c r="M11" s="372"/>
      <c r="N11" s="378" t="s">
        <v>211</v>
      </c>
    </row>
    <row r="12" spans="1:14" s="78" customFormat="1" ht="13.8">
      <c r="H12" s="379" t="s">
        <v>1574</v>
      </c>
      <c r="I12" s="379" t="s">
        <v>1574</v>
      </c>
      <c r="J12" s="379" t="s">
        <v>1575</v>
      </c>
      <c r="K12" s="379"/>
      <c r="L12" s="379"/>
      <c r="M12" s="379"/>
      <c r="N12" s="379"/>
    </row>
    <row r="13" spans="1:14" s="78" customFormat="1" ht="15.6">
      <c r="D13" s="1271" t="s">
        <v>1576</v>
      </c>
      <c r="H13" s="379" t="s">
        <v>1577</v>
      </c>
      <c r="I13" s="379" t="s">
        <v>1577</v>
      </c>
      <c r="J13" s="379" t="s">
        <v>1578</v>
      </c>
      <c r="K13" s="379"/>
      <c r="L13" s="379" t="s">
        <v>203</v>
      </c>
      <c r="M13" s="379"/>
      <c r="N13" s="379" t="s">
        <v>1038</v>
      </c>
    </row>
    <row r="14" spans="1:14" s="78" customFormat="1" ht="15.6">
      <c r="D14" s="1285" t="s">
        <v>1059</v>
      </c>
      <c r="E14" s="1273"/>
      <c r="F14" s="1398" t="s">
        <v>1550</v>
      </c>
      <c r="G14" s="1273"/>
      <c r="H14" s="1399" t="s">
        <v>1579</v>
      </c>
      <c r="I14" s="1399" t="s">
        <v>1579</v>
      </c>
      <c r="J14" s="1399" t="s">
        <v>1580</v>
      </c>
      <c r="K14" s="1400"/>
      <c r="L14" s="380" t="s">
        <v>562</v>
      </c>
      <c r="M14" s="1400"/>
      <c r="N14" s="380" t="s">
        <v>1581</v>
      </c>
    </row>
    <row r="15" spans="1:14" s="78" customFormat="1" ht="13.8">
      <c r="C15" s="381" t="s">
        <v>149</v>
      </c>
      <c r="D15" s="382">
        <v>1100</v>
      </c>
      <c r="E15" s="382"/>
      <c r="F15" s="382" t="s">
        <v>1582</v>
      </c>
      <c r="G15" s="381"/>
      <c r="H15" s="383"/>
      <c r="I15" s="383"/>
      <c r="J15" s="384"/>
      <c r="K15" s="384"/>
      <c r="L15" s="385"/>
      <c r="N15" s="386"/>
    </row>
    <row r="16" spans="1:14" s="78" customFormat="1" ht="13.8">
      <c r="C16" s="381" t="s">
        <v>153</v>
      </c>
      <c r="D16" s="382">
        <v>1200</v>
      </c>
      <c r="E16" s="382"/>
      <c r="F16" s="382" t="s">
        <v>1583</v>
      </c>
      <c r="G16" s="381"/>
      <c r="H16" s="383"/>
      <c r="I16" s="383"/>
      <c r="J16" s="384"/>
      <c r="K16" s="384"/>
      <c r="L16" s="385"/>
      <c r="N16" s="386"/>
    </row>
    <row r="17" spans="3:14" s="78" customFormat="1" ht="13.8">
      <c r="C17" s="381" t="s">
        <v>156</v>
      </c>
      <c r="D17" s="382">
        <v>3100</v>
      </c>
      <c r="E17" s="382"/>
      <c r="F17" s="382" t="s">
        <v>1584</v>
      </c>
      <c r="G17" s="381"/>
      <c r="H17" s="383"/>
      <c r="I17" s="383"/>
      <c r="J17" s="384"/>
      <c r="K17" s="384"/>
      <c r="L17" s="385"/>
      <c r="N17" s="386"/>
    </row>
    <row r="18" spans="3:14" s="78" customFormat="1" ht="13.8">
      <c r="C18" s="381" t="s">
        <v>159</v>
      </c>
      <c r="D18" s="382">
        <v>3200</v>
      </c>
      <c r="E18" s="382"/>
      <c r="F18" s="382" t="s">
        <v>932</v>
      </c>
      <c r="G18" s="381"/>
      <c r="H18" s="383"/>
      <c r="I18" s="383"/>
      <c r="J18" s="384"/>
      <c r="K18" s="384"/>
      <c r="L18" s="385"/>
      <c r="N18" s="386"/>
    </row>
    <row r="19" spans="3:14" s="78" customFormat="1" ht="13.8">
      <c r="C19" s="381" t="s">
        <v>221</v>
      </c>
      <c r="D19" s="382">
        <v>1300</v>
      </c>
      <c r="E19" s="382"/>
      <c r="F19" s="382" t="s">
        <v>1585</v>
      </c>
      <c r="G19" s="381"/>
      <c r="H19" s="383"/>
      <c r="I19" s="383"/>
      <c r="J19" s="384"/>
      <c r="K19" s="384"/>
      <c r="L19" s="385"/>
      <c r="N19" s="386"/>
    </row>
    <row r="20" spans="3:14" s="78" customFormat="1" ht="13.8">
      <c r="C20" s="381" t="s">
        <v>225</v>
      </c>
      <c r="D20" s="382">
        <v>3300</v>
      </c>
      <c r="E20" s="382"/>
      <c r="F20" s="382" t="s">
        <v>1586</v>
      </c>
      <c r="G20" s="381"/>
      <c r="H20" s="383"/>
      <c r="I20" s="383"/>
      <c r="J20" s="384"/>
      <c r="K20" s="384"/>
      <c r="L20" s="385"/>
      <c r="N20" s="386"/>
    </row>
    <row r="21" spans="3:14" s="78" customFormat="1" ht="13.8">
      <c r="C21" s="381" t="s">
        <v>230</v>
      </c>
      <c r="D21" s="382">
        <v>2100</v>
      </c>
      <c r="E21" s="382"/>
      <c r="F21" s="382" t="s">
        <v>1587</v>
      </c>
      <c r="G21" s="381"/>
      <c r="H21" s="383"/>
      <c r="I21" s="383"/>
      <c r="J21" s="384"/>
      <c r="K21" s="384"/>
      <c r="L21" s="385"/>
      <c r="N21" s="386"/>
    </row>
    <row r="22" spans="3:14" s="78" customFormat="1" ht="15.6">
      <c r="C22" s="382" t="s">
        <v>128</v>
      </c>
      <c r="D22" s="387" t="s">
        <v>754</v>
      </c>
      <c r="E22" s="382"/>
      <c r="F22" s="388" t="s">
        <v>754</v>
      </c>
      <c r="G22" s="381"/>
      <c r="H22" s="389"/>
      <c r="I22" s="389"/>
      <c r="J22" s="384"/>
      <c r="K22" s="384"/>
      <c r="L22" s="385"/>
      <c r="N22" s="386"/>
    </row>
    <row r="23" spans="3:14" s="78" customFormat="1" ht="13.8">
      <c r="C23" s="78">
        <v>2</v>
      </c>
      <c r="D23" s="381"/>
      <c r="E23" s="381"/>
      <c r="F23" s="381" t="s">
        <v>1588</v>
      </c>
      <c r="G23" s="381"/>
      <c r="H23" s="384">
        <f>SUM(H15:H22)</f>
        <v>0</v>
      </c>
      <c r="I23" s="384">
        <f>SUM(I15:I22)</f>
        <v>0</v>
      </c>
      <c r="J23" s="384"/>
      <c r="K23" s="384"/>
      <c r="L23" s="385"/>
      <c r="N23" s="386"/>
    </row>
    <row r="24" spans="3:14" s="78" customFormat="1" ht="13.8">
      <c r="D24" s="381"/>
      <c r="E24" s="381"/>
      <c r="F24" s="381"/>
      <c r="G24" s="381"/>
      <c r="H24" s="384"/>
      <c r="I24" s="384"/>
      <c r="J24" s="384"/>
      <c r="K24" s="384"/>
      <c r="L24" s="385"/>
      <c r="N24" s="386"/>
    </row>
    <row r="25" spans="3:14" s="78" customFormat="1" ht="13.8">
      <c r="C25" s="381" t="s">
        <v>165</v>
      </c>
      <c r="D25" s="382" t="s">
        <v>1589</v>
      </c>
      <c r="E25" s="382"/>
      <c r="F25" s="382"/>
      <c r="G25" s="381"/>
      <c r="H25" s="383"/>
      <c r="I25" s="383"/>
      <c r="J25" s="384"/>
      <c r="K25" s="384"/>
      <c r="L25" s="385"/>
      <c r="N25" s="386"/>
    </row>
    <row r="26" spans="3:14" s="78" customFormat="1" ht="15">
      <c r="C26" s="381" t="s">
        <v>167</v>
      </c>
      <c r="D26" s="382" t="s">
        <v>1590</v>
      </c>
      <c r="E26" s="382"/>
      <c r="F26" s="382"/>
      <c r="G26" s="381"/>
      <c r="H26" s="383"/>
      <c r="I26" s="383"/>
      <c r="J26" s="390"/>
      <c r="K26" s="390"/>
      <c r="L26" s="391"/>
      <c r="M26" s="390"/>
      <c r="N26" s="390"/>
    </row>
    <row r="27" spans="3:14" s="78" customFormat="1" ht="16.8">
      <c r="C27" s="382" t="s">
        <v>128</v>
      </c>
      <c r="D27" s="387" t="s">
        <v>754</v>
      </c>
      <c r="E27" s="382"/>
      <c r="F27" s="388" t="s">
        <v>754</v>
      </c>
      <c r="G27" s="381"/>
      <c r="H27" s="389"/>
      <c r="I27" s="389"/>
      <c r="J27" s="390"/>
      <c r="K27" s="390"/>
      <c r="L27" s="391"/>
      <c r="M27" s="390"/>
      <c r="N27" s="390"/>
    </row>
    <row r="28" spans="3:14" s="78" customFormat="1" ht="15">
      <c r="C28" s="78">
        <v>4</v>
      </c>
      <c r="D28" s="381"/>
      <c r="E28" s="381"/>
      <c r="F28" s="381" t="s">
        <v>1591</v>
      </c>
      <c r="G28" s="381"/>
      <c r="H28" s="392">
        <f>SUM(H25:H27)</f>
        <v>0</v>
      </c>
      <c r="I28" s="392">
        <f>SUM(I25:I27)</f>
        <v>0</v>
      </c>
      <c r="J28" s="390"/>
      <c r="K28" s="390"/>
      <c r="L28" s="391"/>
      <c r="M28" s="390"/>
      <c r="N28" s="390"/>
    </row>
    <row r="29" spans="3:14" s="78" customFormat="1" ht="15">
      <c r="D29" s="381"/>
      <c r="E29" s="381"/>
      <c r="F29" s="381"/>
      <c r="G29" s="381"/>
      <c r="H29" s="392"/>
      <c r="I29" s="392"/>
      <c r="J29" s="390"/>
      <c r="K29" s="390"/>
      <c r="L29" s="391"/>
      <c r="M29" s="390"/>
      <c r="N29" s="390"/>
    </row>
    <row r="30" spans="3:14" s="78" customFormat="1" ht="14.4" thickBot="1">
      <c r="C30" s="78">
        <v>5</v>
      </c>
      <c r="D30" s="393"/>
      <c r="E30" s="393"/>
      <c r="F30" s="393" t="s">
        <v>139</v>
      </c>
      <c r="G30" s="393"/>
      <c r="H30" s="394">
        <f>H23+H28</f>
        <v>0</v>
      </c>
      <c r="I30" s="394">
        <f>I23+I28</f>
        <v>0</v>
      </c>
      <c r="J30" s="394">
        <f>AVERAGE(H30,I30)</f>
        <v>0</v>
      </c>
      <c r="K30" s="394"/>
      <c r="L30" s="395">
        <f>'E1-Allocator'!F21</f>
        <v>0</v>
      </c>
      <c r="M30" s="394"/>
      <c r="N30" s="394">
        <v>0</v>
      </c>
    </row>
    <row r="31" spans="3:14" s="78" customFormat="1" ht="13.8" thickTop="1"/>
    <row r="32" spans="3:14" s="78" customFormat="1" ht="13.2">
      <c r="H32" s="109"/>
      <c r="I32" s="109"/>
      <c r="J32" s="109"/>
    </row>
    <row r="33" spans="2:2" s="78" customFormat="1" ht="13.2"/>
    <row r="34" spans="2:2" s="78" customFormat="1" ht="13.2"/>
    <row r="37" spans="2:2" ht="14.4">
      <c r="B37" s="396"/>
    </row>
    <row r="38" spans="2:2" ht="14.4">
      <c r="B38" s="397"/>
    </row>
    <row r="39" spans="2:2" ht="14.4">
      <c r="B39" s="397"/>
    </row>
    <row r="40" spans="2:2" ht="14.4">
      <c r="B40" s="397"/>
    </row>
    <row r="41" spans="2:2" ht="14.4">
      <c r="B41" s="397"/>
    </row>
    <row r="42" spans="2:2" ht="14.4">
      <c r="B42" s="397"/>
    </row>
    <row r="43" spans="2:2" ht="14.4">
      <c r="B43" s="397"/>
    </row>
    <row r="44" spans="2:2" ht="14.4">
      <c r="B44" s="397"/>
    </row>
    <row r="45" spans="2:2" ht="14.4">
      <c r="B45" s="397"/>
    </row>
    <row r="46" spans="2:2" ht="14.4">
      <c r="B46" s="397"/>
    </row>
    <row r="47" spans="2:2" ht="14.4">
      <c r="B47" s="396"/>
    </row>
    <row r="48" spans="2:2" ht="14.4">
      <c r="B48" s="397"/>
    </row>
    <row r="49" spans="2:2" ht="14.4">
      <c r="B49" s="397"/>
    </row>
    <row r="50" spans="2:2" ht="14.4">
      <c r="B50" s="397"/>
    </row>
    <row r="51" spans="2:2" ht="14.4">
      <c r="B51" s="396"/>
    </row>
    <row r="52" spans="2:2" ht="14.4">
      <c r="B52" s="396"/>
    </row>
    <row r="53" spans="2:2" ht="14.4">
      <c r="B53" s="396"/>
    </row>
    <row r="54" spans="2:2" ht="14.4">
      <c r="B54" s="396"/>
    </row>
  </sheetData>
  <customSheetViews>
    <customSheetView guid="{343BF296-013A-41F5-BDAB-AD6220EA7F78}" showPageBreaks="1" fitToPage="1" printArea="1" view="pageBreakPreview">
      <selection activeCell="D33" sqref="D33"/>
      <pageMargins left="0" right="0" top="0" bottom="0" header="0" footer="0"/>
      <printOptions horizontalCentered="1"/>
      <pageSetup scale="69"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69" orientation="portrait" r:id="rId2"/>
    </customSheetView>
  </customSheetViews>
  <mergeCells count="5">
    <mergeCell ref="A4:N4"/>
    <mergeCell ref="A5:N5"/>
    <mergeCell ref="A9:N9"/>
    <mergeCell ref="A6:N6"/>
    <mergeCell ref="A8:N8"/>
  </mergeCells>
  <printOptions horizontalCentered="1"/>
  <pageMargins left="0.45" right="0.45" top="0.75" bottom="0.75" header="0.3" footer="0.3"/>
  <pageSetup scale="92" orientation="landscape"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tabColor rgb="FFFFC000"/>
    <pageSetUpPr fitToPage="1"/>
  </sheetPr>
  <dimension ref="A1:Q29"/>
  <sheetViews>
    <sheetView view="pageBreakPreview" zoomScaleNormal="100" zoomScaleSheetLayoutView="100" workbookViewId="0">
      <selection activeCell="K29" sqref="K29"/>
    </sheetView>
  </sheetViews>
  <sheetFormatPr defaultColWidth="9" defaultRowHeight="13.2"/>
  <cols>
    <col min="1" max="1" width="9" style="79"/>
    <col min="2" max="2" width="11.33203125" style="79" customWidth="1"/>
    <col min="3" max="3" width="16.33203125" style="79" customWidth="1"/>
    <col min="4" max="4" width="16.109375" style="79" customWidth="1"/>
    <col min="5" max="5" width="10.77734375" style="79" customWidth="1"/>
    <col min="6" max="6" width="12.44140625" style="79" bestFit="1" customWidth="1"/>
    <col min="7" max="7" width="13.44140625" style="79" customWidth="1"/>
    <col min="8" max="10" width="9" style="79"/>
    <col min="11" max="11" width="29.109375" style="79" customWidth="1"/>
    <col min="12" max="16" width="9" style="79"/>
    <col min="17" max="17" width="11.21875" style="79" bestFit="1" customWidth="1"/>
    <col min="18" max="16384" width="9" style="79"/>
  </cols>
  <sheetData>
    <row r="1" spans="1:7" s="366" customFormat="1" ht="15.6">
      <c r="A1" s="75"/>
      <c r="B1" s="365"/>
      <c r="G1" s="77"/>
    </row>
    <row r="2" spans="1:7" s="370" customFormat="1" ht="17.399999999999999">
      <c r="A2" s="367"/>
      <c r="B2" s="368"/>
      <c r="C2" s="369"/>
      <c r="D2" s="369"/>
      <c r="E2" s="369"/>
      <c r="F2" s="369"/>
      <c r="G2" s="1283"/>
    </row>
    <row r="3" spans="1:7" s="370" customFormat="1" ht="17.399999999999999">
      <c r="A3" s="1466" t="s">
        <v>200</v>
      </c>
      <c r="B3" s="1466"/>
      <c r="C3" s="1466"/>
      <c r="D3" s="1466"/>
      <c r="E3" s="1466"/>
      <c r="F3" s="1466"/>
      <c r="G3" s="1466"/>
    </row>
    <row r="4" spans="1:7" s="370" customFormat="1" ht="17.399999999999999">
      <c r="A4" s="1466" t="s">
        <v>2</v>
      </c>
      <c r="B4" s="1466"/>
      <c r="C4" s="1466"/>
      <c r="D4" s="1466"/>
      <c r="E4" s="1466"/>
      <c r="F4" s="1466"/>
      <c r="G4" s="1466"/>
    </row>
    <row r="5" spans="1:7" s="370" customFormat="1" ht="17.399999999999999">
      <c r="A5" s="1467" t="s">
        <v>87</v>
      </c>
      <c r="B5" s="1467"/>
      <c r="C5" s="1467"/>
      <c r="D5" s="1467"/>
      <c r="E5" s="1467"/>
      <c r="F5" s="1467"/>
      <c r="G5" s="1467"/>
    </row>
    <row r="6" spans="1:7" s="370" customFormat="1" ht="12" customHeight="1">
      <c r="A6" s="369"/>
      <c r="B6" s="371"/>
      <c r="C6" s="369"/>
      <c r="D6" s="369"/>
      <c r="E6" s="369"/>
      <c r="F6" s="369"/>
      <c r="G6" s="369"/>
    </row>
    <row r="7" spans="1:7" s="370" customFormat="1" ht="17.399999999999999">
      <c r="A7" s="1466" t="s">
        <v>1592</v>
      </c>
      <c r="B7" s="1466"/>
      <c r="C7" s="1466"/>
      <c r="D7" s="1466"/>
      <c r="E7" s="1466"/>
      <c r="F7" s="1466"/>
      <c r="G7" s="1466"/>
    </row>
    <row r="8" spans="1:7" ht="17.399999999999999">
      <c r="A8" s="1466" t="s">
        <v>72</v>
      </c>
      <c r="B8" s="1466"/>
      <c r="C8" s="1466"/>
      <c r="D8" s="1466"/>
      <c r="E8" s="1466"/>
      <c r="F8" s="1466"/>
      <c r="G8" s="1466"/>
    </row>
    <row r="9" spans="1:7" ht="17.399999999999999">
      <c r="A9" s="1283"/>
      <c r="B9" s="229"/>
      <c r="C9" s="229"/>
      <c r="D9" s="229"/>
      <c r="E9" s="1283"/>
      <c r="F9" s="1283"/>
      <c r="G9" s="1283"/>
    </row>
    <row r="10" spans="1:7">
      <c r="B10" s="83" t="s">
        <v>343</v>
      </c>
      <c r="C10" s="372"/>
      <c r="D10" s="83" t="s">
        <v>344</v>
      </c>
      <c r="F10" s="83" t="s">
        <v>345</v>
      </c>
    </row>
    <row r="11" spans="1:7">
      <c r="A11" s="373"/>
      <c r="B11" s="373"/>
      <c r="C11" s="373"/>
      <c r="D11" s="373"/>
      <c r="E11" s="373"/>
      <c r="F11" s="373"/>
      <c r="G11" s="373"/>
    </row>
    <row r="12" spans="1:7">
      <c r="B12" s="374"/>
      <c r="C12" s="374"/>
      <c r="D12" s="375" t="s">
        <v>1593</v>
      </c>
      <c r="E12" s="374"/>
      <c r="F12" s="375" t="s">
        <v>1594</v>
      </c>
    </row>
    <row r="13" spans="1:7">
      <c r="B13" s="1401" t="s">
        <v>1028</v>
      </c>
      <c r="C13" s="374"/>
      <c r="D13" s="1401" t="s">
        <v>1595</v>
      </c>
      <c r="E13" s="374"/>
      <c r="F13" s="1401" t="s">
        <v>1596</v>
      </c>
    </row>
    <row r="14" spans="1:7">
      <c r="B14" s="375"/>
      <c r="C14" s="374"/>
      <c r="D14" s="375"/>
      <c r="E14" s="374"/>
      <c r="F14" s="375"/>
    </row>
    <row r="16" spans="1:7" ht="13.8">
      <c r="A16" s="373">
        <v>1</v>
      </c>
      <c r="B16" s="376" t="s">
        <v>1579</v>
      </c>
      <c r="D16" s="32">
        <v>0</v>
      </c>
      <c r="E16" s="24"/>
      <c r="F16" s="32"/>
    </row>
    <row r="17" spans="1:17" ht="13.8">
      <c r="A17" s="373"/>
      <c r="B17" s="377"/>
      <c r="D17" s="33"/>
      <c r="E17" s="25"/>
      <c r="F17" s="33"/>
    </row>
    <row r="18" spans="1:17" ht="13.8">
      <c r="A18" s="373">
        <v>2</v>
      </c>
      <c r="B18" s="376" t="s">
        <v>1579</v>
      </c>
      <c r="D18" s="1402">
        <v>0</v>
      </c>
      <c r="E18" s="25"/>
      <c r="F18" s="1402"/>
      <c r="Q18" s="353"/>
    </row>
    <row r="19" spans="1:17" ht="13.8">
      <c r="A19" s="373"/>
      <c r="D19" s="25"/>
      <c r="E19" s="25"/>
      <c r="F19" s="25"/>
      <c r="Q19" s="353"/>
    </row>
    <row r="20" spans="1:17">
      <c r="A20" s="373"/>
      <c r="Q20" s="353"/>
    </row>
    <row r="21" spans="1:17" ht="13.8">
      <c r="A21" s="373">
        <v>3</v>
      </c>
      <c r="B21" s="374" t="s">
        <v>1597</v>
      </c>
      <c r="C21" s="26"/>
      <c r="D21" s="27">
        <f>IF(D16&gt;0,AVERAGE(D16,D18),0)</f>
        <v>0</v>
      </c>
      <c r="E21" s="28"/>
      <c r="F21" s="27">
        <f>+(F16+F18)/2</f>
        <v>0</v>
      </c>
      <c r="Q21" s="353"/>
    </row>
    <row r="22" spans="1:17">
      <c r="Q22" s="353"/>
    </row>
    <row r="23" spans="1:17">
      <c r="Q23" s="353"/>
    </row>
    <row r="24" spans="1:17">
      <c r="Q24" s="353"/>
    </row>
    <row r="25" spans="1:17">
      <c r="Q25" s="353"/>
    </row>
    <row r="26" spans="1:17">
      <c r="Q26" s="353"/>
    </row>
    <row r="27" spans="1:17">
      <c r="Q27" s="353"/>
    </row>
    <row r="28" spans="1:17">
      <c r="Q28" s="353"/>
    </row>
    <row r="29" spans="1:17">
      <c r="Q29" s="353"/>
    </row>
  </sheetData>
  <customSheetViews>
    <customSheetView guid="{343BF296-013A-41F5-BDAB-AD6220EA7F78}" showPageBreaks="1" fitToPage="1" printArea="1" view="pageBreakPreview">
      <selection activeCell="D33" sqref="D33"/>
      <pageMargins left="0" right="0" top="0" bottom="0" header="0" footer="0"/>
      <printOptions horizontalCentered="1"/>
      <pageSetup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orientation="portrait" r:id="rId2"/>
    </customSheetView>
  </customSheetViews>
  <mergeCells count="5">
    <mergeCell ref="A3:G3"/>
    <mergeCell ref="A4:G4"/>
    <mergeCell ref="A8:G8"/>
    <mergeCell ref="A5:G5"/>
    <mergeCell ref="A7:G7"/>
  </mergeCells>
  <printOptions horizontalCentered="1"/>
  <pageMargins left="0.2" right="0.2" top="0.5" bottom="0.5" header="0.3" footer="0.3"/>
  <pageSetup orientation="landscape" r:id="rId3"/>
  <drawing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rgb="FF7030A0"/>
    <pageSetUpPr fitToPage="1"/>
  </sheetPr>
  <dimension ref="A1:W50"/>
  <sheetViews>
    <sheetView view="pageBreakPreview" topLeftCell="A9" zoomScaleNormal="80" zoomScaleSheetLayoutView="100" workbookViewId="0">
      <selection sqref="A1:XFD1048576"/>
    </sheetView>
  </sheetViews>
  <sheetFormatPr defaultRowHeight="15"/>
  <cols>
    <col min="1" max="1" width="5.77734375" style="344" customWidth="1"/>
    <col min="2" max="2" width="5.21875" style="354" customWidth="1"/>
    <col min="3" max="3" width="43.77734375" style="344" customWidth="1"/>
    <col min="4" max="4" width="1.77734375" style="344" customWidth="1"/>
    <col min="5" max="5" width="19" style="59" customWidth="1"/>
    <col min="6" max="6" width="8.77734375" style="59" customWidth="1"/>
    <col min="7" max="7" width="9.44140625" style="59" customWidth="1"/>
    <col min="8" max="8" width="2.77734375" style="59" customWidth="1"/>
    <col min="9" max="9" width="10.44140625" style="59" customWidth="1"/>
    <col min="10" max="10" width="2.77734375" style="59" customWidth="1"/>
    <col min="11" max="11" width="29.109375" style="59" customWidth="1"/>
    <col min="12" max="12" width="2.77734375" style="59" customWidth="1"/>
    <col min="13" max="13" width="11.33203125" style="59" customWidth="1"/>
    <col min="14" max="14" width="6.33203125" style="59" customWidth="1"/>
    <col min="15" max="15" width="9.44140625" style="59" customWidth="1"/>
    <col min="16" max="16" width="11.109375" style="59" customWidth="1"/>
    <col min="17" max="17" width="6.44140625" style="344" customWidth="1"/>
    <col min="18" max="251" width="9" style="344"/>
    <col min="252" max="252" width="22.33203125" style="344" customWidth="1"/>
    <col min="253" max="253" width="1.77734375" style="344" customWidth="1"/>
    <col min="254" max="254" width="15.44140625" style="344" customWidth="1"/>
    <col min="255" max="255" width="1.77734375" style="344" customWidth="1"/>
    <col min="256" max="256" width="17" style="344" customWidth="1"/>
    <col min="257" max="257" width="1.44140625" style="344" customWidth="1"/>
    <col min="258" max="258" width="9.44140625" style="344" customWidth="1"/>
    <col min="259" max="259" width="2" style="344" customWidth="1"/>
    <col min="260" max="260" width="11.33203125" style="344" customWidth="1"/>
    <col min="261" max="261" width="10.109375" style="344" customWidth="1"/>
    <col min="262" max="262" width="11.77734375" style="344" customWidth="1"/>
    <col min="263" max="263" width="18.109375" style="344" customWidth="1"/>
    <col min="264" max="507" width="9" style="344"/>
    <col min="508" max="508" width="22.33203125" style="344" customWidth="1"/>
    <col min="509" max="509" width="1.77734375" style="344" customWidth="1"/>
    <col min="510" max="510" width="15.44140625" style="344" customWidth="1"/>
    <col min="511" max="511" width="1.77734375" style="344" customWidth="1"/>
    <col min="512" max="512" width="17" style="344" customWidth="1"/>
    <col min="513" max="513" width="1.44140625" style="344" customWidth="1"/>
    <col min="514" max="514" width="9.44140625" style="344" customWidth="1"/>
    <col min="515" max="515" width="2" style="344" customWidth="1"/>
    <col min="516" max="516" width="11.33203125" style="344" customWidth="1"/>
    <col min="517" max="517" width="10.109375" style="344" customWidth="1"/>
    <col min="518" max="518" width="11.77734375" style="344" customWidth="1"/>
    <col min="519" max="519" width="18.109375" style="344" customWidth="1"/>
    <col min="520" max="763" width="9" style="344"/>
    <col min="764" max="764" width="22.33203125" style="344" customWidth="1"/>
    <col min="765" max="765" width="1.77734375" style="344" customWidth="1"/>
    <col min="766" max="766" width="15.44140625" style="344" customWidth="1"/>
    <col min="767" max="767" width="1.77734375" style="344" customWidth="1"/>
    <col min="768" max="768" width="17" style="344" customWidth="1"/>
    <col min="769" max="769" width="1.44140625" style="344" customWidth="1"/>
    <col min="770" max="770" width="9.44140625" style="344" customWidth="1"/>
    <col min="771" max="771" width="2" style="344" customWidth="1"/>
    <col min="772" max="772" width="11.33203125" style="344" customWidth="1"/>
    <col min="773" max="773" width="10.109375" style="344" customWidth="1"/>
    <col min="774" max="774" width="11.77734375" style="344" customWidth="1"/>
    <col min="775" max="775" width="18.109375" style="344" customWidth="1"/>
    <col min="776" max="1019" width="9" style="344"/>
    <col min="1020" max="1020" width="22.33203125" style="344" customWidth="1"/>
    <col min="1021" max="1021" width="1.77734375" style="344" customWidth="1"/>
    <col min="1022" max="1022" width="15.44140625" style="344" customWidth="1"/>
    <col min="1023" max="1023" width="1.77734375" style="344" customWidth="1"/>
    <col min="1024" max="1024" width="17" style="344" customWidth="1"/>
    <col min="1025" max="1025" width="1.44140625" style="344" customWidth="1"/>
    <col min="1026" max="1026" width="9.44140625" style="344" customWidth="1"/>
    <col min="1027" max="1027" width="2" style="344" customWidth="1"/>
    <col min="1028" max="1028" width="11.33203125" style="344" customWidth="1"/>
    <col min="1029" max="1029" width="10.109375" style="344" customWidth="1"/>
    <col min="1030" max="1030" width="11.77734375" style="344" customWidth="1"/>
    <col min="1031" max="1031" width="18.109375" style="344" customWidth="1"/>
    <col min="1032" max="1275" width="9" style="344"/>
    <col min="1276" max="1276" width="22.33203125" style="344" customWidth="1"/>
    <col min="1277" max="1277" width="1.77734375" style="344" customWidth="1"/>
    <col min="1278" max="1278" width="15.44140625" style="344" customWidth="1"/>
    <col min="1279" max="1279" width="1.77734375" style="344" customWidth="1"/>
    <col min="1280" max="1280" width="17" style="344" customWidth="1"/>
    <col min="1281" max="1281" width="1.44140625" style="344" customWidth="1"/>
    <col min="1282" max="1282" width="9.44140625" style="344" customWidth="1"/>
    <col min="1283" max="1283" width="2" style="344" customWidth="1"/>
    <col min="1284" max="1284" width="11.33203125" style="344" customWidth="1"/>
    <col min="1285" max="1285" width="10.109375" style="344" customWidth="1"/>
    <col min="1286" max="1286" width="11.77734375" style="344" customWidth="1"/>
    <col min="1287" max="1287" width="18.109375" style="344" customWidth="1"/>
    <col min="1288" max="1531" width="9" style="344"/>
    <col min="1532" max="1532" width="22.33203125" style="344" customWidth="1"/>
    <col min="1533" max="1533" width="1.77734375" style="344" customWidth="1"/>
    <col min="1534" max="1534" width="15.44140625" style="344" customWidth="1"/>
    <col min="1535" max="1535" width="1.77734375" style="344" customWidth="1"/>
    <col min="1536" max="1536" width="17" style="344" customWidth="1"/>
    <col min="1537" max="1537" width="1.44140625" style="344" customWidth="1"/>
    <col min="1538" max="1538" width="9.44140625" style="344" customWidth="1"/>
    <col min="1539" max="1539" width="2" style="344" customWidth="1"/>
    <col min="1540" max="1540" width="11.33203125" style="344" customWidth="1"/>
    <col min="1541" max="1541" width="10.109375" style="344" customWidth="1"/>
    <col min="1542" max="1542" width="11.77734375" style="344" customWidth="1"/>
    <col min="1543" max="1543" width="18.109375" style="344" customWidth="1"/>
    <col min="1544" max="1787" width="9" style="344"/>
    <col min="1788" max="1788" width="22.33203125" style="344" customWidth="1"/>
    <col min="1789" max="1789" width="1.77734375" style="344" customWidth="1"/>
    <col min="1790" max="1790" width="15.44140625" style="344" customWidth="1"/>
    <col min="1791" max="1791" width="1.77734375" style="344" customWidth="1"/>
    <col min="1792" max="1792" width="17" style="344" customWidth="1"/>
    <col min="1793" max="1793" width="1.44140625" style="344" customWidth="1"/>
    <col min="1794" max="1794" width="9.44140625" style="344" customWidth="1"/>
    <col min="1795" max="1795" width="2" style="344" customWidth="1"/>
    <col min="1796" max="1796" width="11.33203125" style="344" customWidth="1"/>
    <col min="1797" max="1797" width="10.109375" style="344" customWidth="1"/>
    <col min="1798" max="1798" width="11.77734375" style="344" customWidth="1"/>
    <col min="1799" max="1799" width="18.109375" style="344" customWidth="1"/>
    <col min="1800" max="2043" width="9" style="344"/>
    <col min="2044" max="2044" width="22.33203125" style="344" customWidth="1"/>
    <col min="2045" max="2045" width="1.77734375" style="344" customWidth="1"/>
    <col min="2046" max="2046" width="15.44140625" style="344" customWidth="1"/>
    <col min="2047" max="2047" width="1.77734375" style="344" customWidth="1"/>
    <col min="2048" max="2048" width="17" style="344" customWidth="1"/>
    <col min="2049" max="2049" width="1.44140625" style="344" customWidth="1"/>
    <col min="2050" max="2050" width="9.44140625" style="344" customWidth="1"/>
    <col min="2051" max="2051" width="2" style="344" customWidth="1"/>
    <col min="2052" max="2052" width="11.33203125" style="344" customWidth="1"/>
    <col min="2053" max="2053" width="10.109375" style="344" customWidth="1"/>
    <col min="2054" max="2054" width="11.77734375" style="344" customWidth="1"/>
    <col min="2055" max="2055" width="18.109375" style="344" customWidth="1"/>
    <col min="2056" max="2299" width="9" style="344"/>
    <col min="2300" max="2300" width="22.33203125" style="344" customWidth="1"/>
    <col min="2301" max="2301" width="1.77734375" style="344" customWidth="1"/>
    <col min="2302" max="2302" width="15.44140625" style="344" customWidth="1"/>
    <col min="2303" max="2303" width="1.77734375" style="344" customWidth="1"/>
    <col min="2304" max="2304" width="17" style="344" customWidth="1"/>
    <col min="2305" max="2305" width="1.44140625" style="344" customWidth="1"/>
    <col min="2306" max="2306" width="9.44140625" style="344" customWidth="1"/>
    <col min="2307" max="2307" width="2" style="344" customWidth="1"/>
    <col min="2308" max="2308" width="11.33203125" style="344" customWidth="1"/>
    <col min="2309" max="2309" width="10.109375" style="344" customWidth="1"/>
    <col min="2310" max="2310" width="11.77734375" style="344" customWidth="1"/>
    <col min="2311" max="2311" width="18.109375" style="344" customWidth="1"/>
    <col min="2312" max="2555" width="9" style="344"/>
    <col min="2556" max="2556" width="22.33203125" style="344" customWidth="1"/>
    <col min="2557" max="2557" width="1.77734375" style="344" customWidth="1"/>
    <col min="2558" max="2558" width="15.44140625" style="344" customWidth="1"/>
    <col min="2559" max="2559" width="1.77734375" style="344" customWidth="1"/>
    <col min="2560" max="2560" width="17" style="344" customWidth="1"/>
    <col min="2561" max="2561" width="1.44140625" style="344" customWidth="1"/>
    <col min="2562" max="2562" width="9.44140625" style="344" customWidth="1"/>
    <col min="2563" max="2563" width="2" style="344" customWidth="1"/>
    <col min="2564" max="2564" width="11.33203125" style="344" customWidth="1"/>
    <col min="2565" max="2565" width="10.109375" style="344" customWidth="1"/>
    <col min="2566" max="2566" width="11.77734375" style="344" customWidth="1"/>
    <col min="2567" max="2567" width="18.109375" style="344" customWidth="1"/>
    <col min="2568" max="2811" width="9" style="344"/>
    <col min="2812" max="2812" width="22.33203125" style="344" customWidth="1"/>
    <col min="2813" max="2813" width="1.77734375" style="344" customWidth="1"/>
    <col min="2814" max="2814" width="15.44140625" style="344" customWidth="1"/>
    <col min="2815" max="2815" width="1.77734375" style="344" customWidth="1"/>
    <col min="2816" max="2816" width="17" style="344" customWidth="1"/>
    <col min="2817" max="2817" width="1.44140625" style="344" customWidth="1"/>
    <col min="2818" max="2818" width="9.44140625" style="344" customWidth="1"/>
    <col min="2819" max="2819" width="2" style="344" customWidth="1"/>
    <col min="2820" max="2820" width="11.33203125" style="344" customWidth="1"/>
    <col min="2821" max="2821" width="10.109375" style="344" customWidth="1"/>
    <col min="2822" max="2822" width="11.77734375" style="344" customWidth="1"/>
    <col min="2823" max="2823" width="18.109375" style="344" customWidth="1"/>
    <col min="2824" max="3067" width="9" style="344"/>
    <col min="3068" max="3068" width="22.33203125" style="344" customWidth="1"/>
    <col min="3069" max="3069" width="1.77734375" style="344" customWidth="1"/>
    <col min="3070" max="3070" width="15.44140625" style="344" customWidth="1"/>
    <col min="3071" max="3071" width="1.77734375" style="344" customWidth="1"/>
    <col min="3072" max="3072" width="17" style="344" customWidth="1"/>
    <col min="3073" max="3073" width="1.44140625" style="344" customWidth="1"/>
    <col min="3074" max="3074" width="9.44140625" style="344" customWidth="1"/>
    <col min="3075" max="3075" width="2" style="344" customWidth="1"/>
    <col min="3076" max="3076" width="11.33203125" style="344" customWidth="1"/>
    <col min="3077" max="3077" width="10.109375" style="344" customWidth="1"/>
    <col min="3078" max="3078" width="11.77734375" style="344" customWidth="1"/>
    <col min="3079" max="3079" width="18.109375" style="344" customWidth="1"/>
    <col min="3080" max="3323" width="9" style="344"/>
    <col min="3324" max="3324" width="22.33203125" style="344" customWidth="1"/>
    <col min="3325" max="3325" width="1.77734375" style="344" customWidth="1"/>
    <col min="3326" max="3326" width="15.44140625" style="344" customWidth="1"/>
    <col min="3327" max="3327" width="1.77734375" style="344" customWidth="1"/>
    <col min="3328" max="3328" width="17" style="344" customWidth="1"/>
    <col min="3329" max="3329" width="1.44140625" style="344" customWidth="1"/>
    <col min="3330" max="3330" width="9.44140625" style="344" customWidth="1"/>
    <col min="3331" max="3331" width="2" style="344" customWidth="1"/>
    <col min="3332" max="3332" width="11.33203125" style="344" customWidth="1"/>
    <col min="3333" max="3333" width="10.109375" style="344" customWidth="1"/>
    <col min="3334" max="3334" width="11.77734375" style="344" customWidth="1"/>
    <col min="3335" max="3335" width="18.109375" style="344" customWidth="1"/>
    <col min="3336" max="3579" width="9" style="344"/>
    <col min="3580" max="3580" width="22.33203125" style="344" customWidth="1"/>
    <col min="3581" max="3581" width="1.77734375" style="344" customWidth="1"/>
    <col min="3582" max="3582" width="15.44140625" style="344" customWidth="1"/>
    <col min="3583" max="3583" width="1.77734375" style="344" customWidth="1"/>
    <col min="3584" max="3584" width="17" style="344" customWidth="1"/>
    <col min="3585" max="3585" width="1.44140625" style="344" customWidth="1"/>
    <col min="3586" max="3586" width="9.44140625" style="344" customWidth="1"/>
    <col min="3587" max="3587" width="2" style="344" customWidth="1"/>
    <col min="3588" max="3588" width="11.33203125" style="344" customWidth="1"/>
    <col min="3589" max="3589" width="10.109375" style="344" customWidth="1"/>
    <col min="3590" max="3590" width="11.77734375" style="344" customWidth="1"/>
    <col min="3591" max="3591" width="18.109375" style="344" customWidth="1"/>
    <col min="3592" max="3835" width="9" style="344"/>
    <col min="3836" max="3836" width="22.33203125" style="344" customWidth="1"/>
    <col min="3837" max="3837" width="1.77734375" style="344" customWidth="1"/>
    <col min="3838" max="3838" width="15.44140625" style="344" customWidth="1"/>
    <col min="3839" max="3839" width="1.77734375" style="344" customWidth="1"/>
    <col min="3840" max="3840" width="17" style="344" customWidth="1"/>
    <col min="3841" max="3841" width="1.44140625" style="344" customWidth="1"/>
    <col min="3842" max="3842" width="9.44140625" style="344" customWidth="1"/>
    <col min="3843" max="3843" width="2" style="344" customWidth="1"/>
    <col min="3844" max="3844" width="11.33203125" style="344" customWidth="1"/>
    <col min="3845" max="3845" width="10.109375" style="344" customWidth="1"/>
    <col min="3846" max="3846" width="11.77734375" style="344" customWidth="1"/>
    <col min="3847" max="3847" width="18.109375" style="344" customWidth="1"/>
    <col min="3848" max="4091" width="9" style="344"/>
    <col min="4092" max="4092" width="22.33203125" style="344" customWidth="1"/>
    <col min="4093" max="4093" width="1.77734375" style="344" customWidth="1"/>
    <col min="4094" max="4094" width="15.44140625" style="344" customWidth="1"/>
    <col min="4095" max="4095" width="1.77734375" style="344" customWidth="1"/>
    <col min="4096" max="4096" width="17" style="344" customWidth="1"/>
    <col min="4097" max="4097" width="1.44140625" style="344" customWidth="1"/>
    <col min="4098" max="4098" width="9.44140625" style="344" customWidth="1"/>
    <col min="4099" max="4099" width="2" style="344" customWidth="1"/>
    <col min="4100" max="4100" width="11.33203125" style="344" customWidth="1"/>
    <col min="4101" max="4101" width="10.109375" style="344" customWidth="1"/>
    <col min="4102" max="4102" width="11.77734375" style="344" customWidth="1"/>
    <col min="4103" max="4103" width="18.109375" style="344" customWidth="1"/>
    <col min="4104" max="4347" width="9" style="344"/>
    <col min="4348" max="4348" width="22.33203125" style="344" customWidth="1"/>
    <col min="4349" max="4349" width="1.77734375" style="344" customWidth="1"/>
    <col min="4350" max="4350" width="15.44140625" style="344" customWidth="1"/>
    <col min="4351" max="4351" width="1.77734375" style="344" customWidth="1"/>
    <col min="4352" max="4352" width="17" style="344" customWidth="1"/>
    <col min="4353" max="4353" width="1.44140625" style="344" customWidth="1"/>
    <col min="4354" max="4354" width="9.44140625" style="344" customWidth="1"/>
    <col min="4355" max="4355" width="2" style="344" customWidth="1"/>
    <col min="4356" max="4356" width="11.33203125" style="344" customWidth="1"/>
    <col min="4357" max="4357" width="10.109375" style="344" customWidth="1"/>
    <col min="4358" max="4358" width="11.77734375" style="344" customWidth="1"/>
    <col min="4359" max="4359" width="18.109375" style="344" customWidth="1"/>
    <col min="4360" max="4603" width="9" style="344"/>
    <col min="4604" max="4604" width="22.33203125" style="344" customWidth="1"/>
    <col min="4605" max="4605" width="1.77734375" style="344" customWidth="1"/>
    <col min="4606" max="4606" width="15.44140625" style="344" customWidth="1"/>
    <col min="4607" max="4607" width="1.77734375" style="344" customWidth="1"/>
    <col min="4608" max="4608" width="17" style="344" customWidth="1"/>
    <col min="4609" max="4609" width="1.44140625" style="344" customWidth="1"/>
    <col min="4610" max="4610" width="9.44140625" style="344" customWidth="1"/>
    <col min="4611" max="4611" width="2" style="344" customWidth="1"/>
    <col min="4612" max="4612" width="11.33203125" style="344" customWidth="1"/>
    <col min="4613" max="4613" width="10.109375" style="344" customWidth="1"/>
    <col min="4614" max="4614" width="11.77734375" style="344" customWidth="1"/>
    <col min="4615" max="4615" width="18.109375" style="344" customWidth="1"/>
    <col min="4616" max="4859" width="9" style="344"/>
    <col min="4860" max="4860" width="22.33203125" style="344" customWidth="1"/>
    <col min="4861" max="4861" width="1.77734375" style="344" customWidth="1"/>
    <col min="4862" max="4862" width="15.44140625" style="344" customWidth="1"/>
    <col min="4863" max="4863" width="1.77734375" style="344" customWidth="1"/>
    <col min="4864" max="4864" width="17" style="344" customWidth="1"/>
    <col min="4865" max="4865" width="1.44140625" style="344" customWidth="1"/>
    <col min="4866" max="4866" width="9.44140625" style="344" customWidth="1"/>
    <col min="4867" max="4867" width="2" style="344" customWidth="1"/>
    <col min="4868" max="4868" width="11.33203125" style="344" customWidth="1"/>
    <col min="4869" max="4869" width="10.109375" style="344" customWidth="1"/>
    <col min="4870" max="4870" width="11.77734375" style="344" customWidth="1"/>
    <col min="4871" max="4871" width="18.109375" style="344" customWidth="1"/>
    <col min="4872" max="5115" width="9" style="344"/>
    <col min="5116" max="5116" width="22.33203125" style="344" customWidth="1"/>
    <col min="5117" max="5117" width="1.77734375" style="344" customWidth="1"/>
    <col min="5118" max="5118" width="15.44140625" style="344" customWidth="1"/>
    <col min="5119" max="5119" width="1.77734375" style="344" customWidth="1"/>
    <col min="5120" max="5120" width="17" style="344" customWidth="1"/>
    <col min="5121" max="5121" width="1.44140625" style="344" customWidth="1"/>
    <col min="5122" max="5122" width="9.44140625" style="344" customWidth="1"/>
    <col min="5123" max="5123" width="2" style="344" customWidth="1"/>
    <col min="5124" max="5124" width="11.33203125" style="344" customWidth="1"/>
    <col min="5125" max="5125" width="10.109375" style="344" customWidth="1"/>
    <col min="5126" max="5126" width="11.77734375" style="344" customWidth="1"/>
    <col min="5127" max="5127" width="18.109375" style="344" customWidth="1"/>
    <col min="5128" max="5371" width="9" style="344"/>
    <col min="5372" max="5372" width="22.33203125" style="344" customWidth="1"/>
    <col min="5373" max="5373" width="1.77734375" style="344" customWidth="1"/>
    <col min="5374" max="5374" width="15.44140625" style="344" customWidth="1"/>
    <col min="5375" max="5375" width="1.77734375" style="344" customWidth="1"/>
    <col min="5376" max="5376" width="17" style="344" customWidth="1"/>
    <col min="5377" max="5377" width="1.44140625" style="344" customWidth="1"/>
    <col min="5378" max="5378" width="9.44140625" style="344" customWidth="1"/>
    <col min="5379" max="5379" width="2" style="344" customWidth="1"/>
    <col min="5380" max="5380" width="11.33203125" style="344" customWidth="1"/>
    <col min="5381" max="5381" width="10.109375" style="344" customWidth="1"/>
    <col min="5382" max="5382" width="11.77734375" style="344" customWidth="1"/>
    <col min="5383" max="5383" width="18.109375" style="344" customWidth="1"/>
    <col min="5384" max="5627" width="9" style="344"/>
    <col min="5628" max="5628" width="22.33203125" style="344" customWidth="1"/>
    <col min="5629" max="5629" width="1.77734375" style="344" customWidth="1"/>
    <col min="5630" max="5630" width="15.44140625" style="344" customWidth="1"/>
    <col min="5631" max="5631" width="1.77734375" style="344" customWidth="1"/>
    <col min="5632" max="5632" width="17" style="344" customWidth="1"/>
    <col min="5633" max="5633" width="1.44140625" style="344" customWidth="1"/>
    <col min="5634" max="5634" width="9.44140625" style="344" customWidth="1"/>
    <col min="5635" max="5635" width="2" style="344" customWidth="1"/>
    <col min="5636" max="5636" width="11.33203125" style="344" customWidth="1"/>
    <col min="5637" max="5637" width="10.109375" style="344" customWidth="1"/>
    <col min="5638" max="5638" width="11.77734375" style="344" customWidth="1"/>
    <col min="5639" max="5639" width="18.109375" style="344" customWidth="1"/>
    <col min="5640" max="5883" width="9" style="344"/>
    <col min="5884" max="5884" width="22.33203125" style="344" customWidth="1"/>
    <col min="5885" max="5885" width="1.77734375" style="344" customWidth="1"/>
    <col min="5886" max="5886" width="15.44140625" style="344" customWidth="1"/>
    <col min="5887" max="5887" width="1.77734375" style="344" customWidth="1"/>
    <col min="5888" max="5888" width="17" style="344" customWidth="1"/>
    <col min="5889" max="5889" width="1.44140625" style="344" customWidth="1"/>
    <col min="5890" max="5890" width="9.44140625" style="344" customWidth="1"/>
    <col min="5891" max="5891" width="2" style="344" customWidth="1"/>
    <col min="5892" max="5892" width="11.33203125" style="344" customWidth="1"/>
    <col min="5893" max="5893" width="10.109375" style="344" customWidth="1"/>
    <col min="5894" max="5894" width="11.77734375" style="344" customWidth="1"/>
    <col min="5895" max="5895" width="18.109375" style="344" customWidth="1"/>
    <col min="5896" max="6139" width="9" style="344"/>
    <col min="6140" max="6140" width="22.33203125" style="344" customWidth="1"/>
    <col min="6141" max="6141" width="1.77734375" style="344" customWidth="1"/>
    <col min="6142" max="6142" width="15.44140625" style="344" customWidth="1"/>
    <col min="6143" max="6143" width="1.77734375" style="344" customWidth="1"/>
    <col min="6144" max="6144" width="17" style="344" customWidth="1"/>
    <col min="6145" max="6145" width="1.44140625" style="344" customWidth="1"/>
    <col min="6146" max="6146" width="9.44140625" style="344" customWidth="1"/>
    <col min="6147" max="6147" width="2" style="344" customWidth="1"/>
    <col min="6148" max="6148" width="11.33203125" style="344" customWidth="1"/>
    <col min="6149" max="6149" width="10.109375" style="344" customWidth="1"/>
    <col min="6150" max="6150" width="11.77734375" style="344" customWidth="1"/>
    <col min="6151" max="6151" width="18.109375" style="344" customWidth="1"/>
    <col min="6152" max="6395" width="9" style="344"/>
    <col min="6396" max="6396" width="22.33203125" style="344" customWidth="1"/>
    <col min="6397" max="6397" width="1.77734375" style="344" customWidth="1"/>
    <col min="6398" max="6398" width="15.44140625" style="344" customWidth="1"/>
    <col min="6399" max="6399" width="1.77734375" style="344" customWidth="1"/>
    <col min="6400" max="6400" width="17" style="344" customWidth="1"/>
    <col min="6401" max="6401" width="1.44140625" style="344" customWidth="1"/>
    <col min="6402" max="6402" width="9.44140625" style="344" customWidth="1"/>
    <col min="6403" max="6403" width="2" style="344" customWidth="1"/>
    <col min="6404" max="6404" width="11.33203125" style="344" customWidth="1"/>
    <col min="6405" max="6405" width="10.109375" style="344" customWidth="1"/>
    <col min="6406" max="6406" width="11.77734375" style="344" customWidth="1"/>
    <col min="6407" max="6407" width="18.109375" style="344" customWidth="1"/>
    <col min="6408" max="6651" width="9" style="344"/>
    <col min="6652" max="6652" width="22.33203125" style="344" customWidth="1"/>
    <col min="6653" max="6653" width="1.77734375" style="344" customWidth="1"/>
    <col min="6654" max="6654" width="15.44140625" style="344" customWidth="1"/>
    <col min="6655" max="6655" width="1.77734375" style="344" customWidth="1"/>
    <col min="6656" max="6656" width="17" style="344" customWidth="1"/>
    <col min="6657" max="6657" width="1.44140625" style="344" customWidth="1"/>
    <col min="6658" max="6658" width="9.44140625" style="344" customWidth="1"/>
    <col min="6659" max="6659" width="2" style="344" customWidth="1"/>
    <col min="6660" max="6660" width="11.33203125" style="344" customWidth="1"/>
    <col min="6661" max="6661" width="10.109375" style="344" customWidth="1"/>
    <col min="6662" max="6662" width="11.77734375" style="344" customWidth="1"/>
    <col min="6663" max="6663" width="18.109375" style="344" customWidth="1"/>
    <col min="6664" max="6907" width="9" style="344"/>
    <col min="6908" max="6908" width="22.33203125" style="344" customWidth="1"/>
    <col min="6909" max="6909" width="1.77734375" style="344" customWidth="1"/>
    <col min="6910" max="6910" width="15.44140625" style="344" customWidth="1"/>
    <col min="6911" max="6911" width="1.77734375" style="344" customWidth="1"/>
    <col min="6912" max="6912" width="17" style="344" customWidth="1"/>
    <col min="6913" max="6913" width="1.44140625" style="344" customWidth="1"/>
    <col min="6914" max="6914" width="9.44140625" style="344" customWidth="1"/>
    <col min="6915" max="6915" width="2" style="344" customWidth="1"/>
    <col min="6916" max="6916" width="11.33203125" style="344" customWidth="1"/>
    <col min="6917" max="6917" width="10.109375" style="344" customWidth="1"/>
    <col min="6918" max="6918" width="11.77734375" style="344" customWidth="1"/>
    <col min="6919" max="6919" width="18.109375" style="344" customWidth="1"/>
    <col min="6920" max="7163" width="9" style="344"/>
    <col min="7164" max="7164" width="22.33203125" style="344" customWidth="1"/>
    <col min="7165" max="7165" width="1.77734375" style="344" customWidth="1"/>
    <col min="7166" max="7166" width="15.44140625" style="344" customWidth="1"/>
    <col min="7167" max="7167" width="1.77734375" style="344" customWidth="1"/>
    <col min="7168" max="7168" width="17" style="344" customWidth="1"/>
    <col min="7169" max="7169" width="1.44140625" style="344" customWidth="1"/>
    <col min="7170" max="7170" width="9.44140625" style="344" customWidth="1"/>
    <col min="7171" max="7171" width="2" style="344" customWidth="1"/>
    <col min="7172" max="7172" width="11.33203125" style="344" customWidth="1"/>
    <col min="7173" max="7173" width="10.109375" style="344" customWidth="1"/>
    <col min="7174" max="7174" width="11.77734375" style="344" customWidth="1"/>
    <col min="7175" max="7175" width="18.109375" style="344" customWidth="1"/>
    <col min="7176" max="7419" width="9" style="344"/>
    <col min="7420" max="7420" width="22.33203125" style="344" customWidth="1"/>
    <col min="7421" max="7421" width="1.77734375" style="344" customWidth="1"/>
    <col min="7422" max="7422" width="15.44140625" style="344" customWidth="1"/>
    <col min="7423" max="7423" width="1.77734375" style="344" customWidth="1"/>
    <col min="7424" max="7424" width="17" style="344" customWidth="1"/>
    <col min="7425" max="7425" width="1.44140625" style="344" customWidth="1"/>
    <col min="7426" max="7426" width="9.44140625" style="344" customWidth="1"/>
    <col min="7427" max="7427" width="2" style="344" customWidth="1"/>
    <col min="7428" max="7428" width="11.33203125" style="344" customWidth="1"/>
    <col min="7429" max="7429" width="10.109375" style="344" customWidth="1"/>
    <col min="7430" max="7430" width="11.77734375" style="344" customWidth="1"/>
    <col min="7431" max="7431" width="18.109375" style="344" customWidth="1"/>
    <col min="7432" max="7675" width="9" style="344"/>
    <col min="7676" max="7676" width="22.33203125" style="344" customWidth="1"/>
    <col min="7677" max="7677" width="1.77734375" style="344" customWidth="1"/>
    <col min="7678" max="7678" width="15.44140625" style="344" customWidth="1"/>
    <col min="7679" max="7679" width="1.77734375" style="344" customWidth="1"/>
    <col min="7680" max="7680" width="17" style="344" customWidth="1"/>
    <col min="7681" max="7681" width="1.44140625" style="344" customWidth="1"/>
    <col min="7682" max="7682" width="9.44140625" style="344" customWidth="1"/>
    <col min="7683" max="7683" width="2" style="344" customWidth="1"/>
    <col min="7684" max="7684" width="11.33203125" style="344" customWidth="1"/>
    <col min="7685" max="7685" width="10.109375" style="344" customWidth="1"/>
    <col min="7686" max="7686" width="11.77734375" style="344" customWidth="1"/>
    <col min="7687" max="7687" width="18.109375" style="344" customWidth="1"/>
    <col min="7688" max="7931" width="9" style="344"/>
    <col min="7932" max="7932" width="22.33203125" style="344" customWidth="1"/>
    <col min="7933" max="7933" width="1.77734375" style="344" customWidth="1"/>
    <col min="7934" max="7934" width="15.44140625" style="344" customWidth="1"/>
    <col min="7935" max="7935" width="1.77734375" style="344" customWidth="1"/>
    <col min="7936" max="7936" width="17" style="344" customWidth="1"/>
    <col min="7937" max="7937" width="1.44140625" style="344" customWidth="1"/>
    <col min="7938" max="7938" width="9.44140625" style="344" customWidth="1"/>
    <col min="7939" max="7939" width="2" style="344" customWidth="1"/>
    <col min="7940" max="7940" width="11.33203125" style="344" customWidth="1"/>
    <col min="7941" max="7941" width="10.109375" style="344" customWidth="1"/>
    <col min="7942" max="7942" width="11.77734375" style="344" customWidth="1"/>
    <col min="7943" max="7943" width="18.109375" style="344" customWidth="1"/>
    <col min="7944" max="8187" width="9" style="344"/>
    <col min="8188" max="8188" width="22.33203125" style="344" customWidth="1"/>
    <col min="8189" max="8189" width="1.77734375" style="344" customWidth="1"/>
    <col min="8190" max="8190" width="15.44140625" style="344" customWidth="1"/>
    <col min="8191" max="8191" width="1.77734375" style="344" customWidth="1"/>
    <col min="8192" max="8192" width="17" style="344" customWidth="1"/>
    <col min="8193" max="8193" width="1.44140625" style="344" customWidth="1"/>
    <col min="8194" max="8194" width="9.44140625" style="344" customWidth="1"/>
    <col min="8195" max="8195" width="2" style="344" customWidth="1"/>
    <col min="8196" max="8196" width="11.33203125" style="344" customWidth="1"/>
    <col min="8197" max="8197" width="10.109375" style="344" customWidth="1"/>
    <col min="8198" max="8198" width="11.77734375" style="344" customWidth="1"/>
    <col min="8199" max="8199" width="18.109375" style="344" customWidth="1"/>
    <col min="8200" max="8443" width="9" style="344"/>
    <col min="8444" max="8444" width="22.33203125" style="344" customWidth="1"/>
    <col min="8445" max="8445" width="1.77734375" style="344" customWidth="1"/>
    <col min="8446" max="8446" width="15.44140625" style="344" customWidth="1"/>
    <col min="8447" max="8447" width="1.77734375" style="344" customWidth="1"/>
    <col min="8448" max="8448" width="17" style="344" customWidth="1"/>
    <col min="8449" max="8449" width="1.44140625" style="344" customWidth="1"/>
    <col min="8450" max="8450" width="9.44140625" style="344" customWidth="1"/>
    <col min="8451" max="8451" width="2" style="344" customWidth="1"/>
    <col min="8452" max="8452" width="11.33203125" style="344" customWidth="1"/>
    <col min="8453" max="8453" width="10.109375" style="344" customWidth="1"/>
    <col min="8454" max="8454" width="11.77734375" style="344" customWidth="1"/>
    <col min="8455" max="8455" width="18.109375" style="344" customWidth="1"/>
    <col min="8456" max="8699" width="9" style="344"/>
    <col min="8700" max="8700" width="22.33203125" style="344" customWidth="1"/>
    <col min="8701" max="8701" width="1.77734375" style="344" customWidth="1"/>
    <col min="8702" max="8702" width="15.44140625" style="344" customWidth="1"/>
    <col min="8703" max="8703" width="1.77734375" style="344" customWidth="1"/>
    <col min="8704" max="8704" width="17" style="344" customWidth="1"/>
    <col min="8705" max="8705" width="1.44140625" style="344" customWidth="1"/>
    <col min="8706" max="8706" width="9.44140625" style="344" customWidth="1"/>
    <col min="8707" max="8707" width="2" style="344" customWidth="1"/>
    <col min="8708" max="8708" width="11.33203125" style="344" customWidth="1"/>
    <col min="8709" max="8709" width="10.109375" style="344" customWidth="1"/>
    <col min="8710" max="8710" width="11.77734375" style="344" customWidth="1"/>
    <col min="8711" max="8711" width="18.109375" style="344" customWidth="1"/>
    <col min="8712" max="8955" width="9" style="344"/>
    <col min="8956" max="8956" width="22.33203125" style="344" customWidth="1"/>
    <col min="8957" max="8957" width="1.77734375" style="344" customWidth="1"/>
    <col min="8958" max="8958" width="15.44140625" style="344" customWidth="1"/>
    <col min="8959" max="8959" width="1.77734375" style="344" customWidth="1"/>
    <col min="8960" max="8960" width="17" style="344" customWidth="1"/>
    <col min="8961" max="8961" width="1.44140625" style="344" customWidth="1"/>
    <col min="8962" max="8962" width="9.44140625" style="344" customWidth="1"/>
    <col min="8963" max="8963" width="2" style="344" customWidth="1"/>
    <col min="8964" max="8964" width="11.33203125" style="344" customWidth="1"/>
    <col min="8965" max="8965" width="10.109375" style="344" customWidth="1"/>
    <col min="8966" max="8966" width="11.77734375" style="344" customWidth="1"/>
    <col min="8967" max="8967" width="18.109375" style="344" customWidth="1"/>
    <col min="8968" max="9211" width="9" style="344"/>
    <col min="9212" max="9212" width="22.33203125" style="344" customWidth="1"/>
    <col min="9213" max="9213" width="1.77734375" style="344" customWidth="1"/>
    <col min="9214" max="9214" width="15.44140625" style="344" customWidth="1"/>
    <col min="9215" max="9215" width="1.77734375" style="344" customWidth="1"/>
    <col min="9216" max="9216" width="17" style="344" customWidth="1"/>
    <col min="9217" max="9217" width="1.44140625" style="344" customWidth="1"/>
    <col min="9218" max="9218" width="9.44140625" style="344" customWidth="1"/>
    <col min="9219" max="9219" width="2" style="344" customWidth="1"/>
    <col min="9220" max="9220" width="11.33203125" style="344" customWidth="1"/>
    <col min="9221" max="9221" width="10.109375" style="344" customWidth="1"/>
    <col min="9222" max="9222" width="11.77734375" style="344" customWidth="1"/>
    <col min="9223" max="9223" width="18.109375" style="344" customWidth="1"/>
    <col min="9224" max="9467" width="9" style="344"/>
    <col min="9468" max="9468" width="22.33203125" style="344" customWidth="1"/>
    <col min="9469" max="9469" width="1.77734375" style="344" customWidth="1"/>
    <col min="9470" max="9470" width="15.44140625" style="344" customWidth="1"/>
    <col min="9471" max="9471" width="1.77734375" style="344" customWidth="1"/>
    <col min="9472" max="9472" width="17" style="344" customWidth="1"/>
    <col min="9473" max="9473" width="1.44140625" style="344" customWidth="1"/>
    <col min="9474" max="9474" width="9.44140625" style="344" customWidth="1"/>
    <col min="9475" max="9475" width="2" style="344" customWidth="1"/>
    <col min="9476" max="9476" width="11.33203125" style="344" customWidth="1"/>
    <col min="9477" max="9477" width="10.109375" style="344" customWidth="1"/>
    <col min="9478" max="9478" width="11.77734375" style="344" customWidth="1"/>
    <col min="9479" max="9479" width="18.109375" style="344" customWidth="1"/>
    <col min="9480" max="9723" width="9" style="344"/>
    <col min="9724" max="9724" width="22.33203125" style="344" customWidth="1"/>
    <col min="9725" max="9725" width="1.77734375" style="344" customWidth="1"/>
    <col min="9726" max="9726" width="15.44140625" style="344" customWidth="1"/>
    <col min="9727" max="9727" width="1.77734375" style="344" customWidth="1"/>
    <col min="9728" max="9728" width="17" style="344" customWidth="1"/>
    <col min="9729" max="9729" width="1.44140625" style="344" customWidth="1"/>
    <col min="9730" max="9730" width="9.44140625" style="344" customWidth="1"/>
    <col min="9731" max="9731" width="2" style="344" customWidth="1"/>
    <col min="9732" max="9732" width="11.33203125" style="344" customWidth="1"/>
    <col min="9733" max="9733" width="10.109375" style="344" customWidth="1"/>
    <col min="9734" max="9734" width="11.77734375" style="344" customWidth="1"/>
    <col min="9735" max="9735" width="18.109375" style="344" customWidth="1"/>
    <col min="9736" max="9979" width="9" style="344"/>
    <col min="9980" max="9980" width="22.33203125" style="344" customWidth="1"/>
    <col min="9981" max="9981" width="1.77734375" style="344" customWidth="1"/>
    <col min="9982" max="9982" width="15.44140625" style="344" customWidth="1"/>
    <col min="9983" max="9983" width="1.77734375" style="344" customWidth="1"/>
    <col min="9984" max="9984" width="17" style="344" customWidth="1"/>
    <col min="9985" max="9985" width="1.44140625" style="344" customWidth="1"/>
    <col min="9986" max="9986" width="9.44140625" style="344" customWidth="1"/>
    <col min="9987" max="9987" width="2" style="344" customWidth="1"/>
    <col min="9988" max="9988" width="11.33203125" style="344" customWidth="1"/>
    <col min="9989" max="9989" width="10.109375" style="344" customWidth="1"/>
    <col min="9990" max="9990" width="11.77734375" style="344" customWidth="1"/>
    <col min="9991" max="9991" width="18.109375" style="344" customWidth="1"/>
    <col min="9992" max="10235" width="9" style="344"/>
    <col min="10236" max="10236" width="22.33203125" style="344" customWidth="1"/>
    <col min="10237" max="10237" width="1.77734375" style="344" customWidth="1"/>
    <col min="10238" max="10238" width="15.44140625" style="344" customWidth="1"/>
    <col min="10239" max="10239" width="1.77734375" style="344" customWidth="1"/>
    <col min="10240" max="10240" width="17" style="344" customWidth="1"/>
    <col min="10241" max="10241" width="1.44140625" style="344" customWidth="1"/>
    <col min="10242" max="10242" width="9.44140625" style="344" customWidth="1"/>
    <col min="10243" max="10243" width="2" style="344" customWidth="1"/>
    <col min="10244" max="10244" width="11.33203125" style="344" customWidth="1"/>
    <col min="10245" max="10245" width="10.109375" style="344" customWidth="1"/>
    <col min="10246" max="10246" width="11.77734375" style="344" customWidth="1"/>
    <col min="10247" max="10247" width="18.109375" style="344" customWidth="1"/>
    <col min="10248" max="10491" width="9" style="344"/>
    <col min="10492" max="10492" width="22.33203125" style="344" customWidth="1"/>
    <col min="10493" max="10493" width="1.77734375" style="344" customWidth="1"/>
    <col min="10494" max="10494" width="15.44140625" style="344" customWidth="1"/>
    <col min="10495" max="10495" width="1.77734375" style="344" customWidth="1"/>
    <col min="10496" max="10496" width="17" style="344" customWidth="1"/>
    <col min="10497" max="10497" width="1.44140625" style="344" customWidth="1"/>
    <col min="10498" max="10498" width="9.44140625" style="344" customWidth="1"/>
    <col min="10499" max="10499" width="2" style="344" customWidth="1"/>
    <col min="10500" max="10500" width="11.33203125" style="344" customWidth="1"/>
    <col min="10501" max="10501" width="10.109375" style="344" customWidth="1"/>
    <col min="10502" max="10502" width="11.77734375" style="344" customWidth="1"/>
    <col min="10503" max="10503" width="18.109375" style="344" customWidth="1"/>
    <col min="10504" max="10747" width="9" style="344"/>
    <col min="10748" max="10748" width="22.33203125" style="344" customWidth="1"/>
    <col min="10749" max="10749" width="1.77734375" style="344" customWidth="1"/>
    <col min="10750" max="10750" width="15.44140625" style="344" customWidth="1"/>
    <col min="10751" max="10751" width="1.77734375" style="344" customWidth="1"/>
    <col min="10752" max="10752" width="17" style="344" customWidth="1"/>
    <col min="10753" max="10753" width="1.44140625" style="344" customWidth="1"/>
    <col min="10754" max="10754" width="9.44140625" style="344" customWidth="1"/>
    <col min="10755" max="10755" width="2" style="344" customWidth="1"/>
    <col min="10756" max="10756" width="11.33203125" style="344" customWidth="1"/>
    <col min="10757" max="10757" width="10.109375" style="344" customWidth="1"/>
    <col min="10758" max="10758" width="11.77734375" style="344" customWidth="1"/>
    <col min="10759" max="10759" width="18.109375" style="344" customWidth="1"/>
    <col min="10760" max="11003" width="9" style="344"/>
    <col min="11004" max="11004" width="22.33203125" style="344" customWidth="1"/>
    <col min="11005" max="11005" width="1.77734375" style="344" customWidth="1"/>
    <col min="11006" max="11006" width="15.44140625" style="344" customWidth="1"/>
    <col min="11007" max="11007" width="1.77734375" style="344" customWidth="1"/>
    <col min="11008" max="11008" width="17" style="344" customWidth="1"/>
    <col min="11009" max="11009" width="1.44140625" style="344" customWidth="1"/>
    <col min="11010" max="11010" width="9.44140625" style="344" customWidth="1"/>
    <col min="11011" max="11011" width="2" style="344" customWidth="1"/>
    <col min="11012" max="11012" width="11.33203125" style="344" customWidth="1"/>
    <col min="11013" max="11013" width="10.109375" style="344" customWidth="1"/>
    <col min="11014" max="11014" width="11.77734375" style="344" customWidth="1"/>
    <col min="11015" max="11015" width="18.109375" style="344" customWidth="1"/>
    <col min="11016" max="11259" width="9" style="344"/>
    <col min="11260" max="11260" width="22.33203125" style="344" customWidth="1"/>
    <col min="11261" max="11261" width="1.77734375" style="344" customWidth="1"/>
    <col min="11262" max="11262" width="15.44140625" style="344" customWidth="1"/>
    <col min="11263" max="11263" width="1.77734375" style="344" customWidth="1"/>
    <col min="11264" max="11264" width="17" style="344" customWidth="1"/>
    <col min="11265" max="11265" width="1.44140625" style="344" customWidth="1"/>
    <col min="11266" max="11266" width="9.44140625" style="344" customWidth="1"/>
    <col min="11267" max="11267" width="2" style="344" customWidth="1"/>
    <col min="11268" max="11268" width="11.33203125" style="344" customWidth="1"/>
    <col min="11269" max="11269" width="10.109375" style="344" customWidth="1"/>
    <col min="11270" max="11270" width="11.77734375" style="344" customWidth="1"/>
    <col min="11271" max="11271" width="18.109375" style="344" customWidth="1"/>
    <col min="11272" max="11515" width="9" style="344"/>
    <col min="11516" max="11516" width="22.33203125" style="344" customWidth="1"/>
    <col min="11517" max="11517" width="1.77734375" style="344" customWidth="1"/>
    <col min="11518" max="11518" width="15.44140625" style="344" customWidth="1"/>
    <col min="11519" max="11519" width="1.77734375" style="344" customWidth="1"/>
    <col min="11520" max="11520" width="17" style="344" customWidth="1"/>
    <col min="11521" max="11521" width="1.44140625" style="344" customWidth="1"/>
    <col min="11522" max="11522" width="9.44140625" style="344" customWidth="1"/>
    <col min="11523" max="11523" width="2" style="344" customWidth="1"/>
    <col min="11524" max="11524" width="11.33203125" style="344" customWidth="1"/>
    <col min="11525" max="11525" width="10.109375" style="344" customWidth="1"/>
    <col min="11526" max="11526" width="11.77734375" style="344" customWidth="1"/>
    <col min="11527" max="11527" width="18.109375" style="344" customWidth="1"/>
    <col min="11528" max="11771" width="9" style="344"/>
    <col min="11772" max="11772" width="22.33203125" style="344" customWidth="1"/>
    <col min="11773" max="11773" width="1.77734375" style="344" customWidth="1"/>
    <col min="11774" max="11774" width="15.44140625" style="344" customWidth="1"/>
    <col min="11775" max="11775" width="1.77734375" style="344" customWidth="1"/>
    <col min="11776" max="11776" width="17" style="344" customWidth="1"/>
    <col min="11777" max="11777" width="1.44140625" style="344" customWidth="1"/>
    <col min="11778" max="11778" width="9.44140625" style="344" customWidth="1"/>
    <col min="11779" max="11779" width="2" style="344" customWidth="1"/>
    <col min="11780" max="11780" width="11.33203125" style="344" customWidth="1"/>
    <col min="11781" max="11781" width="10.109375" style="344" customWidth="1"/>
    <col min="11782" max="11782" width="11.77734375" style="344" customWidth="1"/>
    <col min="11783" max="11783" width="18.109375" style="344" customWidth="1"/>
    <col min="11784" max="12027" width="9" style="344"/>
    <col min="12028" max="12028" width="22.33203125" style="344" customWidth="1"/>
    <col min="12029" max="12029" width="1.77734375" style="344" customWidth="1"/>
    <col min="12030" max="12030" width="15.44140625" style="344" customWidth="1"/>
    <col min="12031" max="12031" width="1.77734375" style="344" customWidth="1"/>
    <col min="12032" max="12032" width="17" style="344" customWidth="1"/>
    <col min="12033" max="12033" width="1.44140625" style="344" customWidth="1"/>
    <col min="12034" max="12034" width="9.44140625" style="344" customWidth="1"/>
    <col min="12035" max="12035" width="2" style="344" customWidth="1"/>
    <col min="12036" max="12036" width="11.33203125" style="344" customWidth="1"/>
    <col min="12037" max="12037" width="10.109375" style="344" customWidth="1"/>
    <col min="12038" max="12038" width="11.77734375" style="344" customWidth="1"/>
    <col min="12039" max="12039" width="18.109375" style="344" customWidth="1"/>
    <col min="12040" max="12283" width="9" style="344"/>
    <col min="12284" max="12284" width="22.33203125" style="344" customWidth="1"/>
    <col min="12285" max="12285" width="1.77734375" style="344" customWidth="1"/>
    <col min="12286" max="12286" width="15.44140625" style="344" customWidth="1"/>
    <col min="12287" max="12287" width="1.77734375" style="344" customWidth="1"/>
    <col min="12288" max="12288" width="17" style="344" customWidth="1"/>
    <col min="12289" max="12289" width="1.44140625" style="344" customWidth="1"/>
    <col min="12290" max="12290" width="9.44140625" style="344" customWidth="1"/>
    <col min="12291" max="12291" width="2" style="344" customWidth="1"/>
    <col min="12292" max="12292" width="11.33203125" style="344" customWidth="1"/>
    <col min="12293" max="12293" width="10.109375" style="344" customWidth="1"/>
    <col min="12294" max="12294" width="11.77734375" style="344" customWidth="1"/>
    <col min="12295" max="12295" width="18.109375" style="344" customWidth="1"/>
    <col min="12296" max="12539" width="9" style="344"/>
    <col min="12540" max="12540" width="22.33203125" style="344" customWidth="1"/>
    <col min="12541" max="12541" width="1.77734375" style="344" customWidth="1"/>
    <col min="12542" max="12542" width="15.44140625" style="344" customWidth="1"/>
    <col min="12543" max="12543" width="1.77734375" style="344" customWidth="1"/>
    <col min="12544" max="12544" width="17" style="344" customWidth="1"/>
    <col min="12545" max="12545" width="1.44140625" style="344" customWidth="1"/>
    <col min="12546" max="12546" width="9.44140625" style="344" customWidth="1"/>
    <col min="12547" max="12547" width="2" style="344" customWidth="1"/>
    <col min="12548" max="12548" width="11.33203125" style="344" customWidth="1"/>
    <col min="12549" max="12549" width="10.109375" style="344" customWidth="1"/>
    <col min="12550" max="12550" width="11.77734375" style="344" customWidth="1"/>
    <col min="12551" max="12551" width="18.109375" style="344" customWidth="1"/>
    <col min="12552" max="12795" width="9" style="344"/>
    <col min="12796" max="12796" width="22.33203125" style="344" customWidth="1"/>
    <col min="12797" max="12797" width="1.77734375" style="344" customWidth="1"/>
    <col min="12798" max="12798" width="15.44140625" style="344" customWidth="1"/>
    <col min="12799" max="12799" width="1.77734375" style="344" customWidth="1"/>
    <col min="12800" max="12800" width="17" style="344" customWidth="1"/>
    <col min="12801" max="12801" width="1.44140625" style="344" customWidth="1"/>
    <col min="12802" max="12802" width="9.44140625" style="344" customWidth="1"/>
    <col min="12803" max="12803" width="2" style="344" customWidth="1"/>
    <col min="12804" max="12804" width="11.33203125" style="344" customWidth="1"/>
    <col min="12805" max="12805" width="10.109375" style="344" customWidth="1"/>
    <col min="12806" max="12806" width="11.77734375" style="344" customWidth="1"/>
    <col min="12807" max="12807" width="18.109375" style="344" customWidth="1"/>
    <col min="12808" max="13051" width="9" style="344"/>
    <col min="13052" max="13052" width="22.33203125" style="344" customWidth="1"/>
    <col min="13053" max="13053" width="1.77734375" style="344" customWidth="1"/>
    <col min="13054" max="13054" width="15.44140625" style="344" customWidth="1"/>
    <col min="13055" max="13055" width="1.77734375" style="344" customWidth="1"/>
    <col min="13056" max="13056" width="17" style="344" customWidth="1"/>
    <col min="13057" max="13057" width="1.44140625" style="344" customWidth="1"/>
    <col min="13058" max="13058" width="9.44140625" style="344" customWidth="1"/>
    <col min="13059" max="13059" width="2" style="344" customWidth="1"/>
    <col min="13060" max="13060" width="11.33203125" style="344" customWidth="1"/>
    <col min="13061" max="13061" width="10.109375" style="344" customWidth="1"/>
    <col min="13062" max="13062" width="11.77734375" style="344" customWidth="1"/>
    <col min="13063" max="13063" width="18.109375" style="344" customWidth="1"/>
    <col min="13064" max="13307" width="9" style="344"/>
    <col min="13308" max="13308" width="22.33203125" style="344" customWidth="1"/>
    <col min="13309" max="13309" width="1.77734375" style="344" customWidth="1"/>
    <col min="13310" max="13310" width="15.44140625" style="344" customWidth="1"/>
    <col min="13311" max="13311" width="1.77734375" style="344" customWidth="1"/>
    <col min="13312" max="13312" width="17" style="344" customWidth="1"/>
    <col min="13313" max="13313" width="1.44140625" style="344" customWidth="1"/>
    <col min="13314" max="13314" width="9.44140625" style="344" customWidth="1"/>
    <col min="13315" max="13315" width="2" style="344" customWidth="1"/>
    <col min="13316" max="13316" width="11.33203125" style="344" customWidth="1"/>
    <col min="13317" max="13317" width="10.109375" style="344" customWidth="1"/>
    <col min="13318" max="13318" width="11.77734375" style="344" customWidth="1"/>
    <col min="13319" max="13319" width="18.109375" style="344" customWidth="1"/>
    <col min="13320" max="13563" width="9" style="344"/>
    <col min="13564" max="13564" width="22.33203125" style="344" customWidth="1"/>
    <col min="13565" max="13565" width="1.77734375" style="344" customWidth="1"/>
    <col min="13566" max="13566" width="15.44140625" style="344" customWidth="1"/>
    <col min="13567" max="13567" width="1.77734375" style="344" customWidth="1"/>
    <col min="13568" max="13568" width="17" style="344" customWidth="1"/>
    <col min="13569" max="13569" width="1.44140625" style="344" customWidth="1"/>
    <col min="13570" max="13570" width="9.44140625" style="344" customWidth="1"/>
    <col min="13571" max="13571" width="2" style="344" customWidth="1"/>
    <col min="13572" max="13572" width="11.33203125" style="344" customWidth="1"/>
    <col min="13573" max="13573" width="10.109375" style="344" customWidth="1"/>
    <col min="13574" max="13574" width="11.77734375" style="344" customWidth="1"/>
    <col min="13575" max="13575" width="18.109375" style="344" customWidth="1"/>
    <col min="13576" max="13819" width="9" style="344"/>
    <col min="13820" max="13820" width="22.33203125" style="344" customWidth="1"/>
    <col min="13821" max="13821" width="1.77734375" style="344" customWidth="1"/>
    <col min="13822" max="13822" width="15.44140625" style="344" customWidth="1"/>
    <col min="13823" max="13823" width="1.77734375" style="344" customWidth="1"/>
    <col min="13824" max="13824" width="17" style="344" customWidth="1"/>
    <col min="13825" max="13825" width="1.44140625" style="344" customWidth="1"/>
    <col min="13826" max="13826" width="9.44140625" style="344" customWidth="1"/>
    <col min="13827" max="13827" width="2" style="344" customWidth="1"/>
    <col min="13828" max="13828" width="11.33203125" style="344" customWidth="1"/>
    <col min="13829" max="13829" width="10.109375" style="344" customWidth="1"/>
    <col min="13830" max="13830" width="11.77734375" style="344" customWidth="1"/>
    <col min="13831" max="13831" width="18.109375" style="344" customWidth="1"/>
    <col min="13832" max="14075" width="9" style="344"/>
    <col min="14076" max="14076" width="22.33203125" style="344" customWidth="1"/>
    <col min="14077" max="14077" width="1.77734375" style="344" customWidth="1"/>
    <col min="14078" max="14078" width="15.44140625" style="344" customWidth="1"/>
    <col min="14079" max="14079" width="1.77734375" style="344" customWidth="1"/>
    <col min="14080" max="14080" width="17" style="344" customWidth="1"/>
    <col min="14081" max="14081" width="1.44140625" style="344" customWidth="1"/>
    <col min="14082" max="14082" width="9.44140625" style="344" customWidth="1"/>
    <col min="14083" max="14083" width="2" style="344" customWidth="1"/>
    <col min="14084" max="14084" width="11.33203125" style="344" customWidth="1"/>
    <col min="14085" max="14085" width="10.109375" style="344" customWidth="1"/>
    <col min="14086" max="14086" width="11.77734375" style="344" customWidth="1"/>
    <col min="14087" max="14087" width="18.109375" style="344" customWidth="1"/>
    <col min="14088" max="14331" width="9" style="344"/>
    <col min="14332" max="14332" width="22.33203125" style="344" customWidth="1"/>
    <col min="14333" max="14333" width="1.77734375" style="344" customWidth="1"/>
    <col min="14334" max="14334" width="15.44140625" style="344" customWidth="1"/>
    <col min="14335" max="14335" width="1.77734375" style="344" customWidth="1"/>
    <col min="14336" max="14336" width="17" style="344" customWidth="1"/>
    <col min="14337" max="14337" width="1.44140625" style="344" customWidth="1"/>
    <col min="14338" max="14338" width="9.44140625" style="344" customWidth="1"/>
    <col min="14339" max="14339" width="2" style="344" customWidth="1"/>
    <col min="14340" max="14340" width="11.33203125" style="344" customWidth="1"/>
    <col min="14341" max="14341" width="10.109375" style="344" customWidth="1"/>
    <col min="14342" max="14342" width="11.77734375" style="344" customWidth="1"/>
    <col min="14343" max="14343" width="18.109375" style="344" customWidth="1"/>
    <col min="14344" max="14587" width="9" style="344"/>
    <col min="14588" max="14588" width="22.33203125" style="344" customWidth="1"/>
    <col min="14589" max="14589" width="1.77734375" style="344" customWidth="1"/>
    <col min="14590" max="14590" width="15.44140625" style="344" customWidth="1"/>
    <col min="14591" max="14591" width="1.77734375" style="344" customWidth="1"/>
    <col min="14592" max="14592" width="17" style="344" customWidth="1"/>
    <col min="14593" max="14593" width="1.44140625" style="344" customWidth="1"/>
    <col min="14594" max="14594" width="9.44140625" style="344" customWidth="1"/>
    <col min="14595" max="14595" width="2" style="344" customWidth="1"/>
    <col min="14596" max="14596" width="11.33203125" style="344" customWidth="1"/>
    <col min="14597" max="14597" width="10.109375" style="344" customWidth="1"/>
    <col min="14598" max="14598" width="11.77734375" style="344" customWidth="1"/>
    <col min="14599" max="14599" width="18.109375" style="344" customWidth="1"/>
    <col min="14600" max="14843" width="9" style="344"/>
    <col min="14844" max="14844" width="22.33203125" style="344" customWidth="1"/>
    <col min="14845" max="14845" width="1.77734375" style="344" customWidth="1"/>
    <col min="14846" max="14846" width="15.44140625" style="344" customWidth="1"/>
    <col min="14847" max="14847" width="1.77734375" style="344" customWidth="1"/>
    <col min="14848" max="14848" width="17" style="344" customWidth="1"/>
    <col min="14849" max="14849" width="1.44140625" style="344" customWidth="1"/>
    <col min="14850" max="14850" width="9.44140625" style="344" customWidth="1"/>
    <col min="14851" max="14851" width="2" style="344" customWidth="1"/>
    <col min="14852" max="14852" width="11.33203125" style="344" customWidth="1"/>
    <col min="14853" max="14853" width="10.109375" style="344" customWidth="1"/>
    <col min="14854" max="14854" width="11.77734375" style="344" customWidth="1"/>
    <col min="14855" max="14855" width="18.109375" style="344" customWidth="1"/>
    <col min="14856" max="15099" width="9" style="344"/>
    <col min="15100" max="15100" width="22.33203125" style="344" customWidth="1"/>
    <col min="15101" max="15101" width="1.77734375" style="344" customWidth="1"/>
    <col min="15102" max="15102" width="15.44140625" style="344" customWidth="1"/>
    <col min="15103" max="15103" width="1.77734375" style="344" customWidth="1"/>
    <col min="15104" max="15104" width="17" style="344" customWidth="1"/>
    <col min="15105" max="15105" width="1.44140625" style="344" customWidth="1"/>
    <col min="15106" max="15106" width="9.44140625" style="344" customWidth="1"/>
    <col min="15107" max="15107" width="2" style="344" customWidth="1"/>
    <col min="15108" max="15108" width="11.33203125" style="344" customWidth="1"/>
    <col min="15109" max="15109" width="10.109375" style="344" customWidth="1"/>
    <col min="15110" max="15110" width="11.77734375" style="344" customWidth="1"/>
    <col min="15111" max="15111" width="18.109375" style="344" customWidth="1"/>
    <col min="15112" max="15355" width="9" style="344"/>
    <col min="15356" max="15356" width="22.33203125" style="344" customWidth="1"/>
    <col min="15357" max="15357" width="1.77734375" style="344" customWidth="1"/>
    <col min="15358" max="15358" width="15.44140625" style="344" customWidth="1"/>
    <col min="15359" max="15359" width="1.77734375" style="344" customWidth="1"/>
    <col min="15360" max="15360" width="17" style="344" customWidth="1"/>
    <col min="15361" max="15361" width="1.44140625" style="344" customWidth="1"/>
    <col min="15362" max="15362" width="9.44140625" style="344" customWidth="1"/>
    <col min="15363" max="15363" width="2" style="344" customWidth="1"/>
    <col min="15364" max="15364" width="11.33203125" style="344" customWidth="1"/>
    <col min="15365" max="15365" width="10.109375" style="344" customWidth="1"/>
    <col min="15366" max="15366" width="11.77734375" style="344" customWidth="1"/>
    <col min="15367" max="15367" width="18.109375" style="344" customWidth="1"/>
    <col min="15368" max="15611" width="9" style="344"/>
    <col min="15612" max="15612" width="22.33203125" style="344" customWidth="1"/>
    <col min="15613" max="15613" width="1.77734375" style="344" customWidth="1"/>
    <col min="15614" max="15614" width="15.44140625" style="344" customWidth="1"/>
    <col min="15615" max="15615" width="1.77734375" style="344" customWidth="1"/>
    <col min="15616" max="15616" width="17" style="344" customWidth="1"/>
    <col min="15617" max="15617" width="1.44140625" style="344" customWidth="1"/>
    <col min="15618" max="15618" width="9.44140625" style="344" customWidth="1"/>
    <col min="15619" max="15619" width="2" style="344" customWidth="1"/>
    <col min="15620" max="15620" width="11.33203125" style="344" customWidth="1"/>
    <col min="15621" max="15621" width="10.109375" style="344" customWidth="1"/>
    <col min="15622" max="15622" width="11.77734375" style="344" customWidth="1"/>
    <col min="15623" max="15623" width="18.109375" style="344" customWidth="1"/>
    <col min="15624" max="15867" width="9" style="344"/>
    <col min="15868" max="15868" width="22.33203125" style="344" customWidth="1"/>
    <col min="15869" max="15869" width="1.77734375" style="344" customWidth="1"/>
    <col min="15870" max="15870" width="15.44140625" style="344" customWidth="1"/>
    <col min="15871" max="15871" width="1.77734375" style="344" customWidth="1"/>
    <col min="15872" max="15872" width="17" style="344" customWidth="1"/>
    <col min="15873" max="15873" width="1.44140625" style="344" customWidth="1"/>
    <col min="15874" max="15874" width="9.44140625" style="344" customWidth="1"/>
    <col min="15875" max="15875" width="2" style="344" customWidth="1"/>
    <col min="15876" max="15876" width="11.33203125" style="344" customWidth="1"/>
    <col min="15877" max="15877" width="10.109375" style="344" customWidth="1"/>
    <col min="15878" max="15878" width="11.77734375" style="344" customWidth="1"/>
    <col min="15879" max="15879" width="18.109375" style="344" customWidth="1"/>
    <col min="15880" max="16123" width="9" style="344"/>
    <col min="16124" max="16124" width="22.33203125" style="344" customWidth="1"/>
    <col min="16125" max="16125" width="1.77734375" style="344" customWidth="1"/>
    <col min="16126" max="16126" width="15.44140625" style="344" customWidth="1"/>
    <col min="16127" max="16127" width="1.77734375" style="344" customWidth="1"/>
    <col min="16128" max="16128" width="17" style="344" customWidth="1"/>
    <col min="16129" max="16129" width="1.44140625" style="344" customWidth="1"/>
    <col min="16130" max="16130" width="9.44140625" style="344" customWidth="1"/>
    <col min="16131" max="16131" width="2" style="344" customWidth="1"/>
    <col min="16132" max="16132" width="11.33203125" style="344" customWidth="1"/>
    <col min="16133" max="16133" width="10.109375" style="344" customWidth="1"/>
    <col min="16134" max="16134" width="11.77734375" style="344" customWidth="1"/>
    <col min="16135" max="16135" width="18.109375" style="344" customWidth="1"/>
    <col min="16136" max="16384" width="9" style="344"/>
  </cols>
  <sheetData>
    <row r="1" spans="1:23" s="349" customFormat="1" ht="15.6">
      <c r="E1" s="350"/>
      <c r="F1" s="350"/>
      <c r="G1" s="350"/>
      <c r="H1" s="350"/>
      <c r="I1" s="350"/>
      <c r="J1" s="350"/>
      <c r="K1" s="350"/>
      <c r="L1" s="350"/>
      <c r="M1" s="350"/>
      <c r="N1" s="350"/>
      <c r="O1" s="350"/>
      <c r="P1" s="351"/>
    </row>
    <row r="2" spans="1:23" s="78" customFormat="1" ht="17.399999999999999">
      <c r="B2" s="1269"/>
      <c r="D2" s="234"/>
      <c r="E2" s="352"/>
      <c r="F2" s="352"/>
      <c r="G2" s="352"/>
      <c r="H2" s="352"/>
      <c r="I2" s="352"/>
      <c r="J2" s="352"/>
      <c r="K2" s="352"/>
      <c r="L2" s="352"/>
      <c r="M2" s="352"/>
      <c r="N2" s="352"/>
      <c r="O2" s="353"/>
      <c r="P2" s="352"/>
      <c r="Q2" s="234"/>
      <c r="R2" s="234"/>
      <c r="S2" s="234"/>
      <c r="T2" s="234"/>
      <c r="U2" s="234"/>
      <c r="V2" s="234"/>
      <c r="W2" s="234"/>
    </row>
    <row r="3" spans="1:23" s="78" customFormat="1" ht="17.399999999999999">
      <c r="A3" s="1426" t="s">
        <v>200</v>
      </c>
      <c r="B3" s="1426"/>
      <c r="C3" s="1426"/>
      <c r="D3" s="1426"/>
      <c r="E3" s="1426"/>
      <c r="F3" s="1426"/>
      <c r="G3" s="1426"/>
      <c r="H3" s="1426"/>
      <c r="I3" s="1426"/>
      <c r="J3" s="1426"/>
      <c r="K3" s="1426"/>
      <c r="L3" s="1426"/>
      <c r="M3" s="1426"/>
      <c r="N3" s="1426"/>
      <c r="O3" s="1426"/>
      <c r="P3" s="1426"/>
      <c r="Q3" s="234"/>
      <c r="R3" s="234"/>
      <c r="S3" s="234"/>
      <c r="T3" s="234"/>
      <c r="U3" s="234"/>
      <c r="V3" s="234"/>
      <c r="W3" s="234"/>
    </row>
    <row r="4" spans="1:23" s="78" customFormat="1" ht="17.399999999999999">
      <c r="A4" s="1426" t="s">
        <v>2</v>
      </c>
      <c r="B4" s="1426"/>
      <c r="C4" s="1426"/>
      <c r="D4" s="1426"/>
      <c r="E4" s="1426"/>
      <c r="F4" s="1426"/>
      <c r="G4" s="1426"/>
      <c r="H4" s="1426"/>
      <c r="I4" s="1426"/>
      <c r="J4" s="1426"/>
      <c r="K4" s="1426"/>
      <c r="L4" s="1426"/>
      <c r="M4" s="1426"/>
      <c r="N4" s="1426"/>
      <c r="O4" s="1426"/>
      <c r="P4" s="1426"/>
      <c r="Q4" s="234"/>
      <c r="R4" s="234"/>
      <c r="S4" s="234"/>
      <c r="T4" s="234"/>
      <c r="U4" s="234"/>
      <c r="V4" s="234"/>
      <c r="W4" s="234"/>
    </row>
    <row r="5" spans="1:23" s="78" customFormat="1" ht="17.399999999999999">
      <c r="A5" s="1427" t="s">
        <v>87</v>
      </c>
      <c r="B5" s="1427"/>
      <c r="C5" s="1427"/>
      <c r="D5" s="1427"/>
      <c r="E5" s="1427"/>
      <c r="F5" s="1427"/>
      <c r="G5" s="1427"/>
      <c r="H5" s="1427"/>
      <c r="I5" s="1427"/>
      <c r="J5" s="1427"/>
      <c r="K5" s="1427"/>
      <c r="L5" s="1427"/>
      <c r="M5" s="1427"/>
      <c r="N5" s="1427"/>
      <c r="O5" s="1427"/>
      <c r="P5" s="1427"/>
    </row>
    <row r="6" spans="1:23" s="78" customFormat="1" ht="17.399999999999999">
      <c r="E6" s="353"/>
      <c r="F6" s="353"/>
      <c r="G6" s="353"/>
      <c r="H6" s="353"/>
      <c r="I6" s="353"/>
      <c r="J6" s="353"/>
      <c r="K6" s="353"/>
      <c r="L6" s="353"/>
      <c r="M6" s="353"/>
      <c r="N6" s="353"/>
      <c r="O6" s="353"/>
      <c r="P6" s="353"/>
      <c r="Q6" s="234"/>
      <c r="R6" s="234"/>
      <c r="S6" s="234"/>
      <c r="T6" s="234"/>
      <c r="U6" s="234"/>
      <c r="V6" s="234"/>
      <c r="W6" s="234"/>
    </row>
    <row r="7" spans="1:23" s="349" customFormat="1" ht="17.399999999999999">
      <c r="A7" s="1426" t="s">
        <v>1598</v>
      </c>
      <c r="B7" s="1426"/>
      <c r="C7" s="1426"/>
      <c r="D7" s="1426"/>
      <c r="E7" s="1426"/>
      <c r="F7" s="1426"/>
      <c r="G7" s="1426"/>
      <c r="H7" s="1426"/>
      <c r="I7" s="1426"/>
      <c r="J7" s="1426"/>
      <c r="K7" s="1426"/>
      <c r="L7" s="1426"/>
      <c r="M7" s="1426"/>
      <c r="N7" s="1426"/>
      <c r="O7" s="1426"/>
      <c r="P7" s="1426"/>
    </row>
    <row r="8" spans="1:23" s="349" customFormat="1" ht="17.399999999999999">
      <c r="A8" s="1426" t="s">
        <v>74</v>
      </c>
      <c r="B8" s="1426"/>
      <c r="C8" s="1426"/>
      <c r="D8" s="1426"/>
      <c r="E8" s="1426"/>
      <c r="F8" s="1426"/>
      <c r="G8" s="1426"/>
      <c r="H8" s="1426"/>
      <c r="I8" s="1426"/>
      <c r="J8" s="1426"/>
      <c r="K8" s="1426"/>
      <c r="L8" s="1426"/>
      <c r="M8" s="1426"/>
      <c r="N8" s="1426"/>
      <c r="O8" s="1426"/>
      <c r="P8" s="1426"/>
    </row>
    <row r="10" spans="1:23">
      <c r="C10" s="83" t="s">
        <v>343</v>
      </c>
      <c r="E10" s="355" t="s">
        <v>344</v>
      </c>
      <c r="G10" s="355" t="s">
        <v>345</v>
      </c>
      <c r="I10" s="355" t="s">
        <v>346</v>
      </c>
      <c r="K10" s="355" t="s">
        <v>144</v>
      </c>
      <c r="M10" s="355" t="s">
        <v>145</v>
      </c>
      <c r="O10" s="355" t="s">
        <v>211</v>
      </c>
    </row>
    <row r="11" spans="1:23" ht="15.6">
      <c r="C11" s="349"/>
      <c r="D11" s="349"/>
      <c r="E11" s="356"/>
      <c r="F11" s="356"/>
      <c r="G11" s="356" t="s">
        <v>676</v>
      </c>
      <c r="H11" s="356"/>
      <c r="I11" s="356" t="s">
        <v>1599</v>
      </c>
      <c r="J11" s="356"/>
      <c r="K11" s="356" t="s">
        <v>1600</v>
      </c>
      <c r="L11" s="356"/>
      <c r="M11" s="356" t="s">
        <v>654</v>
      </c>
      <c r="N11" s="356"/>
      <c r="O11" s="356" t="s">
        <v>652</v>
      </c>
    </row>
    <row r="12" spans="1:23" ht="15.6">
      <c r="C12" s="1403" t="s">
        <v>1601</v>
      </c>
      <c r="D12" s="357"/>
      <c r="E12" s="1404" t="s">
        <v>747</v>
      </c>
      <c r="F12" s="356"/>
      <c r="G12" s="1404" t="s">
        <v>1602</v>
      </c>
      <c r="H12" s="356"/>
      <c r="I12" s="1404" t="s">
        <v>1603</v>
      </c>
      <c r="J12" s="356"/>
      <c r="K12" s="1404" t="s">
        <v>1602</v>
      </c>
      <c r="L12" s="356"/>
      <c r="M12" s="1404" t="s">
        <v>1604</v>
      </c>
      <c r="N12" s="356"/>
      <c r="O12" s="1404" t="s">
        <v>654</v>
      </c>
    </row>
    <row r="14" spans="1:23">
      <c r="B14" s="354">
        <v>1</v>
      </c>
      <c r="C14" s="344" t="s">
        <v>1605</v>
      </c>
      <c r="E14" s="59">
        <f>AVERAGE('WP-DB'!E31,'WP-DB'!F31)</f>
        <v>0</v>
      </c>
      <c r="F14" s="59" t="s">
        <v>483</v>
      </c>
      <c r="G14" s="59">
        <f>IF($E$20&gt;0,E14/$E$20,0)</f>
        <v>0</v>
      </c>
      <c r="I14" s="358">
        <v>0.5</v>
      </c>
      <c r="K14" s="59">
        <v>0</v>
      </c>
      <c r="M14" s="59">
        <f>E32</f>
        <v>0</v>
      </c>
      <c r="N14" s="59" t="s">
        <v>252</v>
      </c>
      <c r="O14" s="59">
        <f>K14*M14</f>
        <v>0</v>
      </c>
    </row>
    <row r="16" spans="1:23">
      <c r="B16" s="354">
        <v>2</v>
      </c>
      <c r="C16" s="344" t="s">
        <v>1606</v>
      </c>
      <c r="E16" s="59">
        <v>0</v>
      </c>
      <c r="G16" s="59">
        <f>IF($E$20&gt;0,E16/$E$20,0)</f>
        <v>0</v>
      </c>
      <c r="I16" s="59">
        <v>0</v>
      </c>
      <c r="K16" s="59">
        <f>I16</f>
        <v>0</v>
      </c>
      <c r="M16" s="59">
        <f>E37</f>
        <v>0</v>
      </c>
      <c r="N16" s="59" t="s">
        <v>271</v>
      </c>
      <c r="O16" s="59">
        <f>K16*M16</f>
        <v>0</v>
      </c>
    </row>
    <row r="17" spans="2:15" ht="15.6" thickBot="1"/>
    <row r="18" spans="2:15" ht="15.6" thickBot="1">
      <c r="B18" s="354">
        <v>3</v>
      </c>
      <c r="C18" s="344" t="s">
        <v>1607</v>
      </c>
      <c r="E18" s="359">
        <f>+E24</f>
        <v>0</v>
      </c>
      <c r="F18" s="59" t="s">
        <v>266</v>
      </c>
      <c r="G18" s="359">
        <f>IF($E$20&gt;0,E18/$E$20,0)</f>
        <v>0</v>
      </c>
      <c r="I18" s="360">
        <v>0.5</v>
      </c>
      <c r="K18" s="359">
        <f>MIN(G18,I18)</f>
        <v>0</v>
      </c>
      <c r="L18" s="59" t="s">
        <v>433</v>
      </c>
      <c r="M18" s="361">
        <f>8.95%+0.5%</f>
        <v>9.4500000000000001E-2</v>
      </c>
      <c r="N18" s="59" t="s">
        <v>481</v>
      </c>
      <c r="O18" s="359">
        <f>K18*M18</f>
        <v>0</v>
      </c>
    </row>
    <row r="20" spans="2:15">
      <c r="B20" s="354">
        <v>4</v>
      </c>
      <c r="C20" s="344" t="s">
        <v>1608</v>
      </c>
      <c r="E20" s="59">
        <f>SUM(E14:E18)</f>
        <v>0</v>
      </c>
      <c r="G20" s="59">
        <f>SUM(G14:G18)</f>
        <v>0</v>
      </c>
      <c r="I20" s="362">
        <f>SUM(I14:I18)</f>
        <v>1</v>
      </c>
      <c r="K20" s="59">
        <f>SUM(K14:K18)</f>
        <v>0</v>
      </c>
      <c r="O20" s="59">
        <f>SUM(O14:O18)</f>
        <v>0</v>
      </c>
    </row>
    <row r="22" spans="2:15">
      <c r="B22" s="354" t="s">
        <v>392</v>
      </c>
    </row>
    <row r="23" spans="2:15">
      <c r="C23" s="344" t="s">
        <v>1609</v>
      </c>
    </row>
    <row r="24" spans="2:15">
      <c r="B24" s="354">
        <v>5</v>
      </c>
      <c r="C24" s="344" t="s">
        <v>1610</v>
      </c>
      <c r="E24" s="59">
        <f>+('WP-DB'!F41+'WP-DB'!E41)/2</f>
        <v>0</v>
      </c>
      <c r="G24" s="59" t="s">
        <v>1611</v>
      </c>
    </row>
    <row r="25" spans="2:15">
      <c r="B25" s="354">
        <v>6</v>
      </c>
      <c r="C25" s="344" t="s">
        <v>1612</v>
      </c>
    </row>
    <row r="26" spans="2:15" ht="15.6" thickBot="1">
      <c r="B26" s="354">
        <v>7</v>
      </c>
      <c r="C26" s="344" t="s">
        <v>1613</v>
      </c>
      <c r="E26" s="359"/>
    </row>
    <row r="27" spans="2:15">
      <c r="B27" s="354">
        <v>8</v>
      </c>
      <c r="C27" s="354" t="s">
        <v>1607</v>
      </c>
      <c r="E27" s="59">
        <f>SUM(E24:E26)</f>
        <v>0</v>
      </c>
    </row>
    <row r="29" spans="2:15">
      <c r="C29" s="344" t="s">
        <v>1614</v>
      </c>
    </row>
    <row r="30" spans="2:15">
      <c r="B30" s="354">
        <v>9</v>
      </c>
      <c r="C30" s="344" t="s">
        <v>1615</v>
      </c>
      <c r="E30" s="59">
        <f>'WP-DB'!E23</f>
        <v>0</v>
      </c>
      <c r="G30" s="59" t="s">
        <v>1616</v>
      </c>
    </row>
    <row r="31" spans="2:15" ht="15.6" thickBot="1">
      <c r="B31" s="354">
        <v>10</v>
      </c>
      <c r="C31" s="344" t="s">
        <v>1617</v>
      </c>
      <c r="E31" s="359">
        <f>+('WP-DB'!F39+'WP-DB'!E39)/2</f>
        <v>0</v>
      </c>
      <c r="G31" s="59" t="s">
        <v>1618</v>
      </c>
    </row>
    <row r="32" spans="2:15">
      <c r="B32" s="354">
        <v>11</v>
      </c>
      <c r="C32" s="354" t="s">
        <v>1619</v>
      </c>
      <c r="E32" s="59">
        <v>0</v>
      </c>
      <c r="F32" s="59" t="s">
        <v>485</v>
      </c>
    </row>
    <row r="34" spans="2:7">
      <c r="C34" s="344" t="s">
        <v>1620</v>
      </c>
    </row>
    <row r="35" spans="2:7">
      <c r="B35" s="354">
        <v>12</v>
      </c>
      <c r="C35" s="344" t="s">
        <v>1621</v>
      </c>
      <c r="E35" s="59">
        <v>0</v>
      </c>
    </row>
    <row r="36" spans="2:7" ht="15.6" thickBot="1">
      <c r="B36" s="354">
        <v>13</v>
      </c>
      <c r="C36" s="344" t="s">
        <v>1606</v>
      </c>
      <c r="E36" s="359">
        <f>E16</f>
        <v>0</v>
      </c>
    </row>
    <row r="37" spans="2:7">
      <c r="B37" s="354">
        <v>14</v>
      </c>
      <c r="C37" s="354" t="s">
        <v>1622</v>
      </c>
      <c r="E37" s="59">
        <v>0</v>
      </c>
    </row>
    <row r="38" spans="2:7">
      <c r="C38" s="354"/>
    </row>
    <row r="39" spans="2:7">
      <c r="B39" s="354">
        <v>15</v>
      </c>
      <c r="C39" s="363" t="s">
        <v>1623</v>
      </c>
    </row>
    <row r="40" spans="2:7">
      <c r="C40" s="363" t="s">
        <v>1624</v>
      </c>
    </row>
    <row r="41" spans="2:7">
      <c r="C41" s="363" t="s">
        <v>1625</v>
      </c>
    </row>
    <row r="42" spans="2:7">
      <c r="C42" s="363"/>
    </row>
    <row r="43" spans="2:7">
      <c r="B43" s="354">
        <v>16</v>
      </c>
      <c r="C43" s="364" t="s">
        <v>1626</v>
      </c>
    </row>
    <row r="44" spans="2:7">
      <c r="C44" s="364" t="s">
        <v>1627</v>
      </c>
    </row>
    <row r="45" spans="2:7">
      <c r="E45" s="353"/>
      <c r="G45" s="353"/>
    </row>
    <row r="46" spans="2:7">
      <c r="B46" s="354">
        <v>17</v>
      </c>
      <c r="C46" s="344" t="s">
        <v>1628</v>
      </c>
    </row>
    <row r="47" spans="2:7">
      <c r="C47" s="344" t="s">
        <v>1629</v>
      </c>
    </row>
    <row r="49" spans="2:3">
      <c r="B49" s="354">
        <v>18</v>
      </c>
      <c r="C49" s="344" t="s">
        <v>1630</v>
      </c>
    </row>
    <row r="50" spans="2:3">
      <c r="C50" s="344" t="s">
        <v>1631</v>
      </c>
    </row>
  </sheetData>
  <customSheetViews>
    <customSheetView guid="{343BF296-013A-41F5-BDAB-AD6220EA7F78}" showPageBreaks="1" fitToPage="1" printArea="1" view="pageBreakPreview">
      <selection activeCell="D33" sqref="D33"/>
      <pageMargins left="0" right="0" top="0" bottom="0" header="0" footer="0"/>
      <printOptions horizontalCentered="1"/>
      <pageSetup scale="55" fitToHeight="3" orientation="portrait" r:id="rId1"/>
      <headerFooter alignWithMargins="0"/>
    </customSheetView>
    <customSheetView guid="{B321D76C-CDE5-48BB-9CDE-80FF97D58FCF}" showPageBreaks="1" fitToPage="1" printArea="1" view="pageBreakPreview">
      <selection activeCell="D33" sqref="D33"/>
      <pageMargins left="0" right="0" top="0" bottom="0" header="0" footer="0"/>
      <printOptions horizontalCentered="1"/>
      <pageSetup scale="55" fitToHeight="3" orientation="portrait" r:id="rId2"/>
      <headerFooter alignWithMargins="0"/>
    </customSheetView>
  </customSheetViews>
  <mergeCells count="5">
    <mergeCell ref="A7:P7"/>
    <mergeCell ref="A3:P3"/>
    <mergeCell ref="A4:P4"/>
    <mergeCell ref="A8:P8"/>
    <mergeCell ref="A5:P5"/>
  </mergeCells>
  <printOptions horizontalCentered="1"/>
  <pageMargins left="0.25" right="0.25" top="0.5" bottom="0.5" header="0.5" footer="0.5"/>
  <pageSetup scale="55" fitToHeight="3" orientation="portrait" r:id="rId3"/>
  <headerFooter alignWithMargins="0"/>
  <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2">
    <tabColor rgb="FF7030A0"/>
    <pageSetUpPr fitToPage="1"/>
  </sheetPr>
  <dimension ref="A1:K49"/>
  <sheetViews>
    <sheetView view="pageBreakPreview" topLeftCell="A16" zoomScaleNormal="90" zoomScaleSheetLayoutView="100" workbookViewId="0">
      <selection sqref="A1:XFD1048576"/>
    </sheetView>
  </sheetViews>
  <sheetFormatPr defaultColWidth="9" defaultRowHeight="13.2"/>
  <cols>
    <col min="1" max="1" width="7.21875" style="23" customWidth="1"/>
    <col min="2" max="2" width="5.44140625" style="23" customWidth="1"/>
    <col min="3" max="3" width="54" style="23" bestFit="1" customWidth="1"/>
    <col min="4" max="4" width="8.77734375" style="23" customWidth="1"/>
    <col min="5" max="5" width="18.33203125" style="23" bestFit="1" customWidth="1"/>
    <col min="6" max="6" width="18.44140625" style="23" customWidth="1"/>
    <col min="7" max="7" width="3.44140625" style="23" customWidth="1"/>
    <col min="8" max="8" width="19" style="23" customWidth="1"/>
    <col min="9" max="9" width="15.44140625" style="23" customWidth="1"/>
    <col min="10" max="10" width="2.33203125" style="23" customWidth="1"/>
    <col min="11" max="11" width="29.109375" style="23" customWidth="1"/>
    <col min="12" max="16384" width="9" style="23"/>
  </cols>
  <sheetData>
    <row r="1" spans="1:11" s="76" customFormat="1" ht="15.6">
      <c r="A1" s="75"/>
      <c r="C1" s="343"/>
      <c r="K1" s="311"/>
    </row>
    <row r="2" spans="1:11" s="78" customFormat="1"/>
    <row r="3" spans="1:11" s="78" customFormat="1" ht="17.399999999999999">
      <c r="B3" s="231"/>
      <c r="D3" s="231"/>
      <c r="F3" s="231"/>
      <c r="G3" s="231"/>
      <c r="H3" s="231"/>
      <c r="I3" s="231"/>
      <c r="J3" s="231"/>
    </row>
    <row r="4" spans="1:11" s="78" customFormat="1" ht="17.399999999999999">
      <c r="A4" s="1426" t="s">
        <v>200</v>
      </c>
      <c r="B4" s="1426"/>
      <c r="C4" s="1426"/>
      <c r="D4" s="1426"/>
      <c r="E4" s="1426"/>
      <c r="F4" s="1426"/>
      <c r="G4" s="1426"/>
      <c r="H4" s="1426"/>
      <c r="I4" s="234"/>
      <c r="J4" s="234"/>
      <c r="K4" s="234"/>
    </row>
    <row r="5" spans="1:11" s="78" customFormat="1" ht="17.399999999999999">
      <c r="A5" s="1426" t="s">
        <v>2</v>
      </c>
      <c r="B5" s="1426"/>
      <c r="C5" s="1426"/>
      <c r="D5" s="1426"/>
      <c r="E5" s="1426"/>
      <c r="F5" s="1426"/>
      <c r="G5" s="1426"/>
      <c r="H5" s="1426"/>
      <c r="I5" s="234"/>
      <c r="J5" s="234"/>
      <c r="K5" s="234"/>
    </row>
    <row r="6" spans="1:11" s="78" customFormat="1" ht="17.399999999999999">
      <c r="A6" s="1427" t="s">
        <v>87</v>
      </c>
      <c r="B6" s="1427"/>
      <c r="C6" s="1427"/>
      <c r="D6" s="1427"/>
      <c r="E6" s="1427"/>
      <c r="F6" s="1427"/>
      <c r="G6" s="1427"/>
      <c r="H6" s="1427"/>
      <c r="I6" s="234"/>
      <c r="J6" s="234"/>
      <c r="K6" s="234"/>
    </row>
    <row r="7" spans="1:11" s="78" customFormat="1" ht="17.399999999999999">
      <c r="A7" s="1269"/>
      <c r="B7" s="1269"/>
      <c r="C7" s="1269"/>
      <c r="D7" s="1269"/>
      <c r="E7" s="1269"/>
      <c r="F7" s="1269"/>
      <c r="G7" s="1269"/>
      <c r="H7" s="1269"/>
      <c r="I7" s="1269"/>
      <c r="J7" s="1269"/>
      <c r="K7" s="1269"/>
    </row>
    <row r="8" spans="1:11" s="78" customFormat="1" ht="17.399999999999999">
      <c r="A8" s="1426" t="s">
        <v>1632</v>
      </c>
      <c r="B8" s="1426"/>
      <c r="C8" s="1426"/>
      <c r="D8" s="1426"/>
      <c r="E8" s="1426"/>
      <c r="F8" s="1426"/>
      <c r="G8" s="1426"/>
      <c r="H8" s="1426"/>
      <c r="I8" s="234"/>
      <c r="J8" s="234"/>
      <c r="K8" s="234"/>
    </row>
    <row r="9" spans="1:11" s="78" customFormat="1" ht="17.399999999999999">
      <c r="A9" s="1426" t="s">
        <v>1633</v>
      </c>
      <c r="B9" s="1426"/>
      <c r="C9" s="1426"/>
      <c r="D9" s="1426"/>
      <c r="E9" s="1426"/>
      <c r="F9" s="1426"/>
      <c r="G9" s="1426"/>
      <c r="H9" s="1426"/>
      <c r="I9" s="234"/>
      <c r="J9" s="234"/>
      <c r="K9" s="234"/>
    </row>
    <row r="10" spans="1:11" s="78" customFormat="1" ht="17.399999999999999">
      <c r="A10" s="1426" t="s">
        <v>76</v>
      </c>
      <c r="B10" s="1426"/>
      <c r="C10" s="1426"/>
      <c r="D10" s="1426"/>
      <c r="E10" s="1426"/>
      <c r="F10" s="1426"/>
      <c r="G10" s="1426"/>
      <c r="H10" s="1426"/>
      <c r="I10" s="234"/>
      <c r="J10" s="234"/>
      <c r="K10" s="234"/>
    </row>
    <row r="11" spans="1:11" s="78" customFormat="1" ht="17.399999999999999">
      <c r="A11" s="1269"/>
      <c r="B11" s="1269"/>
      <c r="C11" s="1269"/>
      <c r="D11" s="1269"/>
      <c r="E11" s="1269"/>
      <c r="F11" s="1269"/>
      <c r="G11" s="1269"/>
      <c r="H11" s="1269"/>
      <c r="I11" s="1269"/>
      <c r="J11" s="1269"/>
      <c r="K11" s="1269"/>
    </row>
    <row r="12" spans="1:11" s="78" customFormat="1" ht="15">
      <c r="B12" s="83" t="s">
        <v>343</v>
      </c>
      <c r="C12" s="83"/>
      <c r="D12" s="344"/>
      <c r="E12" s="83" t="s">
        <v>344</v>
      </c>
      <c r="F12" s="83" t="s">
        <v>345</v>
      </c>
      <c r="G12" s="83"/>
      <c r="H12" s="83" t="s">
        <v>346</v>
      </c>
    </row>
    <row r="13" spans="1:11" s="15" customFormat="1" ht="15.6">
      <c r="E13" s="16"/>
      <c r="F13" s="16"/>
      <c r="G13" s="16"/>
    </row>
    <row r="14" spans="1:11" s="15" customFormat="1" ht="31.2">
      <c r="E14" s="1405" t="s">
        <v>1634</v>
      </c>
      <c r="F14" s="1405" t="s">
        <v>1634</v>
      </c>
      <c r="G14" s="57"/>
      <c r="H14" s="1406" t="s">
        <v>141</v>
      </c>
      <c r="I14" s="17"/>
    </row>
    <row r="15" spans="1:11" s="15" customFormat="1" ht="15.6">
      <c r="E15" s="16"/>
      <c r="F15" s="16"/>
      <c r="G15" s="16"/>
      <c r="I15" s="17"/>
    </row>
    <row r="16" spans="1:11" s="15" customFormat="1" ht="15.6">
      <c r="A16" s="17">
        <v>1</v>
      </c>
      <c r="B16" s="18" t="s">
        <v>1635</v>
      </c>
      <c r="G16" s="345"/>
    </row>
    <row r="17" spans="1:9" s="15" customFormat="1" ht="15.6">
      <c r="A17" s="17" t="s">
        <v>149</v>
      </c>
      <c r="C17" s="15" t="s">
        <v>1636</v>
      </c>
      <c r="E17" s="346"/>
      <c r="F17" s="346"/>
      <c r="G17" s="345"/>
      <c r="H17" s="15" t="s">
        <v>1637</v>
      </c>
    </row>
    <row r="18" spans="1:9" s="15" customFormat="1" ht="15.6">
      <c r="A18" s="17" t="s">
        <v>153</v>
      </c>
      <c r="C18" s="15" t="s">
        <v>1638</v>
      </c>
      <c r="E18" s="346"/>
      <c r="F18" s="346"/>
      <c r="G18" s="345"/>
      <c r="H18" s="15" t="s">
        <v>1639</v>
      </c>
    </row>
    <row r="19" spans="1:9" s="15" customFormat="1" ht="15.6">
      <c r="A19" s="17" t="s">
        <v>156</v>
      </c>
      <c r="C19" s="15" t="s">
        <v>1640</v>
      </c>
      <c r="E19" s="346"/>
      <c r="F19" s="346"/>
      <c r="G19" s="345"/>
      <c r="H19" s="15" t="s">
        <v>1641</v>
      </c>
    </row>
    <row r="20" spans="1:9" s="15" customFormat="1" ht="15.6">
      <c r="A20" s="17" t="s">
        <v>159</v>
      </c>
      <c r="C20" s="15" t="s">
        <v>1642</v>
      </c>
      <c r="E20" s="346"/>
      <c r="F20" s="346"/>
      <c r="G20" s="345"/>
      <c r="H20" s="15" t="s">
        <v>1643</v>
      </c>
    </row>
    <row r="21" spans="1:9" s="15" customFormat="1" ht="15.6">
      <c r="A21" s="17" t="s">
        <v>221</v>
      </c>
      <c r="C21" s="15" t="s">
        <v>1644</v>
      </c>
      <c r="E21" s="346"/>
      <c r="F21" s="346"/>
      <c r="G21" s="345"/>
      <c r="H21" s="15" t="s">
        <v>1645</v>
      </c>
    </row>
    <row r="22" spans="1:9" s="15" customFormat="1" ht="15.6">
      <c r="A22" s="17"/>
      <c r="E22" s="347"/>
      <c r="F22" s="347"/>
      <c r="G22" s="345"/>
    </row>
    <row r="23" spans="1:9" s="15" customFormat="1" ht="16.2" thickBot="1">
      <c r="A23" s="17">
        <v>2</v>
      </c>
      <c r="B23" s="18" t="s">
        <v>1646</v>
      </c>
      <c r="C23" s="18"/>
      <c r="E23" s="20">
        <f>SUM(E17:E21)</f>
        <v>0</v>
      </c>
      <c r="F23" s="20">
        <f>SUM(F17:F21)</f>
        <v>0</v>
      </c>
      <c r="G23" s="345"/>
      <c r="I23" s="18"/>
    </row>
    <row r="24" spans="1:9" s="15" customFormat="1" ht="15.6" thickTop="1">
      <c r="A24" s="17"/>
      <c r="E24" s="347"/>
      <c r="F24" s="347"/>
      <c r="G24" s="347"/>
    </row>
    <row r="25" spans="1:9" s="15" customFormat="1" ht="15.6">
      <c r="A25" s="17">
        <v>3</v>
      </c>
      <c r="B25" s="18" t="s">
        <v>1647</v>
      </c>
      <c r="E25" s="347"/>
      <c r="F25" s="347"/>
      <c r="G25" s="347"/>
    </row>
    <row r="26" spans="1:9" s="15" customFormat="1" ht="15.6">
      <c r="A26" s="17"/>
      <c r="B26" s="18"/>
      <c r="E26" s="347"/>
      <c r="F26" s="347"/>
      <c r="G26" s="347"/>
    </row>
    <row r="27" spans="1:9" s="15" customFormat="1" ht="15">
      <c r="A27" s="17" t="s">
        <v>165</v>
      </c>
      <c r="C27" s="15" t="s">
        <v>1648</v>
      </c>
      <c r="E27" s="346"/>
      <c r="F27" s="346"/>
      <c r="H27" s="15" t="s">
        <v>1649</v>
      </c>
    </row>
    <row r="28" spans="1:9" s="15" customFormat="1" ht="15">
      <c r="A28" s="17" t="s">
        <v>167</v>
      </c>
      <c r="C28" s="15" t="s">
        <v>1650</v>
      </c>
      <c r="E28" s="346"/>
      <c r="F28" s="346"/>
      <c r="H28" s="15" t="s">
        <v>1651</v>
      </c>
    </row>
    <row r="29" spans="1:9" s="15" customFormat="1" ht="15">
      <c r="A29" s="17" t="s">
        <v>173</v>
      </c>
      <c r="C29" s="15" t="s">
        <v>1652</v>
      </c>
      <c r="E29" s="346"/>
      <c r="F29" s="346"/>
      <c r="H29" s="15" t="s">
        <v>1653</v>
      </c>
    </row>
    <row r="30" spans="1:9" s="15" customFormat="1" ht="15">
      <c r="A30" s="17"/>
      <c r="E30" s="19"/>
      <c r="F30" s="19"/>
      <c r="G30" s="19"/>
    </row>
    <row r="31" spans="1:9" s="15" customFormat="1" ht="15.6">
      <c r="A31" s="17" t="s">
        <v>176</v>
      </c>
      <c r="B31" s="15" t="s">
        <v>1654</v>
      </c>
      <c r="E31" s="58">
        <f>SUM(E27:E29)</f>
        <v>0</v>
      </c>
      <c r="F31" s="58">
        <f>SUM(F27:F29)</f>
        <v>0</v>
      </c>
      <c r="G31" s="19"/>
    </row>
    <row r="32" spans="1:9" s="15" customFormat="1" ht="15.6">
      <c r="A32" s="17"/>
      <c r="E32" s="21"/>
      <c r="F32" s="21"/>
      <c r="G32" s="21"/>
      <c r="I32" s="18"/>
    </row>
    <row r="33" spans="1:9" s="15" customFormat="1" ht="15.6">
      <c r="A33" s="17" t="s">
        <v>179</v>
      </c>
      <c r="C33" s="15" t="s">
        <v>1655</v>
      </c>
      <c r="E33" s="346"/>
      <c r="F33" s="346"/>
      <c r="G33" s="21"/>
      <c r="H33" s="15" t="s">
        <v>1656</v>
      </c>
      <c r="I33" s="18"/>
    </row>
    <row r="34" spans="1:9" s="15" customFormat="1" ht="15.6">
      <c r="A34" s="17" t="s">
        <v>305</v>
      </c>
      <c r="C34" s="15" t="s">
        <v>1657</v>
      </c>
      <c r="E34" s="346"/>
      <c r="F34" s="346"/>
      <c r="G34" s="21"/>
      <c r="H34" s="15" t="s">
        <v>1658</v>
      </c>
      <c r="I34" s="18"/>
    </row>
    <row r="35" spans="1:9" s="15" customFormat="1" ht="15.6">
      <c r="A35" s="17" t="s">
        <v>307</v>
      </c>
      <c r="C35" s="15" t="s">
        <v>1659</v>
      </c>
      <c r="E35" s="346"/>
      <c r="F35" s="346"/>
      <c r="G35" s="21"/>
      <c r="H35" s="15" t="s">
        <v>1660</v>
      </c>
      <c r="I35" s="18"/>
    </row>
    <row r="36" spans="1:9" s="15" customFormat="1" ht="15.6">
      <c r="A36" s="17" t="s">
        <v>309</v>
      </c>
      <c r="C36" s="15" t="s">
        <v>1661</v>
      </c>
      <c r="E36" s="346"/>
      <c r="F36" s="346"/>
      <c r="G36" s="21"/>
      <c r="H36" s="15" t="s">
        <v>1662</v>
      </c>
      <c r="I36" s="18"/>
    </row>
    <row r="37" spans="1:9" s="15" customFormat="1" ht="15.6">
      <c r="A37" s="17" t="s">
        <v>826</v>
      </c>
      <c r="C37" s="15" t="s">
        <v>1663</v>
      </c>
      <c r="E37" s="346"/>
      <c r="F37" s="346"/>
      <c r="G37" s="21"/>
      <c r="H37" s="15" t="s">
        <v>1664</v>
      </c>
      <c r="I37" s="18"/>
    </row>
    <row r="38" spans="1:9" s="15" customFormat="1" ht="15.6">
      <c r="A38" s="17"/>
      <c r="E38" s="21"/>
      <c r="F38" s="21"/>
      <c r="G38" s="21"/>
      <c r="I38" s="18"/>
    </row>
    <row r="39" spans="1:9" s="18" customFormat="1" ht="16.2" thickBot="1">
      <c r="A39" s="16">
        <v>4</v>
      </c>
      <c r="B39" s="18" t="s">
        <v>1665</v>
      </c>
      <c r="E39" s="20">
        <f>SUM(E31:E37)</f>
        <v>0</v>
      </c>
      <c r="F39" s="20">
        <f>SUM(F31:F37)</f>
        <v>0</v>
      </c>
      <c r="G39" s="21"/>
    </row>
    <row r="40" spans="1:9" s="15" customFormat="1" ht="16.2" thickTop="1">
      <c r="A40" s="17"/>
      <c r="E40" s="21"/>
      <c r="F40" s="21"/>
      <c r="G40" s="21"/>
      <c r="I40" s="18"/>
    </row>
    <row r="41" spans="1:9" s="15" customFormat="1" ht="15.6">
      <c r="A41" s="17">
        <v>5</v>
      </c>
      <c r="B41" s="18" t="s">
        <v>1666</v>
      </c>
      <c r="C41" s="18"/>
      <c r="E41" s="348">
        <f>'WP-AR-IS'!G63*1000000</f>
        <v>0</v>
      </c>
      <c r="F41" s="348">
        <f>'WP-AR-IS'!H63*1000000</f>
        <v>0</v>
      </c>
      <c r="G41" s="348"/>
      <c r="I41" s="18"/>
    </row>
    <row r="42" spans="1:9" s="15" customFormat="1" ht="15"/>
    <row r="43" spans="1:9" s="15" customFormat="1" ht="15.6">
      <c r="B43" s="18"/>
      <c r="C43" s="18"/>
    </row>
    <row r="44" spans="1:9" s="15" customFormat="1" ht="15">
      <c r="B44" s="22"/>
    </row>
    <row r="45" spans="1:9" s="15" customFormat="1" ht="15"/>
    <row r="49" spans="2:3" ht="17.399999999999999">
      <c r="B49" s="1"/>
      <c r="C49" s="1"/>
    </row>
  </sheetData>
  <customSheetViews>
    <customSheetView guid="{343BF296-013A-41F5-BDAB-AD6220EA7F78}" showPageBreaks="1" fitToPage="1" printArea="1" view="pageBreakPreview" topLeftCell="A17">
      <selection activeCell="D33" sqref="D33"/>
      <pageMargins left="0" right="0" top="0" bottom="0" header="0" footer="0"/>
      <printOptions horizontalCentered="1"/>
      <pageSetup scale="78" orientation="portrait" r:id="rId1"/>
    </customSheetView>
    <customSheetView guid="{B321D76C-CDE5-48BB-9CDE-80FF97D58FCF}" showPageBreaks="1" fitToPage="1" printArea="1" view="pageBreakPreview" topLeftCell="A17">
      <selection activeCell="D33" sqref="D33"/>
      <pageMargins left="0" right="0" top="0" bottom="0" header="0" footer="0"/>
      <printOptions horizontalCentered="1"/>
      <pageSetup scale="78" orientation="portrait" r:id="rId2"/>
    </customSheetView>
  </customSheetViews>
  <mergeCells count="6">
    <mergeCell ref="A10:H10"/>
    <mergeCell ref="A4:H4"/>
    <mergeCell ref="A5:H5"/>
    <mergeCell ref="A6:H6"/>
    <mergeCell ref="A8:H8"/>
    <mergeCell ref="A9:H9"/>
  </mergeCells>
  <printOptions horizontalCentered="1"/>
  <pageMargins left="0.2" right="0.2" top="0.5" bottom="0.25" header="0.3" footer="0.3"/>
  <pageSetup scale="78" orientation="portrait"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tabColor rgb="FFFFFF00"/>
    <pageSetUpPr fitToPage="1"/>
  </sheetPr>
  <dimension ref="A1:OS40"/>
  <sheetViews>
    <sheetView view="pageBreakPreview" zoomScale="115" zoomScaleNormal="100" zoomScaleSheetLayoutView="115" workbookViewId="0">
      <selection activeCell="V21" sqref="V21"/>
    </sheetView>
  </sheetViews>
  <sheetFormatPr defaultColWidth="9" defaultRowHeight="13.2"/>
  <cols>
    <col min="1" max="1" width="6.44140625" style="86" customWidth="1"/>
    <col min="2" max="2" width="10.77734375" style="86" bestFit="1" customWidth="1"/>
    <col min="3" max="3" width="2.77734375" style="86" customWidth="1"/>
    <col min="4" max="4" width="38.109375" style="87" bestFit="1" customWidth="1"/>
    <col min="5" max="5" width="2.109375" style="87" customWidth="1"/>
    <col min="6" max="6" width="15" style="87" customWidth="1"/>
    <col min="7" max="7" width="2.109375" style="87" customWidth="1"/>
    <col min="8" max="8" width="15" style="87" customWidth="1"/>
    <col min="9" max="9" width="2.109375" style="87" customWidth="1"/>
    <col min="10" max="10" width="15.77734375" style="87" customWidth="1"/>
    <col min="11" max="11" width="2.109375" style="87" customWidth="1"/>
    <col min="12" max="12" width="13.44140625" style="87" customWidth="1"/>
    <col min="13" max="13" width="2.109375" style="86" customWidth="1"/>
    <col min="14" max="15" width="9" style="86"/>
    <col min="16" max="16" width="9" style="1252"/>
    <col min="17" max="239" width="9" style="86"/>
    <col min="240" max="240" width="18.77734375" style="86" bestFit="1" customWidth="1"/>
    <col min="241" max="241" width="13" style="86" bestFit="1" customWidth="1"/>
    <col min="242" max="242" width="14.33203125" style="86" customWidth="1"/>
    <col min="243" max="243" width="12" style="86" customWidth="1"/>
    <col min="244" max="244" width="12.109375" style="86" customWidth="1"/>
    <col min="245" max="245" width="8.44140625" style="86" customWidth="1"/>
    <col min="246" max="246" width="8" style="86" customWidth="1"/>
    <col min="247" max="247" width="12.109375" style="86" customWidth="1"/>
    <col min="248" max="249" width="11.109375" style="86" customWidth="1"/>
    <col min="250" max="250" width="9.77734375" style="86" customWidth="1"/>
    <col min="251" max="251" width="10.77734375" style="86" bestFit="1" customWidth="1"/>
    <col min="252" max="252" width="12.109375" style="86" bestFit="1" customWidth="1"/>
    <col min="253" max="253" width="10.109375" style="86" customWidth="1"/>
    <col min="254" max="254" width="10.44140625" style="86" bestFit="1" customWidth="1"/>
    <col min="255" max="495" width="9" style="86"/>
    <col min="496" max="496" width="18.77734375" style="86" bestFit="1" customWidth="1"/>
    <col min="497" max="497" width="13" style="86" bestFit="1" customWidth="1"/>
    <col min="498" max="498" width="14.33203125" style="86" customWidth="1"/>
    <col min="499" max="499" width="12" style="86" customWidth="1"/>
    <col min="500" max="500" width="12.109375" style="86" customWidth="1"/>
    <col min="501" max="501" width="8.44140625" style="86" customWidth="1"/>
    <col min="502" max="502" width="8" style="86" customWidth="1"/>
    <col min="503" max="503" width="12.109375" style="86" customWidth="1"/>
    <col min="504" max="505" width="11.109375" style="86" customWidth="1"/>
    <col min="506" max="506" width="9.77734375" style="86" customWidth="1"/>
    <col min="507" max="507" width="10.77734375" style="86" bestFit="1" customWidth="1"/>
    <col min="508" max="508" width="12.109375" style="86" bestFit="1" customWidth="1"/>
    <col min="509" max="509" width="10.109375" style="86" customWidth="1"/>
    <col min="510" max="510" width="10.44140625" style="86" bestFit="1" customWidth="1"/>
    <col min="511" max="751" width="9" style="86"/>
    <col min="752" max="752" width="18.77734375" style="86" bestFit="1" customWidth="1"/>
    <col min="753" max="753" width="13" style="86" bestFit="1" customWidth="1"/>
    <col min="754" max="754" width="14.33203125" style="86" customWidth="1"/>
    <col min="755" max="755" width="12" style="86" customWidth="1"/>
    <col min="756" max="756" width="12.109375" style="86" customWidth="1"/>
    <col min="757" max="757" width="8.44140625" style="86" customWidth="1"/>
    <col min="758" max="758" width="8" style="86" customWidth="1"/>
    <col min="759" max="759" width="12.109375" style="86" customWidth="1"/>
    <col min="760" max="761" width="11.109375" style="86" customWidth="1"/>
    <col min="762" max="762" width="9.77734375" style="86" customWidth="1"/>
    <col min="763" max="763" width="10.77734375" style="86" bestFit="1" customWidth="1"/>
    <col min="764" max="764" width="12.109375" style="86" bestFit="1" customWidth="1"/>
    <col min="765" max="765" width="10.109375" style="86" customWidth="1"/>
    <col min="766" max="766" width="10.44140625" style="86" bestFit="1" customWidth="1"/>
    <col min="767" max="1007" width="9" style="86"/>
    <col min="1008" max="1008" width="18.77734375" style="86" bestFit="1" customWidth="1"/>
    <col min="1009" max="1009" width="13" style="86" bestFit="1" customWidth="1"/>
    <col min="1010" max="1010" width="14.33203125" style="86" customWidth="1"/>
    <col min="1011" max="1011" width="12" style="86" customWidth="1"/>
    <col min="1012" max="1012" width="12.109375" style="86" customWidth="1"/>
    <col min="1013" max="1013" width="8.44140625" style="86" customWidth="1"/>
    <col min="1014" max="1014" width="8" style="86" customWidth="1"/>
    <col min="1015" max="1015" width="12.109375" style="86" customWidth="1"/>
    <col min="1016" max="1017" width="11.109375" style="86" customWidth="1"/>
    <col min="1018" max="1018" width="9.77734375" style="86" customWidth="1"/>
    <col min="1019" max="1019" width="10.77734375" style="86" bestFit="1" customWidth="1"/>
    <col min="1020" max="1020" width="12.109375" style="86" bestFit="1" customWidth="1"/>
    <col min="1021" max="1021" width="10.109375" style="86" customWidth="1"/>
    <col min="1022" max="1022" width="10.44140625" style="86" bestFit="1" customWidth="1"/>
    <col min="1023" max="1263" width="9" style="86"/>
    <col min="1264" max="1264" width="18.77734375" style="86" bestFit="1" customWidth="1"/>
    <col min="1265" max="1265" width="13" style="86" bestFit="1" customWidth="1"/>
    <col min="1266" max="1266" width="14.33203125" style="86" customWidth="1"/>
    <col min="1267" max="1267" width="12" style="86" customWidth="1"/>
    <col min="1268" max="1268" width="12.109375" style="86" customWidth="1"/>
    <col min="1269" max="1269" width="8.44140625" style="86" customWidth="1"/>
    <col min="1270" max="1270" width="8" style="86" customWidth="1"/>
    <col min="1271" max="1271" width="12.109375" style="86" customWidth="1"/>
    <col min="1272" max="1273" width="11.109375" style="86" customWidth="1"/>
    <col min="1274" max="1274" width="9.77734375" style="86" customWidth="1"/>
    <col min="1275" max="1275" width="10.77734375" style="86" bestFit="1" customWidth="1"/>
    <col min="1276" max="1276" width="12.109375" style="86" bestFit="1" customWidth="1"/>
    <col min="1277" max="1277" width="10.109375" style="86" customWidth="1"/>
    <col min="1278" max="1278" width="10.44140625" style="86" bestFit="1" customWidth="1"/>
    <col min="1279" max="1519" width="9" style="86"/>
    <col min="1520" max="1520" width="18.77734375" style="86" bestFit="1" customWidth="1"/>
    <col min="1521" max="1521" width="13" style="86" bestFit="1" customWidth="1"/>
    <col min="1522" max="1522" width="14.33203125" style="86" customWidth="1"/>
    <col min="1523" max="1523" width="12" style="86" customWidth="1"/>
    <col min="1524" max="1524" width="12.109375" style="86" customWidth="1"/>
    <col min="1525" max="1525" width="8.44140625" style="86" customWidth="1"/>
    <col min="1526" max="1526" width="8" style="86" customWidth="1"/>
    <col min="1527" max="1527" width="12.109375" style="86" customWidth="1"/>
    <col min="1528" max="1529" width="11.109375" style="86" customWidth="1"/>
    <col min="1530" max="1530" width="9.77734375" style="86" customWidth="1"/>
    <col min="1531" max="1531" width="10.77734375" style="86" bestFit="1" customWidth="1"/>
    <col min="1532" max="1532" width="12.109375" style="86" bestFit="1" customWidth="1"/>
    <col min="1533" max="1533" width="10.109375" style="86" customWidth="1"/>
    <col min="1534" max="1534" width="10.44140625" style="86" bestFit="1" customWidth="1"/>
    <col min="1535" max="1775" width="9" style="86"/>
    <col min="1776" max="1776" width="18.77734375" style="86" bestFit="1" customWidth="1"/>
    <col min="1777" max="1777" width="13" style="86" bestFit="1" customWidth="1"/>
    <col min="1778" max="1778" width="14.33203125" style="86" customWidth="1"/>
    <col min="1779" max="1779" width="12" style="86" customWidth="1"/>
    <col min="1780" max="1780" width="12.109375" style="86" customWidth="1"/>
    <col min="1781" max="1781" width="8.44140625" style="86" customWidth="1"/>
    <col min="1782" max="1782" width="8" style="86" customWidth="1"/>
    <col min="1783" max="1783" width="12.109375" style="86" customWidth="1"/>
    <col min="1784" max="1785" width="11.109375" style="86" customWidth="1"/>
    <col min="1786" max="1786" width="9.77734375" style="86" customWidth="1"/>
    <col min="1787" max="1787" width="10.77734375" style="86" bestFit="1" customWidth="1"/>
    <col min="1788" max="1788" width="12.109375" style="86" bestFit="1" customWidth="1"/>
    <col min="1789" max="1789" width="10.109375" style="86" customWidth="1"/>
    <col min="1790" max="1790" width="10.44140625" style="86" bestFit="1" customWidth="1"/>
    <col min="1791" max="2031" width="9" style="86"/>
    <col min="2032" max="2032" width="18.77734375" style="86" bestFit="1" customWidth="1"/>
    <col min="2033" max="2033" width="13" style="86" bestFit="1" customWidth="1"/>
    <col min="2034" max="2034" width="14.33203125" style="86" customWidth="1"/>
    <col min="2035" max="2035" width="12" style="86" customWidth="1"/>
    <col min="2036" max="2036" width="12.109375" style="86" customWidth="1"/>
    <col min="2037" max="2037" width="8.44140625" style="86" customWidth="1"/>
    <col min="2038" max="2038" width="8" style="86" customWidth="1"/>
    <col min="2039" max="2039" width="12.109375" style="86" customWidth="1"/>
    <col min="2040" max="2041" width="11.109375" style="86" customWidth="1"/>
    <col min="2042" max="2042" width="9.77734375" style="86" customWidth="1"/>
    <col min="2043" max="2043" width="10.77734375" style="86" bestFit="1" customWidth="1"/>
    <col min="2044" max="2044" width="12.109375" style="86" bestFit="1" customWidth="1"/>
    <col min="2045" max="2045" width="10.109375" style="86" customWidth="1"/>
    <col min="2046" max="2046" width="10.44140625" style="86" bestFit="1" customWidth="1"/>
    <col min="2047" max="2287" width="9" style="86"/>
    <col min="2288" max="2288" width="18.77734375" style="86" bestFit="1" customWidth="1"/>
    <col min="2289" max="2289" width="13" style="86" bestFit="1" customWidth="1"/>
    <col min="2290" max="2290" width="14.33203125" style="86" customWidth="1"/>
    <col min="2291" max="2291" width="12" style="86" customWidth="1"/>
    <col min="2292" max="2292" width="12.109375" style="86" customWidth="1"/>
    <col min="2293" max="2293" width="8.44140625" style="86" customWidth="1"/>
    <col min="2294" max="2294" width="8" style="86" customWidth="1"/>
    <col min="2295" max="2295" width="12.109375" style="86" customWidth="1"/>
    <col min="2296" max="2297" width="11.109375" style="86" customWidth="1"/>
    <col min="2298" max="2298" width="9.77734375" style="86" customWidth="1"/>
    <col min="2299" max="2299" width="10.77734375" style="86" bestFit="1" customWidth="1"/>
    <col min="2300" max="2300" width="12.109375" style="86" bestFit="1" customWidth="1"/>
    <col min="2301" max="2301" width="10.109375" style="86" customWidth="1"/>
    <col min="2302" max="2302" width="10.44140625" style="86" bestFit="1" customWidth="1"/>
    <col min="2303" max="2543" width="9" style="86"/>
    <col min="2544" max="2544" width="18.77734375" style="86" bestFit="1" customWidth="1"/>
    <col min="2545" max="2545" width="13" style="86" bestFit="1" customWidth="1"/>
    <col min="2546" max="2546" width="14.33203125" style="86" customWidth="1"/>
    <col min="2547" max="2547" width="12" style="86" customWidth="1"/>
    <col min="2548" max="2548" width="12.109375" style="86" customWidth="1"/>
    <col min="2549" max="2549" width="8.44140625" style="86" customWidth="1"/>
    <col min="2550" max="2550" width="8" style="86" customWidth="1"/>
    <col min="2551" max="2551" width="12.109375" style="86" customWidth="1"/>
    <col min="2552" max="2553" width="11.109375" style="86" customWidth="1"/>
    <col min="2554" max="2554" width="9.77734375" style="86" customWidth="1"/>
    <col min="2555" max="2555" width="10.77734375" style="86" bestFit="1" customWidth="1"/>
    <col min="2556" max="2556" width="12.109375" style="86" bestFit="1" customWidth="1"/>
    <col min="2557" max="2557" width="10.109375" style="86" customWidth="1"/>
    <col min="2558" max="2558" width="10.44140625" style="86" bestFit="1" customWidth="1"/>
    <col min="2559" max="2799" width="9" style="86"/>
    <col min="2800" max="2800" width="18.77734375" style="86" bestFit="1" customWidth="1"/>
    <col min="2801" max="2801" width="13" style="86" bestFit="1" customWidth="1"/>
    <col min="2802" max="2802" width="14.33203125" style="86" customWidth="1"/>
    <col min="2803" max="2803" width="12" style="86" customWidth="1"/>
    <col min="2804" max="2804" width="12.109375" style="86" customWidth="1"/>
    <col min="2805" max="2805" width="8.44140625" style="86" customWidth="1"/>
    <col min="2806" max="2806" width="8" style="86" customWidth="1"/>
    <col min="2807" max="2807" width="12.109375" style="86" customWidth="1"/>
    <col min="2808" max="2809" width="11.109375" style="86" customWidth="1"/>
    <col min="2810" max="2810" width="9.77734375" style="86" customWidth="1"/>
    <col min="2811" max="2811" width="10.77734375" style="86" bestFit="1" customWidth="1"/>
    <col min="2812" max="2812" width="12.109375" style="86" bestFit="1" customWidth="1"/>
    <col min="2813" max="2813" width="10.109375" style="86" customWidth="1"/>
    <col min="2814" max="2814" width="10.44140625" style="86" bestFit="1" customWidth="1"/>
    <col min="2815" max="3055" width="9" style="86"/>
    <col min="3056" max="3056" width="18.77734375" style="86" bestFit="1" customWidth="1"/>
    <col min="3057" max="3057" width="13" style="86" bestFit="1" customWidth="1"/>
    <col min="3058" max="3058" width="14.33203125" style="86" customWidth="1"/>
    <col min="3059" max="3059" width="12" style="86" customWidth="1"/>
    <col min="3060" max="3060" width="12.109375" style="86" customWidth="1"/>
    <col min="3061" max="3061" width="8.44140625" style="86" customWidth="1"/>
    <col min="3062" max="3062" width="8" style="86" customWidth="1"/>
    <col min="3063" max="3063" width="12.109375" style="86" customWidth="1"/>
    <col min="3064" max="3065" width="11.109375" style="86" customWidth="1"/>
    <col min="3066" max="3066" width="9.77734375" style="86" customWidth="1"/>
    <col min="3067" max="3067" width="10.77734375" style="86" bestFit="1" customWidth="1"/>
    <col min="3068" max="3068" width="12.109375" style="86" bestFit="1" customWidth="1"/>
    <col min="3069" max="3069" width="10.109375" style="86" customWidth="1"/>
    <col min="3070" max="3070" width="10.44140625" style="86" bestFit="1" customWidth="1"/>
    <col min="3071" max="3311" width="9" style="86"/>
    <col min="3312" max="3312" width="18.77734375" style="86" bestFit="1" customWidth="1"/>
    <col min="3313" max="3313" width="13" style="86" bestFit="1" customWidth="1"/>
    <col min="3314" max="3314" width="14.33203125" style="86" customWidth="1"/>
    <col min="3315" max="3315" width="12" style="86" customWidth="1"/>
    <col min="3316" max="3316" width="12.109375" style="86" customWidth="1"/>
    <col min="3317" max="3317" width="8.44140625" style="86" customWidth="1"/>
    <col min="3318" max="3318" width="8" style="86" customWidth="1"/>
    <col min="3319" max="3319" width="12.109375" style="86" customWidth="1"/>
    <col min="3320" max="3321" width="11.109375" style="86" customWidth="1"/>
    <col min="3322" max="3322" width="9.77734375" style="86" customWidth="1"/>
    <col min="3323" max="3323" width="10.77734375" style="86" bestFit="1" customWidth="1"/>
    <col min="3324" max="3324" width="12.109375" style="86" bestFit="1" customWidth="1"/>
    <col min="3325" max="3325" width="10.109375" style="86" customWidth="1"/>
    <col min="3326" max="3326" width="10.44140625" style="86" bestFit="1" customWidth="1"/>
    <col min="3327" max="3567" width="9" style="86"/>
    <col min="3568" max="3568" width="18.77734375" style="86" bestFit="1" customWidth="1"/>
    <col min="3569" max="3569" width="13" style="86" bestFit="1" customWidth="1"/>
    <col min="3570" max="3570" width="14.33203125" style="86" customWidth="1"/>
    <col min="3571" max="3571" width="12" style="86" customWidth="1"/>
    <col min="3572" max="3572" width="12.109375" style="86" customWidth="1"/>
    <col min="3573" max="3573" width="8.44140625" style="86" customWidth="1"/>
    <col min="3574" max="3574" width="8" style="86" customWidth="1"/>
    <col min="3575" max="3575" width="12.109375" style="86" customWidth="1"/>
    <col min="3576" max="3577" width="11.109375" style="86" customWidth="1"/>
    <col min="3578" max="3578" width="9.77734375" style="86" customWidth="1"/>
    <col min="3579" max="3579" width="10.77734375" style="86" bestFit="1" customWidth="1"/>
    <col min="3580" max="3580" width="12.109375" style="86" bestFit="1" customWidth="1"/>
    <col min="3581" max="3581" width="10.109375" style="86" customWidth="1"/>
    <col min="3582" max="3582" width="10.44140625" style="86" bestFit="1" customWidth="1"/>
    <col min="3583" max="3823" width="9" style="86"/>
    <col min="3824" max="3824" width="18.77734375" style="86" bestFit="1" customWidth="1"/>
    <col min="3825" max="3825" width="13" style="86" bestFit="1" customWidth="1"/>
    <col min="3826" max="3826" width="14.33203125" style="86" customWidth="1"/>
    <col min="3827" max="3827" width="12" style="86" customWidth="1"/>
    <col min="3828" max="3828" width="12.109375" style="86" customWidth="1"/>
    <col min="3829" max="3829" width="8.44140625" style="86" customWidth="1"/>
    <col min="3830" max="3830" width="8" style="86" customWidth="1"/>
    <col min="3831" max="3831" width="12.109375" style="86" customWidth="1"/>
    <col min="3832" max="3833" width="11.109375" style="86" customWidth="1"/>
    <col min="3834" max="3834" width="9.77734375" style="86" customWidth="1"/>
    <col min="3835" max="3835" width="10.77734375" style="86" bestFit="1" customWidth="1"/>
    <col min="3836" max="3836" width="12.109375" style="86" bestFit="1" customWidth="1"/>
    <col min="3837" max="3837" width="10.109375" style="86" customWidth="1"/>
    <col min="3838" max="3838" width="10.44140625" style="86" bestFit="1" customWidth="1"/>
    <col min="3839" max="4079" width="9" style="86"/>
    <col min="4080" max="4080" width="18.77734375" style="86" bestFit="1" customWidth="1"/>
    <col min="4081" max="4081" width="13" style="86" bestFit="1" customWidth="1"/>
    <col min="4082" max="4082" width="14.33203125" style="86" customWidth="1"/>
    <col min="4083" max="4083" width="12" style="86" customWidth="1"/>
    <col min="4084" max="4084" width="12.109375" style="86" customWidth="1"/>
    <col min="4085" max="4085" width="8.44140625" style="86" customWidth="1"/>
    <col min="4086" max="4086" width="8" style="86" customWidth="1"/>
    <col min="4087" max="4087" width="12.109375" style="86" customWidth="1"/>
    <col min="4088" max="4089" width="11.109375" style="86" customWidth="1"/>
    <col min="4090" max="4090" width="9.77734375" style="86" customWidth="1"/>
    <col min="4091" max="4091" width="10.77734375" style="86" bestFit="1" customWidth="1"/>
    <col min="4092" max="4092" width="12.109375" style="86" bestFit="1" customWidth="1"/>
    <col min="4093" max="4093" width="10.109375" style="86" customWidth="1"/>
    <col min="4094" max="4094" width="10.44140625" style="86" bestFit="1" customWidth="1"/>
    <col min="4095" max="4335" width="9" style="86"/>
    <col min="4336" max="4336" width="18.77734375" style="86" bestFit="1" customWidth="1"/>
    <col min="4337" max="4337" width="13" style="86" bestFit="1" customWidth="1"/>
    <col min="4338" max="4338" width="14.33203125" style="86" customWidth="1"/>
    <col min="4339" max="4339" width="12" style="86" customWidth="1"/>
    <col min="4340" max="4340" width="12.109375" style="86" customWidth="1"/>
    <col min="4341" max="4341" width="8.44140625" style="86" customWidth="1"/>
    <col min="4342" max="4342" width="8" style="86" customWidth="1"/>
    <col min="4343" max="4343" width="12.109375" style="86" customWidth="1"/>
    <col min="4344" max="4345" width="11.109375" style="86" customWidth="1"/>
    <col min="4346" max="4346" width="9.77734375" style="86" customWidth="1"/>
    <col min="4347" max="4347" width="10.77734375" style="86" bestFit="1" customWidth="1"/>
    <col min="4348" max="4348" width="12.109375" style="86" bestFit="1" customWidth="1"/>
    <col min="4349" max="4349" width="10.109375" style="86" customWidth="1"/>
    <col min="4350" max="4350" width="10.44140625" style="86" bestFit="1" customWidth="1"/>
    <col min="4351" max="4591" width="9" style="86"/>
    <col min="4592" max="4592" width="18.77734375" style="86" bestFit="1" customWidth="1"/>
    <col min="4593" max="4593" width="13" style="86" bestFit="1" customWidth="1"/>
    <col min="4594" max="4594" width="14.33203125" style="86" customWidth="1"/>
    <col min="4595" max="4595" width="12" style="86" customWidth="1"/>
    <col min="4596" max="4596" width="12.109375" style="86" customWidth="1"/>
    <col min="4597" max="4597" width="8.44140625" style="86" customWidth="1"/>
    <col min="4598" max="4598" width="8" style="86" customWidth="1"/>
    <col min="4599" max="4599" width="12.109375" style="86" customWidth="1"/>
    <col min="4600" max="4601" width="11.109375" style="86" customWidth="1"/>
    <col min="4602" max="4602" width="9.77734375" style="86" customWidth="1"/>
    <col min="4603" max="4603" width="10.77734375" style="86" bestFit="1" customWidth="1"/>
    <col min="4604" max="4604" width="12.109375" style="86" bestFit="1" customWidth="1"/>
    <col min="4605" max="4605" width="10.109375" style="86" customWidth="1"/>
    <col min="4606" max="4606" width="10.44140625" style="86" bestFit="1" customWidth="1"/>
    <col min="4607" max="4847" width="9" style="86"/>
    <col min="4848" max="4848" width="18.77734375" style="86" bestFit="1" customWidth="1"/>
    <col min="4849" max="4849" width="13" style="86" bestFit="1" customWidth="1"/>
    <col min="4850" max="4850" width="14.33203125" style="86" customWidth="1"/>
    <col min="4851" max="4851" width="12" style="86" customWidth="1"/>
    <col min="4852" max="4852" width="12.109375" style="86" customWidth="1"/>
    <col min="4853" max="4853" width="8.44140625" style="86" customWidth="1"/>
    <col min="4854" max="4854" width="8" style="86" customWidth="1"/>
    <col min="4855" max="4855" width="12.109375" style="86" customWidth="1"/>
    <col min="4856" max="4857" width="11.109375" style="86" customWidth="1"/>
    <col min="4858" max="4858" width="9.77734375" style="86" customWidth="1"/>
    <col min="4859" max="4859" width="10.77734375" style="86" bestFit="1" customWidth="1"/>
    <col min="4860" max="4860" width="12.109375" style="86" bestFit="1" customWidth="1"/>
    <col min="4861" max="4861" width="10.109375" style="86" customWidth="1"/>
    <col min="4862" max="4862" width="10.44140625" style="86" bestFit="1" customWidth="1"/>
    <col min="4863" max="5103" width="9" style="86"/>
    <col min="5104" max="5104" width="18.77734375" style="86" bestFit="1" customWidth="1"/>
    <col min="5105" max="5105" width="13" style="86" bestFit="1" customWidth="1"/>
    <col min="5106" max="5106" width="14.33203125" style="86" customWidth="1"/>
    <col min="5107" max="5107" width="12" style="86" customWidth="1"/>
    <col min="5108" max="5108" width="12.109375" style="86" customWidth="1"/>
    <col min="5109" max="5109" width="8.44140625" style="86" customWidth="1"/>
    <col min="5110" max="5110" width="8" style="86" customWidth="1"/>
    <col min="5111" max="5111" width="12.109375" style="86" customWidth="1"/>
    <col min="5112" max="5113" width="11.109375" style="86" customWidth="1"/>
    <col min="5114" max="5114" width="9.77734375" style="86" customWidth="1"/>
    <col min="5115" max="5115" width="10.77734375" style="86" bestFit="1" customWidth="1"/>
    <col min="5116" max="5116" width="12.109375" style="86" bestFit="1" customWidth="1"/>
    <col min="5117" max="5117" width="10.109375" style="86" customWidth="1"/>
    <col min="5118" max="5118" width="10.44140625" style="86" bestFit="1" customWidth="1"/>
    <col min="5119" max="5359" width="9" style="86"/>
    <col min="5360" max="5360" width="18.77734375" style="86" bestFit="1" customWidth="1"/>
    <col min="5361" max="5361" width="13" style="86" bestFit="1" customWidth="1"/>
    <col min="5362" max="5362" width="14.33203125" style="86" customWidth="1"/>
    <col min="5363" max="5363" width="12" style="86" customWidth="1"/>
    <col min="5364" max="5364" width="12.109375" style="86" customWidth="1"/>
    <col min="5365" max="5365" width="8.44140625" style="86" customWidth="1"/>
    <col min="5366" max="5366" width="8" style="86" customWidth="1"/>
    <col min="5367" max="5367" width="12.109375" style="86" customWidth="1"/>
    <col min="5368" max="5369" width="11.109375" style="86" customWidth="1"/>
    <col min="5370" max="5370" width="9.77734375" style="86" customWidth="1"/>
    <col min="5371" max="5371" width="10.77734375" style="86" bestFit="1" customWidth="1"/>
    <col min="5372" max="5372" width="12.109375" style="86" bestFit="1" customWidth="1"/>
    <col min="5373" max="5373" width="10.109375" style="86" customWidth="1"/>
    <col min="5374" max="5374" width="10.44140625" style="86" bestFit="1" customWidth="1"/>
    <col min="5375" max="5615" width="9" style="86"/>
    <col min="5616" max="5616" width="18.77734375" style="86" bestFit="1" customWidth="1"/>
    <col min="5617" max="5617" width="13" style="86" bestFit="1" customWidth="1"/>
    <col min="5618" max="5618" width="14.33203125" style="86" customWidth="1"/>
    <col min="5619" max="5619" width="12" style="86" customWidth="1"/>
    <col min="5620" max="5620" width="12.109375" style="86" customWidth="1"/>
    <col min="5621" max="5621" width="8.44140625" style="86" customWidth="1"/>
    <col min="5622" max="5622" width="8" style="86" customWidth="1"/>
    <col min="5623" max="5623" width="12.109375" style="86" customWidth="1"/>
    <col min="5624" max="5625" width="11.109375" style="86" customWidth="1"/>
    <col min="5626" max="5626" width="9.77734375" style="86" customWidth="1"/>
    <col min="5627" max="5627" width="10.77734375" style="86" bestFit="1" customWidth="1"/>
    <col min="5628" max="5628" width="12.109375" style="86" bestFit="1" customWidth="1"/>
    <col min="5629" max="5629" width="10.109375" style="86" customWidth="1"/>
    <col min="5630" max="5630" width="10.44140625" style="86" bestFit="1" customWidth="1"/>
    <col min="5631" max="5871" width="9" style="86"/>
    <col min="5872" max="5872" width="18.77734375" style="86" bestFit="1" customWidth="1"/>
    <col min="5873" max="5873" width="13" style="86" bestFit="1" customWidth="1"/>
    <col min="5874" max="5874" width="14.33203125" style="86" customWidth="1"/>
    <col min="5875" max="5875" width="12" style="86" customWidth="1"/>
    <col min="5876" max="5876" width="12.109375" style="86" customWidth="1"/>
    <col min="5877" max="5877" width="8.44140625" style="86" customWidth="1"/>
    <col min="5878" max="5878" width="8" style="86" customWidth="1"/>
    <col min="5879" max="5879" width="12.109375" style="86" customWidth="1"/>
    <col min="5880" max="5881" width="11.109375" style="86" customWidth="1"/>
    <col min="5882" max="5882" width="9.77734375" style="86" customWidth="1"/>
    <col min="5883" max="5883" width="10.77734375" style="86" bestFit="1" customWidth="1"/>
    <col min="5884" max="5884" width="12.109375" style="86" bestFit="1" customWidth="1"/>
    <col min="5885" max="5885" width="10.109375" style="86" customWidth="1"/>
    <col min="5886" max="5886" width="10.44140625" style="86" bestFit="1" customWidth="1"/>
    <col min="5887" max="6127" width="9" style="86"/>
    <col min="6128" max="6128" width="18.77734375" style="86" bestFit="1" customWidth="1"/>
    <col min="6129" max="6129" width="13" style="86" bestFit="1" customWidth="1"/>
    <col min="6130" max="6130" width="14.33203125" style="86" customWidth="1"/>
    <col min="6131" max="6131" width="12" style="86" customWidth="1"/>
    <col min="6132" max="6132" width="12.109375" style="86" customWidth="1"/>
    <col min="6133" max="6133" width="8.44140625" style="86" customWidth="1"/>
    <col min="6134" max="6134" width="8" style="86" customWidth="1"/>
    <col min="6135" max="6135" width="12.109375" style="86" customWidth="1"/>
    <col min="6136" max="6137" width="11.109375" style="86" customWidth="1"/>
    <col min="6138" max="6138" width="9.77734375" style="86" customWidth="1"/>
    <col min="6139" max="6139" width="10.77734375" style="86" bestFit="1" customWidth="1"/>
    <col min="6140" max="6140" width="12.109375" style="86" bestFit="1" customWidth="1"/>
    <col min="6141" max="6141" width="10.109375" style="86" customWidth="1"/>
    <col min="6142" max="6142" width="10.44140625" style="86" bestFit="1" customWidth="1"/>
    <col min="6143" max="6383" width="9" style="86"/>
    <col min="6384" max="6384" width="18.77734375" style="86" bestFit="1" customWidth="1"/>
    <col min="6385" max="6385" width="13" style="86" bestFit="1" customWidth="1"/>
    <col min="6386" max="6386" width="14.33203125" style="86" customWidth="1"/>
    <col min="6387" max="6387" width="12" style="86" customWidth="1"/>
    <col min="6388" max="6388" width="12.109375" style="86" customWidth="1"/>
    <col min="6389" max="6389" width="8.44140625" style="86" customWidth="1"/>
    <col min="6390" max="6390" width="8" style="86" customWidth="1"/>
    <col min="6391" max="6391" width="12.109375" style="86" customWidth="1"/>
    <col min="6392" max="6393" width="11.109375" style="86" customWidth="1"/>
    <col min="6394" max="6394" width="9.77734375" style="86" customWidth="1"/>
    <col min="6395" max="6395" width="10.77734375" style="86" bestFit="1" customWidth="1"/>
    <col min="6396" max="6396" width="12.109375" style="86" bestFit="1" customWidth="1"/>
    <col min="6397" max="6397" width="10.109375" style="86" customWidth="1"/>
    <col min="6398" max="6398" width="10.44140625" style="86" bestFit="1" customWidth="1"/>
    <col min="6399" max="6639" width="9" style="86"/>
    <col min="6640" max="6640" width="18.77734375" style="86" bestFit="1" customWidth="1"/>
    <col min="6641" max="6641" width="13" style="86" bestFit="1" customWidth="1"/>
    <col min="6642" max="6642" width="14.33203125" style="86" customWidth="1"/>
    <col min="6643" max="6643" width="12" style="86" customWidth="1"/>
    <col min="6644" max="6644" width="12.109375" style="86" customWidth="1"/>
    <col min="6645" max="6645" width="8.44140625" style="86" customWidth="1"/>
    <col min="6646" max="6646" width="8" style="86" customWidth="1"/>
    <col min="6647" max="6647" width="12.109375" style="86" customWidth="1"/>
    <col min="6648" max="6649" width="11.109375" style="86" customWidth="1"/>
    <col min="6650" max="6650" width="9.77734375" style="86" customWidth="1"/>
    <col min="6651" max="6651" width="10.77734375" style="86" bestFit="1" customWidth="1"/>
    <col min="6652" max="6652" width="12.109375" style="86" bestFit="1" customWidth="1"/>
    <col min="6653" max="6653" width="10.109375" style="86" customWidth="1"/>
    <col min="6654" max="6654" width="10.44140625" style="86" bestFit="1" customWidth="1"/>
    <col min="6655" max="6895" width="9" style="86"/>
    <col min="6896" max="6896" width="18.77734375" style="86" bestFit="1" customWidth="1"/>
    <col min="6897" max="6897" width="13" style="86" bestFit="1" customWidth="1"/>
    <col min="6898" max="6898" width="14.33203125" style="86" customWidth="1"/>
    <col min="6899" max="6899" width="12" style="86" customWidth="1"/>
    <col min="6900" max="6900" width="12.109375" style="86" customWidth="1"/>
    <col min="6901" max="6901" width="8.44140625" style="86" customWidth="1"/>
    <col min="6902" max="6902" width="8" style="86" customWidth="1"/>
    <col min="6903" max="6903" width="12.109375" style="86" customWidth="1"/>
    <col min="6904" max="6905" width="11.109375" style="86" customWidth="1"/>
    <col min="6906" max="6906" width="9.77734375" style="86" customWidth="1"/>
    <col min="6907" max="6907" width="10.77734375" style="86" bestFit="1" customWidth="1"/>
    <col min="6908" max="6908" width="12.109375" style="86" bestFit="1" customWidth="1"/>
    <col min="6909" max="6909" width="10.109375" style="86" customWidth="1"/>
    <col min="6910" max="6910" width="10.44140625" style="86" bestFit="1" customWidth="1"/>
    <col min="6911" max="7151" width="9" style="86"/>
    <col min="7152" max="7152" width="18.77734375" style="86" bestFit="1" customWidth="1"/>
    <col min="7153" max="7153" width="13" style="86" bestFit="1" customWidth="1"/>
    <col min="7154" max="7154" width="14.33203125" style="86" customWidth="1"/>
    <col min="7155" max="7155" width="12" style="86" customWidth="1"/>
    <col min="7156" max="7156" width="12.109375" style="86" customWidth="1"/>
    <col min="7157" max="7157" width="8.44140625" style="86" customWidth="1"/>
    <col min="7158" max="7158" width="8" style="86" customWidth="1"/>
    <col min="7159" max="7159" width="12.109375" style="86" customWidth="1"/>
    <col min="7160" max="7161" width="11.109375" style="86" customWidth="1"/>
    <col min="7162" max="7162" width="9.77734375" style="86" customWidth="1"/>
    <col min="7163" max="7163" width="10.77734375" style="86" bestFit="1" customWidth="1"/>
    <col min="7164" max="7164" width="12.109375" style="86" bestFit="1" customWidth="1"/>
    <col min="7165" max="7165" width="10.109375" style="86" customWidth="1"/>
    <col min="7166" max="7166" width="10.44140625" style="86" bestFit="1" customWidth="1"/>
    <col min="7167" max="7407" width="9" style="86"/>
    <col min="7408" max="7408" width="18.77734375" style="86" bestFit="1" customWidth="1"/>
    <col min="7409" max="7409" width="13" style="86" bestFit="1" customWidth="1"/>
    <col min="7410" max="7410" width="14.33203125" style="86" customWidth="1"/>
    <col min="7411" max="7411" width="12" style="86" customWidth="1"/>
    <col min="7412" max="7412" width="12.109375" style="86" customWidth="1"/>
    <col min="7413" max="7413" width="8.44140625" style="86" customWidth="1"/>
    <col min="7414" max="7414" width="8" style="86" customWidth="1"/>
    <col min="7415" max="7415" width="12.109375" style="86" customWidth="1"/>
    <col min="7416" max="7417" width="11.109375" style="86" customWidth="1"/>
    <col min="7418" max="7418" width="9.77734375" style="86" customWidth="1"/>
    <col min="7419" max="7419" width="10.77734375" style="86" bestFit="1" customWidth="1"/>
    <col min="7420" max="7420" width="12.109375" style="86" bestFit="1" customWidth="1"/>
    <col min="7421" max="7421" width="10.109375" style="86" customWidth="1"/>
    <col min="7422" max="7422" width="10.44140625" style="86" bestFit="1" customWidth="1"/>
    <col min="7423" max="7663" width="9" style="86"/>
    <col min="7664" max="7664" width="18.77734375" style="86" bestFit="1" customWidth="1"/>
    <col min="7665" max="7665" width="13" style="86" bestFit="1" customWidth="1"/>
    <col min="7666" max="7666" width="14.33203125" style="86" customWidth="1"/>
    <col min="7667" max="7667" width="12" style="86" customWidth="1"/>
    <col min="7668" max="7668" width="12.109375" style="86" customWidth="1"/>
    <col min="7669" max="7669" width="8.44140625" style="86" customWidth="1"/>
    <col min="7670" max="7670" width="8" style="86" customWidth="1"/>
    <col min="7671" max="7671" width="12.109375" style="86" customWidth="1"/>
    <col min="7672" max="7673" width="11.109375" style="86" customWidth="1"/>
    <col min="7674" max="7674" width="9.77734375" style="86" customWidth="1"/>
    <col min="7675" max="7675" width="10.77734375" style="86" bestFit="1" customWidth="1"/>
    <col min="7676" max="7676" width="12.109375" style="86" bestFit="1" customWidth="1"/>
    <col min="7677" max="7677" width="10.109375" style="86" customWidth="1"/>
    <col min="7678" max="7678" width="10.44140625" style="86" bestFit="1" customWidth="1"/>
    <col min="7679" max="7919" width="9" style="86"/>
    <col min="7920" max="7920" width="18.77734375" style="86" bestFit="1" customWidth="1"/>
    <col min="7921" max="7921" width="13" style="86" bestFit="1" customWidth="1"/>
    <col min="7922" max="7922" width="14.33203125" style="86" customWidth="1"/>
    <col min="7923" max="7923" width="12" style="86" customWidth="1"/>
    <col min="7924" max="7924" width="12.109375" style="86" customWidth="1"/>
    <col min="7925" max="7925" width="8.44140625" style="86" customWidth="1"/>
    <col min="7926" max="7926" width="8" style="86" customWidth="1"/>
    <col min="7927" max="7927" width="12.109375" style="86" customWidth="1"/>
    <col min="7928" max="7929" width="11.109375" style="86" customWidth="1"/>
    <col min="7930" max="7930" width="9.77734375" style="86" customWidth="1"/>
    <col min="7931" max="7931" width="10.77734375" style="86" bestFit="1" customWidth="1"/>
    <col min="7932" max="7932" width="12.109375" style="86" bestFit="1" customWidth="1"/>
    <col min="7933" max="7933" width="10.109375" style="86" customWidth="1"/>
    <col min="7934" max="7934" width="10.44140625" style="86" bestFit="1" customWidth="1"/>
    <col min="7935" max="8175" width="9" style="86"/>
    <col min="8176" max="8176" width="18.77734375" style="86" bestFit="1" customWidth="1"/>
    <col min="8177" max="8177" width="13" style="86" bestFit="1" customWidth="1"/>
    <col min="8178" max="8178" width="14.33203125" style="86" customWidth="1"/>
    <col min="8179" max="8179" width="12" style="86" customWidth="1"/>
    <col min="8180" max="8180" width="12.109375" style="86" customWidth="1"/>
    <col min="8181" max="8181" width="8.44140625" style="86" customWidth="1"/>
    <col min="8182" max="8182" width="8" style="86" customWidth="1"/>
    <col min="8183" max="8183" width="12.109375" style="86" customWidth="1"/>
    <col min="8184" max="8185" width="11.109375" style="86" customWidth="1"/>
    <col min="8186" max="8186" width="9.77734375" style="86" customWidth="1"/>
    <col min="8187" max="8187" width="10.77734375" style="86" bestFit="1" customWidth="1"/>
    <col min="8188" max="8188" width="12.109375" style="86" bestFit="1" customWidth="1"/>
    <col min="8189" max="8189" width="10.109375" style="86" customWidth="1"/>
    <col min="8190" max="8190" width="10.44140625" style="86" bestFit="1" customWidth="1"/>
    <col min="8191" max="8431" width="9" style="86"/>
    <col min="8432" max="8432" width="18.77734375" style="86" bestFit="1" customWidth="1"/>
    <col min="8433" max="8433" width="13" style="86" bestFit="1" customWidth="1"/>
    <col min="8434" max="8434" width="14.33203125" style="86" customWidth="1"/>
    <col min="8435" max="8435" width="12" style="86" customWidth="1"/>
    <col min="8436" max="8436" width="12.109375" style="86" customWidth="1"/>
    <col min="8437" max="8437" width="8.44140625" style="86" customWidth="1"/>
    <col min="8438" max="8438" width="8" style="86" customWidth="1"/>
    <col min="8439" max="8439" width="12.109375" style="86" customWidth="1"/>
    <col min="8440" max="8441" width="11.109375" style="86" customWidth="1"/>
    <col min="8442" max="8442" width="9.77734375" style="86" customWidth="1"/>
    <col min="8443" max="8443" width="10.77734375" style="86" bestFit="1" customWidth="1"/>
    <col min="8444" max="8444" width="12.109375" style="86" bestFit="1" customWidth="1"/>
    <col min="8445" max="8445" width="10.109375" style="86" customWidth="1"/>
    <col min="8446" max="8446" width="10.44140625" style="86" bestFit="1" customWidth="1"/>
    <col min="8447" max="8687" width="9" style="86"/>
    <col min="8688" max="8688" width="18.77734375" style="86" bestFit="1" customWidth="1"/>
    <col min="8689" max="8689" width="13" style="86" bestFit="1" customWidth="1"/>
    <col min="8690" max="8690" width="14.33203125" style="86" customWidth="1"/>
    <col min="8691" max="8691" width="12" style="86" customWidth="1"/>
    <col min="8692" max="8692" width="12.109375" style="86" customWidth="1"/>
    <col min="8693" max="8693" width="8.44140625" style="86" customWidth="1"/>
    <col min="8694" max="8694" width="8" style="86" customWidth="1"/>
    <col min="8695" max="8695" width="12.109375" style="86" customWidth="1"/>
    <col min="8696" max="8697" width="11.109375" style="86" customWidth="1"/>
    <col min="8698" max="8698" width="9.77734375" style="86" customWidth="1"/>
    <col min="8699" max="8699" width="10.77734375" style="86" bestFit="1" customWidth="1"/>
    <col min="8700" max="8700" width="12.109375" style="86" bestFit="1" customWidth="1"/>
    <col min="8701" max="8701" width="10.109375" style="86" customWidth="1"/>
    <col min="8702" max="8702" width="10.44140625" style="86" bestFit="1" customWidth="1"/>
    <col min="8703" max="8943" width="9" style="86"/>
    <col min="8944" max="8944" width="18.77734375" style="86" bestFit="1" customWidth="1"/>
    <col min="8945" max="8945" width="13" style="86" bestFit="1" customWidth="1"/>
    <col min="8946" max="8946" width="14.33203125" style="86" customWidth="1"/>
    <col min="8947" max="8947" width="12" style="86" customWidth="1"/>
    <col min="8948" max="8948" width="12.109375" style="86" customWidth="1"/>
    <col min="8949" max="8949" width="8.44140625" style="86" customWidth="1"/>
    <col min="8950" max="8950" width="8" style="86" customWidth="1"/>
    <col min="8951" max="8951" width="12.109375" style="86" customWidth="1"/>
    <col min="8952" max="8953" width="11.109375" style="86" customWidth="1"/>
    <col min="8954" max="8954" width="9.77734375" style="86" customWidth="1"/>
    <col min="8955" max="8955" width="10.77734375" style="86" bestFit="1" customWidth="1"/>
    <col min="8956" max="8956" width="12.109375" style="86" bestFit="1" customWidth="1"/>
    <col min="8957" max="8957" width="10.109375" style="86" customWidth="1"/>
    <col min="8958" max="8958" width="10.44140625" style="86" bestFit="1" customWidth="1"/>
    <col min="8959" max="9199" width="9" style="86"/>
    <col min="9200" max="9200" width="18.77734375" style="86" bestFit="1" customWidth="1"/>
    <col min="9201" max="9201" width="13" style="86" bestFit="1" customWidth="1"/>
    <col min="9202" max="9202" width="14.33203125" style="86" customWidth="1"/>
    <col min="9203" max="9203" width="12" style="86" customWidth="1"/>
    <col min="9204" max="9204" width="12.109375" style="86" customWidth="1"/>
    <col min="9205" max="9205" width="8.44140625" style="86" customWidth="1"/>
    <col min="9206" max="9206" width="8" style="86" customWidth="1"/>
    <col min="9207" max="9207" width="12.109375" style="86" customWidth="1"/>
    <col min="9208" max="9209" width="11.109375" style="86" customWidth="1"/>
    <col min="9210" max="9210" width="9.77734375" style="86" customWidth="1"/>
    <col min="9211" max="9211" width="10.77734375" style="86" bestFit="1" customWidth="1"/>
    <col min="9212" max="9212" width="12.109375" style="86" bestFit="1" customWidth="1"/>
    <col min="9213" max="9213" width="10.109375" style="86" customWidth="1"/>
    <col min="9214" max="9214" width="10.44140625" style="86" bestFit="1" customWidth="1"/>
    <col min="9215" max="9455" width="9" style="86"/>
    <col min="9456" max="9456" width="18.77734375" style="86" bestFit="1" customWidth="1"/>
    <col min="9457" max="9457" width="13" style="86" bestFit="1" customWidth="1"/>
    <col min="9458" max="9458" width="14.33203125" style="86" customWidth="1"/>
    <col min="9459" max="9459" width="12" style="86" customWidth="1"/>
    <col min="9460" max="9460" width="12.109375" style="86" customWidth="1"/>
    <col min="9461" max="9461" width="8.44140625" style="86" customWidth="1"/>
    <col min="9462" max="9462" width="8" style="86" customWidth="1"/>
    <col min="9463" max="9463" width="12.109375" style="86" customWidth="1"/>
    <col min="9464" max="9465" width="11.109375" style="86" customWidth="1"/>
    <col min="9466" max="9466" width="9.77734375" style="86" customWidth="1"/>
    <col min="9467" max="9467" width="10.77734375" style="86" bestFit="1" customWidth="1"/>
    <col min="9468" max="9468" width="12.109375" style="86" bestFit="1" customWidth="1"/>
    <col min="9469" max="9469" width="10.109375" style="86" customWidth="1"/>
    <col min="9470" max="9470" width="10.44140625" style="86" bestFit="1" customWidth="1"/>
    <col min="9471" max="9711" width="9" style="86"/>
    <col min="9712" max="9712" width="18.77734375" style="86" bestFit="1" customWidth="1"/>
    <col min="9713" max="9713" width="13" style="86" bestFit="1" customWidth="1"/>
    <col min="9714" max="9714" width="14.33203125" style="86" customWidth="1"/>
    <col min="9715" max="9715" width="12" style="86" customWidth="1"/>
    <col min="9716" max="9716" width="12.109375" style="86" customWidth="1"/>
    <col min="9717" max="9717" width="8.44140625" style="86" customWidth="1"/>
    <col min="9718" max="9718" width="8" style="86" customWidth="1"/>
    <col min="9719" max="9719" width="12.109375" style="86" customWidth="1"/>
    <col min="9720" max="9721" width="11.109375" style="86" customWidth="1"/>
    <col min="9722" max="9722" width="9.77734375" style="86" customWidth="1"/>
    <col min="9723" max="9723" width="10.77734375" style="86" bestFit="1" customWidth="1"/>
    <col min="9724" max="9724" width="12.109375" style="86" bestFit="1" customWidth="1"/>
    <col min="9725" max="9725" width="10.109375" style="86" customWidth="1"/>
    <col min="9726" max="9726" width="10.44140625" style="86" bestFit="1" customWidth="1"/>
    <col min="9727" max="9967" width="9" style="86"/>
    <col min="9968" max="9968" width="18.77734375" style="86" bestFit="1" customWidth="1"/>
    <col min="9969" max="9969" width="13" style="86" bestFit="1" customWidth="1"/>
    <col min="9970" max="9970" width="14.33203125" style="86" customWidth="1"/>
    <col min="9971" max="9971" width="12" style="86" customWidth="1"/>
    <col min="9972" max="9972" width="12.109375" style="86" customWidth="1"/>
    <col min="9973" max="9973" width="8.44140625" style="86" customWidth="1"/>
    <col min="9974" max="9974" width="8" style="86" customWidth="1"/>
    <col min="9975" max="9975" width="12.109375" style="86" customWidth="1"/>
    <col min="9976" max="9977" width="11.109375" style="86" customWidth="1"/>
    <col min="9978" max="9978" width="9.77734375" style="86" customWidth="1"/>
    <col min="9979" max="9979" width="10.77734375" style="86" bestFit="1" customWidth="1"/>
    <col min="9980" max="9980" width="12.109375" style="86" bestFit="1" customWidth="1"/>
    <col min="9981" max="9981" width="10.109375" style="86" customWidth="1"/>
    <col min="9982" max="9982" width="10.44140625" style="86" bestFit="1" customWidth="1"/>
    <col min="9983" max="10223" width="9" style="86"/>
    <col min="10224" max="10224" width="18.77734375" style="86" bestFit="1" customWidth="1"/>
    <col min="10225" max="10225" width="13" style="86" bestFit="1" customWidth="1"/>
    <col min="10226" max="10226" width="14.33203125" style="86" customWidth="1"/>
    <col min="10227" max="10227" width="12" style="86" customWidth="1"/>
    <col min="10228" max="10228" width="12.109375" style="86" customWidth="1"/>
    <col min="10229" max="10229" width="8.44140625" style="86" customWidth="1"/>
    <col min="10230" max="10230" width="8" style="86" customWidth="1"/>
    <col min="10231" max="10231" width="12.109375" style="86" customWidth="1"/>
    <col min="10232" max="10233" width="11.109375" style="86" customWidth="1"/>
    <col min="10234" max="10234" width="9.77734375" style="86" customWidth="1"/>
    <col min="10235" max="10235" width="10.77734375" style="86" bestFit="1" customWidth="1"/>
    <col min="10236" max="10236" width="12.109375" style="86" bestFit="1" customWidth="1"/>
    <col min="10237" max="10237" width="10.109375" style="86" customWidth="1"/>
    <col min="10238" max="10238" width="10.44140625" style="86" bestFit="1" customWidth="1"/>
    <col min="10239" max="10479" width="9" style="86"/>
    <col min="10480" max="10480" width="18.77734375" style="86" bestFit="1" customWidth="1"/>
    <col min="10481" max="10481" width="13" style="86" bestFit="1" customWidth="1"/>
    <col min="10482" max="10482" width="14.33203125" style="86" customWidth="1"/>
    <col min="10483" max="10483" width="12" style="86" customWidth="1"/>
    <col min="10484" max="10484" width="12.109375" style="86" customWidth="1"/>
    <col min="10485" max="10485" width="8.44140625" style="86" customWidth="1"/>
    <col min="10486" max="10486" width="8" style="86" customWidth="1"/>
    <col min="10487" max="10487" width="12.109375" style="86" customWidth="1"/>
    <col min="10488" max="10489" width="11.109375" style="86" customWidth="1"/>
    <col min="10490" max="10490" width="9.77734375" style="86" customWidth="1"/>
    <col min="10491" max="10491" width="10.77734375" style="86" bestFit="1" customWidth="1"/>
    <col min="10492" max="10492" width="12.109375" style="86" bestFit="1" customWidth="1"/>
    <col min="10493" max="10493" width="10.109375" style="86" customWidth="1"/>
    <col min="10494" max="10494" width="10.44140625" style="86" bestFit="1" customWidth="1"/>
    <col min="10495" max="10735" width="9" style="86"/>
    <col min="10736" max="10736" width="18.77734375" style="86" bestFit="1" customWidth="1"/>
    <col min="10737" max="10737" width="13" style="86" bestFit="1" customWidth="1"/>
    <col min="10738" max="10738" width="14.33203125" style="86" customWidth="1"/>
    <col min="10739" max="10739" width="12" style="86" customWidth="1"/>
    <col min="10740" max="10740" width="12.109375" style="86" customWidth="1"/>
    <col min="10741" max="10741" width="8.44140625" style="86" customWidth="1"/>
    <col min="10742" max="10742" width="8" style="86" customWidth="1"/>
    <col min="10743" max="10743" width="12.109375" style="86" customWidth="1"/>
    <col min="10744" max="10745" width="11.109375" style="86" customWidth="1"/>
    <col min="10746" max="10746" width="9.77734375" style="86" customWidth="1"/>
    <col min="10747" max="10747" width="10.77734375" style="86" bestFit="1" customWidth="1"/>
    <col min="10748" max="10748" width="12.109375" style="86" bestFit="1" customWidth="1"/>
    <col min="10749" max="10749" width="10.109375" style="86" customWidth="1"/>
    <col min="10750" max="10750" width="10.44140625" style="86" bestFit="1" customWidth="1"/>
    <col min="10751" max="10991" width="9" style="86"/>
    <col min="10992" max="10992" width="18.77734375" style="86" bestFit="1" customWidth="1"/>
    <col min="10993" max="10993" width="13" style="86" bestFit="1" customWidth="1"/>
    <col min="10994" max="10994" width="14.33203125" style="86" customWidth="1"/>
    <col min="10995" max="10995" width="12" style="86" customWidth="1"/>
    <col min="10996" max="10996" width="12.109375" style="86" customWidth="1"/>
    <col min="10997" max="10997" width="8.44140625" style="86" customWidth="1"/>
    <col min="10998" max="10998" width="8" style="86" customWidth="1"/>
    <col min="10999" max="10999" width="12.109375" style="86" customWidth="1"/>
    <col min="11000" max="11001" width="11.109375" style="86" customWidth="1"/>
    <col min="11002" max="11002" width="9.77734375" style="86" customWidth="1"/>
    <col min="11003" max="11003" width="10.77734375" style="86" bestFit="1" customWidth="1"/>
    <col min="11004" max="11004" width="12.109375" style="86" bestFit="1" customWidth="1"/>
    <col min="11005" max="11005" width="10.109375" style="86" customWidth="1"/>
    <col min="11006" max="11006" width="10.44140625" style="86" bestFit="1" customWidth="1"/>
    <col min="11007" max="11247" width="9" style="86"/>
    <col min="11248" max="11248" width="18.77734375" style="86" bestFit="1" customWidth="1"/>
    <col min="11249" max="11249" width="13" style="86" bestFit="1" customWidth="1"/>
    <col min="11250" max="11250" width="14.33203125" style="86" customWidth="1"/>
    <col min="11251" max="11251" width="12" style="86" customWidth="1"/>
    <col min="11252" max="11252" width="12.109375" style="86" customWidth="1"/>
    <col min="11253" max="11253" width="8.44140625" style="86" customWidth="1"/>
    <col min="11254" max="11254" width="8" style="86" customWidth="1"/>
    <col min="11255" max="11255" width="12.109375" style="86" customWidth="1"/>
    <col min="11256" max="11257" width="11.109375" style="86" customWidth="1"/>
    <col min="11258" max="11258" width="9.77734375" style="86" customWidth="1"/>
    <col min="11259" max="11259" width="10.77734375" style="86" bestFit="1" customWidth="1"/>
    <col min="11260" max="11260" width="12.109375" style="86" bestFit="1" customWidth="1"/>
    <col min="11261" max="11261" width="10.109375" style="86" customWidth="1"/>
    <col min="11262" max="11262" width="10.44140625" style="86" bestFit="1" customWidth="1"/>
    <col min="11263" max="11503" width="9" style="86"/>
    <col min="11504" max="11504" width="18.77734375" style="86" bestFit="1" customWidth="1"/>
    <col min="11505" max="11505" width="13" style="86" bestFit="1" customWidth="1"/>
    <col min="11506" max="11506" width="14.33203125" style="86" customWidth="1"/>
    <col min="11507" max="11507" width="12" style="86" customWidth="1"/>
    <col min="11508" max="11508" width="12.109375" style="86" customWidth="1"/>
    <col min="11509" max="11509" width="8.44140625" style="86" customWidth="1"/>
    <col min="11510" max="11510" width="8" style="86" customWidth="1"/>
    <col min="11511" max="11511" width="12.109375" style="86" customWidth="1"/>
    <col min="11512" max="11513" width="11.109375" style="86" customWidth="1"/>
    <col min="11514" max="11514" width="9.77734375" style="86" customWidth="1"/>
    <col min="11515" max="11515" width="10.77734375" style="86" bestFit="1" customWidth="1"/>
    <col min="11516" max="11516" width="12.109375" style="86" bestFit="1" customWidth="1"/>
    <col min="11517" max="11517" width="10.109375" style="86" customWidth="1"/>
    <col min="11518" max="11518" width="10.44140625" style="86" bestFit="1" customWidth="1"/>
    <col min="11519" max="11759" width="9" style="86"/>
    <col min="11760" max="11760" width="18.77734375" style="86" bestFit="1" customWidth="1"/>
    <col min="11761" max="11761" width="13" style="86" bestFit="1" customWidth="1"/>
    <col min="11762" max="11762" width="14.33203125" style="86" customWidth="1"/>
    <col min="11763" max="11763" width="12" style="86" customWidth="1"/>
    <col min="11764" max="11764" width="12.109375" style="86" customWidth="1"/>
    <col min="11765" max="11765" width="8.44140625" style="86" customWidth="1"/>
    <col min="11766" max="11766" width="8" style="86" customWidth="1"/>
    <col min="11767" max="11767" width="12.109375" style="86" customWidth="1"/>
    <col min="11768" max="11769" width="11.109375" style="86" customWidth="1"/>
    <col min="11770" max="11770" width="9.77734375" style="86" customWidth="1"/>
    <col min="11771" max="11771" width="10.77734375" style="86" bestFit="1" customWidth="1"/>
    <col min="11772" max="11772" width="12.109375" style="86" bestFit="1" customWidth="1"/>
    <col min="11773" max="11773" width="10.109375" style="86" customWidth="1"/>
    <col min="11774" max="11774" width="10.44140625" style="86" bestFit="1" customWidth="1"/>
    <col min="11775" max="12015" width="9" style="86"/>
    <col min="12016" max="12016" width="18.77734375" style="86" bestFit="1" customWidth="1"/>
    <col min="12017" max="12017" width="13" style="86" bestFit="1" customWidth="1"/>
    <col min="12018" max="12018" width="14.33203125" style="86" customWidth="1"/>
    <col min="12019" max="12019" width="12" style="86" customWidth="1"/>
    <col min="12020" max="12020" width="12.109375" style="86" customWidth="1"/>
    <col min="12021" max="12021" width="8.44140625" style="86" customWidth="1"/>
    <col min="12022" max="12022" width="8" style="86" customWidth="1"/>
    <col min="12023" max="12023" width="12.109375" style="86" customWidth="1"/>
    <col min="12024" max="12025" width="11.109375" style="86" customWidth="1"/>
    <col min="12026" max="12026" width="9.77734375" style="86" customWidth="1"/>
    <col min="12027" max="12027" width="10.77734375" style="86" bestFit="1" customWidth="1"/>
    <col min="12028" max="12028" width="12.109375" style="86" bestFit="1" customWidth="1"/>
    <col min="12029" max="12029" width="10.109375" style="86" customWidth="1"/>
    <col min="12030" max="12030" width="10.44140625" style="86" bestFit="1" customWidth="1"/>
    <col min="12031" max="12271" width="9" style="86"/>
    <col min="12272" max="12272" width="18.77734375" style="86" bestFit="1" customWidth="1"/>
    <col min="12273" max="12273" width="13" style="86" bestFit="1" customWidth="1"/>
    <col min="12274" max="12274" width="14.33203125" style="86" customWidth="1"/>
    <col min="12275" max="12275" width="12" style="86" customWidth="1"/>
    <col min="12276" max="12276" width="12.109375" style="86" customWidth="1"/>
    <col min="12277" max="12277" width="8.44140625" style="86" customWidth="1"/>
    <col min="12278" max="12278" width="8" style="86" customWidth="1"/>
    <col min="12279" max="12279" width="12.109375" style="86" customWidth="1"/>
    <col min="12280" max="12281" width="11.109375" style="86" customWidth="1"/>
    <col min="12282" max="12282" width="9.77734375" style="86" customWidth="1"/>
    <col min="12283" max="12283" width="10.77734375" style="86" bestFit="1" customWidth="1"/>
    <col min="12284" max="12284" width="12.109375" style="86" bestFit="1" customWidth="1"/>
    <col min="12285" max="12285" width="10.109375" style="86" customWidth="1"/>
    <col min="12286" max="12286" width="10.44140625" style="86" bestFit="1" customWidth="1"/>
    <col min="12287" max="12527" width="9" style="86"/>
    <col min="12528" max="12528" width="18.77734375" style="86" bestFit="1" customWidth="1"/>
    <col min="12529" max="12529" width="13" style="86" bestFit="1" customWidth="1"/>
    <col min="12530" max="12530" width="14.33203125" style="86" customWidth="1"/>
    <col min="12531" max="12531" width="12" style="86" customWidth="1"/>
    <col min="12532" max="12532" width="12.109375" style="86" customWidth="1"/>
    <col min="12533" max="12533" width="8.44140625" style="86" customWidth="1"/>
    <col min="12534" max="12534" width="8" style="86" customWidth="1"/>
    <col min="12535" max="12535" width="12.109375" style="86" customWidth="1"/>
    <col min="12536" max="12537" width="11.109375" style="86" customWidth="1"/>
    <col min="12538" max="12538" width="9.77734375" style="86" customWidth="1"/>
    <col min="12539" max="12539" width="10.77734375" style="86" bestFit="1" customWidth="1"/>
    <col min="12540" max="12540" width="12.109375" style="86" bestFit="1" customWidth="1"/>
    <col min="12541" max="12541" width="10.109375" style="86" customWidth="1"/>
    <col min="12542" max="12542" width="10.44140625" style="86" bestFit="1" customWidth="1"/>
    <col min="12543" max="12783" width="9" style="86"/>
    <col min="12784" max="12784" width="18.77734375" style="86" bestFit="1" customWidth="1"/>
    <col min="12785" max="12785" width="13" style="86" bestFit="1" customWidth="1"/>
    <col min="12786" max="12786" width="14.33203125" style="86" customWidth="1"/>
    <col min="12787" max="12787" width="12" style="86" customWidth="1"/>
    <col min="12788" max="12788" width="12.109375" style="86" customWidth="1"/>
    <col min="12789" max="12789" width="8.44140625" style="86" customWidth="1"/>
    <col min="12790" max="12790" width="8" style="86" customWidth="1"/>
    <col min="12791" max="12791" width="12.109375" style="86" customWidth="1"/>
    <col min="12792" max="12793" width="11.109375" style="86" customWidth="1"/>
    <col min="12794" max="12794" width="9.77734375" style="86" customWidth="1"/>
    <col min="12795" max="12795" width="10.77734375" style="86" bestFit="1" customWidth="1"/>
    <col min="12796" max="12796" width="12.109375" style="86" bestFit="1" customWidth="1"/>
    <col min="12797" max="12797" width="10.109375" style="86" customWidth="1"/>
    <col min="12798" max="12798" width="10.44140625" style="86" bestFit="1" customWidth="1"/>
    <col min="12799" max="13039" width="9" style="86"/>
    <col min="13040" max="13040" width="18.77734375" style="86" bestFit="1" customWidth="1"/>
    <col min="13041" max="13041" width="13" style="86" bestFit="1" customWidth="1"/>
    <col min="13042" max="13042" width="14.33203125" style="86" customWidth="1"/>
    <col min="13043" max="13043" width="12" style="86" customWidth="1"/>
    <col min="13044" max="13044" width="12.109375" style="86" customWidth="1"/>
    <col min="13045" max="13045" width="8.44140625" style="86" customWidth="1"/>
    <col min="13046" max="13046" width="8" style="86" customWidth="1"/>
    <col min="13047" max="13047" width="12.109375" style="86" customWidth="1"/>
    <col min="13048" max="13049" width="11.109375" style="86" customWidth="1"/>
    <col min="13050" max="13050" width="9.77734375" style="86" customWidth="1"/>
    <col min="13051" max="13051" width="10.77734375" style="86" bestFit="1" customWidth="1"/>
    <col min="13052" max="13052" width="12.109375" style="86" bestFit="1" customWidth="1"/>
    <col min="13053" max="13053" width="10.109375" style="86" customWidth="1"/>
    <col min="13054" max="13054" width="10.44140625" style="86" bestFit="1" customWidth="1"/>
    <col min="13055" max="13295" width="9" style="86"/>
    <col min="13296" max="13296" width="18.77734375" style="86" bestFit="1" customWidth="1"/>
    <col min="13297" max="13297" width="13" style="86" bestFit="1" customWidth="1"/>
    <col min="13298" max="13298" width="14.33203125" style="86" customWidth="1"/>
    <col min="13299" max="13299" width="12" style="86" customWidth="1"/>
    <col min="13300" max="13300" width="12.109375" style="86" customWidth="1"/>
    <col min="13301" max="13301" width="8.44140625" style="86" customWidth="1"/>
    <col min="13302" max="13302" width="8" style="86" customWidth="1"/>
    <col min="13303" max="13303" width="12.109375" style="86" customWidth="1"/>
    <col min="13304" max="13305" width="11.109375" style="86" customWidth="1"/>
    <col min="13306" max="13306" width="9.77734375" style="86" customWidth="1"/>
    <col min="13307" max="13307" width="10.77734375" style="86" bestFit="1" customWidth="1"/>
    <col min="13308" max="13308" width="12.109375" style="86" bestFit="1" customWidth="1"/>
    <col min="13309" max="13309" width="10.109375" style="86" customWidth="1"/>
    <col min="13310" max="13310" width="10.44140625" style="86" bestFit="1" customWidth="1"/>
    <col min="13311" max="13551" width="9" style="86"/>
    <col min="13552" max="13552" width="18.77734375" style="86" bestFit="1" customWidth="1"/>
    <col min="13553" max="13553" width="13" style="86" bestFit="1" customWidth="1"/>
    <col min="13554" max="13554" width="14.33203125" style="86" customWidth="1"/>
    <col min="13555" max="13555" width="12" style="86" customWidth="1"/>
    <col min="13556" max="13556" width="12.109375" style="86" customWidth="1"/>
    <col min="13557" max="13557" width="8.44140625" style="86" customWidth="1"/>
    <col min="13558" max="13558" width="8" style="86" customWidth="1"/>
    <col min="13559" max="13559" width="12.109375" style="86" customWidth="1"/>
    <col min="13560" max="13561" width="11.109375" style="86" customWidth="1"/>
    <col min="13562" max="13562" width="9.77734375" style="86" customWidth="1"/>
    <col min="13563" max="13563" width="10.77734375" style="86" bestFit="1" customWidth="1"/>
    <col min="13564" max="13564" width="12.109375" style="86" bestFit="1" customWidth="1"/>
    <col min="13565" max="13565" width="10.109375" style="86" customWidth="1"/>
    <col min="13566" max="13566" width="10.44140625" style="86" bestFit="1" customWidth="1"/>
    <col min="13567" max="13807" width="9" style="86"/>
    <col min="13808" max="13808" width="18.77734375" style="86" bestFit="1" customWidth="1"/>
    <col min="13809" max="13809" width="13" style="86" bestFit="1" customWidth="1"/>
    <col min="13810" max="13810" width="14.33203125" style="86" customWidth="1"/>
    <col min="13811" max="13811" width="12" style="86" customWidth="1"/>
    <col min="13812" max="13812" width="12.109375" style="86" customWidth="1"/>
    <col min="13813" max="13813" width="8.44140625" style="86" customWidth="1"/>
    <col min="13814" max="13814" width="8" style="86" customWidth="1"/>
    <col min="13815" max="13815" width="12.109375" style="86" customWidth="1"/>
    <col min="13816" max="13817" width="11.109375" style="86" customWidth="1"/>
    <col min="13818" max="13818" width="9.77734375" style="86" customWidth="1"/>
    <col min="13819" max="13819" width="10.77734375" style="86" bestFit="1" customWidth="1"/>
    <col min="13820" max="13820" width="12.109375" style="86" bestFit="1" customWidth="1"/>
    <col min="13821" max="13821" width="10.109375" style="86" customWidth="1"/>
    <col min="13822" max="13822" width="10.44140625" style="86" bestFit="1" customWidth="1"/>
    <col min="13823" max="14063" width="9" style="86"/>
    <col min="14064" max="14064" width="18.77734375" style="86" bestFit="1" customWidth="1"/>
    <col min="14065" max="14065" width="13" style="86" bestFit="1" customWidth="1"/>
    <col min="14066" max="14066" width="14.33203125" style="86" customWidth="1"/>
    <col min="14067" max="14067" width="12" style="86" customWidth="1"/>
    <col min="14068" max="14068" width="12.109375" style="86" customWidth="1"/>
    <col min="14069" max="14069" width="8.44140625" style="86" customWidth="1"/>
    <col min="14070" max="14070" width="8" style="86" customWidth="1"/>
    <col min="14071" max="14071" width="12.109375" style="86" customWidth="1"/>
    <col min="14072" max="14073" width="11.109375" style="86" customWidth="1"/>
    <col min="14074" max="14074" width="9.77734375" style="86" customWidth="1"/>
    <col min="14075" max="14075" width="10.77734375" style="86" bestFit="1" customWidth="1"/>
    <col min="14076" max="14076" width="12.109375" style="86" bestFit="1" customWidth="1"/>
    <col min="14077" max="14077" width="10.109375" style="86" customWidth="1"/>
    <col min="14078" max="14078" width="10.44140625" style="86" bestFit="1" customWidth="1"/>
    <col min="14079" max="14319" width="9" style="86"/>
    <col min="14320" max="14320" width="18.77734375" style="86" bestFit="1" customWidth="1"/>
    <col min="14321" max="14321" width="13" style="86" bestFit="1" customWidth="1"/>
    <col min="14322" max="14322" width="14.33203125" style="86" customWidth="1"/>
    <col min="14323" max="14323" width="12" style="86" customWidth="1"/>
    <col min="14324" max="14324" width="12.109375" style="86" customWidth="1"/>
    <col min="14325" max="14325" width="8.44140625" style="86" customWidth="1"/>
    <col min="14326" max="14326" width="8" style="86" customWidth="1"/>
    <col min="14327" max="14327" width="12.109375" style="86" customWidth="1"/>
    <col min="14328" max="14329" width="11.109375" style="86" customWidth="1"/>
    <col min="14330" max="14330" width="9.77734375" style="86" customWidth="1"/>
    <col min="14331" max="14331" width="10.77734375" style="86" bestFit="1" customWidth="1"/>
    <col min="14332" max="14332" width="12.109375" style="86" bestFit="1" customWidth="1"/>
    <col min="14333" max="14333" width="10.109375" style="86" customWidth="1"/>
    <col min="14334" max="14334" width="10.44140625" style="86" bestFit="1" customWidth="1"/>
    <col min="14335" max="14575" width="9" style="86"/>
    <col min="14576" max="14576" width="18.77734375" style="86" bestFit="1" customWidth="1"/>
    <col min="14577" max="14577" width="13" style="86" bestFit="1" customWidth="1"/>
    <col min="14578" max="14578" width="14.33203125" style="86" customWidth="1"/>
    <col min="14579" max="14579" width="12" style="86" customWidth="1"/>
    <col min="14580" max="14580" width="12.109375" style="86" customWidth="1"/>
    <col min="14581" max="14581" width="8.44140625" style="86" customWidth="1"/>
    <col min="14582" max="14582" width="8" style="86" customWidth="1"/>
    <col min="14583" max="14583" width="12.109375" style="86" customWidth="1"/>
    <col min="14584" max="14585" width="11.109375" style="86" customWidth="1"/>
    <col min="14586" max="14586" width="9.77734375" style="86" customWidth="1"/>
    <col min="14587" max="14587" width="10.77734375" style="86" bestFit="1" customWidth="1"/>
    <col min="14588" max="14588" width="12.109375" style="86" bestFit="1" customWidth="1"/>
    <col min="14589" max="14589" width="10.109375" style="86" customWidth="1"/>
    <col min="14590" max="14590" width="10.44140625" style="86" bestFit="1" customWidth="1"/>
    <col min="14591" max="14831" width="9" style="86"/>
    <col min="14832" max="14832" width="18.77734375" style="86" bestFit="1" customWidth="1"/>
    <col min="14833" max="14833" width="13" style="86" bestFit="1" customWidth="1"/>
    <col min="14834" max="14834" width="14.33203125" style="86" customWidth="1"/>
    <col min="14835" max="14835" width="12" style="86" customWidth="1"/>
    <col min="14836" max="14836" width="12.109375" style="86" customWidth="1"/>
    <col min="14837" max="14837" width="8.44140625" style="86" customWidth="1"/>
    <col min="14838" max="14838" width="8" style="86" customWidth="1"/>
    <col min="14839" max="14839" width="12.109375" style="86" customWidth="1"/>
    <col min="14840" max="14841" width="11.109375" style="86" customWidth="1"/>
    <col min="14842" max="14842" width="9.77734375" style="86" customWidth="1"/>
    <col min="14843" max="14843" width="10.77734375" style="86" bestFit="1" customWidth="1"/>
    <col min="14844" max="14844" width="12.109375" style="86" bestFit="1" customWidth="1"/>
    <col min="14845" max="14845" width="10.109375" style="86" customWidth="1"/>
    <col min="14846" max="14846" width="10.44140625" style="86" bestFit="1" customWidth="1"/>
    <col min="14847" max="15087" width="9" style="86"/>
    <col min="15088" max="15088" width="18.77734375" style="86" bestFit="1" customWidth="1"/>
    <col min="15089" max="15089" width="13" style="86" bestFit="1" customWidth="1"/>
    <col min="15090" max="15090" width="14.33203125" style="86" customWidth="1"/>
    <col min="15091" max="15091" width="12" style="86" customWidth="1"/>
    <col min="15092" max="15092" width="12.109375" style="86" customWidth="1"/>
    <col min="15093" max="15093" width="8.44140625" style="86" customWidth="1"/>
    <col min="15094" max="15094" width="8" style="86" customWidth="1"/>
    <col min="15095" max="15095" width="12.109375" style="86" customWidth="1"/>
    <col min="15096" max="15097" width="11.109375" style="86" customWidth="1"/>
    <col min="15098" max="15098" width="9.77734375" style="86" customWidth="1"/>
    <col min="15099" max="15099" width="10.77734375" style="86" bestFit="1" customWidth="1"/>
    <col min="15100" max="15100" width="12.109375" style="86" bestFit="1" customWidth="1"/>
    <col min="15101" max="15101" width="10.109375" style="86" customWidth="1"/>
    <col min="15102" max="15102" width="10.44140625" style="86" bestFit="1" customWidth="1"/>
    <col min="15103" max="15343" width="9" style="86"/>
    <col min="15344" max="15344" width="18.77734375" style="86" bestFit="1" customWidth="1"/>
    <col min="15345" max="15345" width="13" style="86" bestFit="1" customWidth="1"/>
    <col min="15346" max="15346" width="14.33203125" style="86" customWidth="1"/>
    <col min="15347" max="15347" width="12" style="86" customWidth="1"/>
    <col min="15348" max="15348" width="12.109375" style="86" customWidth="1"/>
    <col min="15349" max="15349" width="8.44140625" style="86" customWidth="1"/>
    <col min="15350" max="15350" width="8" style="86" customWidth="1"/>
    <col min="15351" max="15351" width="12.109375" style="86" customWidth="1"/>
    <col min="15352" max="15353" width="11.109375" style="86" customWidth="1"/>
    <col min="15354" max="15354" width="9.77734375" style="86" customWidth="1"/>
    <col min="15355" max="15355" width="10.77734375" style="86" bestFit="1" customWidth="1"/>
    <col min="15356" max="15356" width="12.109375" style="86" bestFit="1" customWidth="1"/>
    <col min="15357" max="15357" width="10.109375" style="86" customWidth="1"/>
    <col min="15358" max="15358" width="10.44140625" style="86" bestFit="1" customWidth="1"/>
    <col min="15359" max="15599" width="9" style="86"/>
    <col min="15600" max="15600" width="18.77734375" style="86" bestFit="1" customWidth="1"/>
    <col min="15601" max="15601" width="13" style="86" bestFit="1" customWidth="1"/>
    <col min="15602" max="15602" width="14.33203125" style="86" customWidth="1"/>
    <col min="15603" max="15603" width="12" style="86" customWidth="1"/>
    <col min="15604" max="15604" width="12.109375" style="86" customWidth="1"/>
    <col min="15605" max="15605" width="8.44140625" style="86" customWidth="1"/>
    <col min="15606" max="15606" width="8" style="86" customWidth="1"/>
    <col min="15607" max="15607" width="12.109375" style="86" customWidth="1"/>
    <col min="15608" max="15609" width="11.109375" style="86" customWidth="1"/>
    <col min="15610" max="15610" width="9.77734375" style="86" customWidth="1"/>
    <col min="15611" max="15611" width="10.77734375" style="86" bestFit="1" customWidth="1"/>
    <col min="15612" max="15612" width="12.109375" style="86" bestFit="1" customWidth="1"/>
    <col min="15613" max="15613" width="10.109375" style="86" customWidth="1"/>
    <col min="15614" max="15614" width="10.44140625" style="86" bestFit="1" customWidth="1"/>
    <col min="15615" max="15855" width="9" style="86"/>
    <col min="15856" max="15856" width="18.77734375" style="86" bestFit="1" customWidth="1"/>
    <col min="15857" max="15857" width="13" style="86" bestFit="1" customWidth="1"/>
    <col min="15858" max="15858" width="14.33203125" style="86" customWidth="1"/>
    <col min="15859" max="15859" width="12" style="86" customWidth="1"/>
    <col min="15860" max="15860" width="12.109375" style="86" customWidth="1"/>
    <col min="15861" max="15861" width="8.44140625" style="86" customWidth="1"/>
    <col min="15862" max="15862" width="8" style="86" customWidth="1"/>
    <col min="15863" max="15863" width="12.109375" style="86" customWidth="1"/>
    <col min="15864" max="15865" width="11.109375" style="86" customWidth="1"/>
    <col min="15866" max="15866" width="9.77734375" style="86" customWidth="1"/>
    <col min="15867" max="15867" width="10.77734375" style="86" bestFit="1" customWidth="1"/>
    <col min="15868" max="15868" width="12.109375" style="86" bestFit="1" customWidth="1"/>
    <col min="15869" max="15869" width="10.109375" style="86" customWidth="1"/>
    <col min="15870" max="15870" width="10.44140625" style="86" bestFit="1" customWidth="1"/>
    <col min="15871" max="16111" width="9" style="86"/>
    <col min="16112" max="16112" width="18.77734375" style="86" bestFit="1" customWidth="1"/>
    <col min="16113" max="16113" width="13" style="86" bestFit="1" customWidth="1"/>
    <col min="16114" max="16114" width="14.33203125" style="86" customWidth="1"/>
    <col min="16115" max="16115" width="12" style="86" customWidth="1"/>
    <col min="16116" max="16116" width="12.109375" style="86" customWidth="1"/>
    <col min="16117" max="16117" width="8.44140625" style="86" customWidth="1"/>
    <col min="16118" max="16118" width="8" style="86" customWidth="1"/>
    <col min="16119" max="16119" width="12.109375" style="86" customWidth="1"/>
    <col min="16120" max="16121" width="11.109375" style="86" customWidth="1"/>
    <col min="16122" max="16122" width="9.77734375" style="86" customWidth="1"/>
    <col min="16123" max="16123" width="10.77734375" style="86" bestFit="1" customWidth="1"/>
    <col min="16124" max="16124" width="12.109375" style="86" bestFit="1" customWidth="1"/>
    <col min="16125" max="16125" width="10.109375" style="86" customWidth="1"/>
    <col min="16126" max="16126" width="10.44140625" style="86" bestFit="1" customWidth="1"/>
    <col min="16127" max="16384" width="9" style="86"/>
  </cols>
  <sheetData>
    <row r="1" spans="1:409" s="76" customFormat="1" ht="15.6">
      <c r="A1" s="75"/>
      <c r="P1" s="362"/>
    </row>
    <row r="2" spans="1:409" s="78" customFormat="1" ht="15">
      <c r="C2" s="76"/>
      <c r="D2" s="76"/>
      <c r="F2" s="76"/>
      <c r="G2" s="76"/>
      <c r="H2" s="76"/>
      <c r="I2" s="76"/>
      <c r="J2" s="76"/>
      <c r="K2" s="76"/>
      <c r="L2" s="76"/>
      <c r="P2" s="1252"/>
    </row>
    <row r="3" spans="1:409" s="78" customFormat="1" ht="15.6">
      <c r="A3" s="1432" t="s">
        <v>1</v>
      </c>
      <c r="B3" s="1432"/>
      <c r="C3" s="1432"/>
      <c r="D3" s="1432"/>
      <c r="E3" s="1432"/>
      <c r="F3" s="1432"/>
      <c r="G3" s="1432"/>
      <c r="H3" s="1432"/>
      <c r="I3" s="1432"/>
      <c r="J3" s="1432"/>
      <c r="K3" s="1432"/>
      <c r="L3" s="1432"/>
      <c r="M3" s="75"/>
      <c r="N3" s="75"/>
      <c r="O3" s="75"/>
      <c r="P3" s="1253"/>
      <c r="Q3" s="75"/>
      <c r="R3" s="75"/>
    </row>
    <row r="4" spans="1:409" s="78" customFormat="1" ht="15.6">
      <c r="A4" s="1432" t="s">
        <v>2</v>
      </c>
      <c r="B4" s="1432"/>
      <c r="C4" s="1432"/>
      <c r="D4" s="1432"/>
      <c r="E4" s="1432"/>
      <c r="F4" s="1432"/>
      <c r="G4" s="1432"/>
      <c r="H4" s="1432"/>
      <c r="I4" s="1432"/>
      <c r="J4" s="1432"/>
      <c r="K4" s="1432"/>
      <c r="L4" s="1432"/>
      <c r="M4" s="75"/>
      <c r="N4" s="75"/>
      <c r="O4" s="75"/>
      <c r="P4" s="1253"/>
      <c r="Q4" s="75"/>
      <c r="R4" s="75"/>
    </row>
    <row r="5" spans="1:409" s="78" customFormat="1" ht="15.6">
      <c r="A5" s="1424" t="s">
        <v>87</v>
      </c>
      <c r="B5" s="1424"/>
      <c r="C5" s="1424"/>
      <c r="D5" s="1424"/>
      <c r="E5" s="1424"/>
      <c r="F5" s="1424"/>
      <c r="G5" s="1424"/>
      <c r="H5" s="1424"/>
      <c r="I5" s="1424"/>
      <c r="J5" s="1424"/>
      <c r="K5" s="1424"/>
      <c r="L5" s="1424"/>
      <c r="P5" s="1252"/>
    </row>
    <row r="6" spans="1:409" s="78" customFormat="1" ht="15.6">
      <c r="M6" s="75"/>
      <c r="N6" s="75"/>
      <c r="O6" s="75"/>
      <c r="P6" s="1253"/>
      <c r="Q6" s="75"/>
      <c r="R6" s="75"/>
    </row>
    <row r="7" spans="1:409" s="13" customFormat="1" ht="15.6">
      <c r="A7" s="1432" t="s">
        <v>1667</v>
      </c>
      <c r="B7" s="1432"/>
      <c r="C7" s="1432"/>
      <c r="D7" s="1432"/>
      <c r="E7" s="1432"/>
      <c r="F7" s="1432"/>
      <c r="G7" s="1432"/>
      <c r="H7" s="1432"/>
      <c r="I7" s="1432"/>
      <c r="J7" s="1432"/>
      <c r="K7" s="1432"/>
      <c r="L7" s="1432"/>
      <c r="M7" s="75"/>
      <c r="N7" s="75"/>
      <c r="O7" s="75"/>
      <c r="P7" s="1253"/>
      <c r="Q7" s="75"/>
      <c r="R7" s="75"/>
    </row>
    <row r="8" spans="1:409" s="13" customFormat="1" ht="15.6">
      <c r="A8" s="1432" t="s">
        <v>78</v>
      </c>
      <c r="B8" s="1432"/>
      <c r="C8" s="1432"/>
      <c r="D8" s="1432"/>
      <c r="E8" s="1432"/>
      <c r="F8" s="1432"/>
      <c r="G8" s="1432"/>
      <c r="H8" s="1432"/>
      <c r="I8" s="1432"/>
      <c r="J8" s="1432"/>
      <c r="K8" s="1432"/>
      <c r="L8" s="1432"/>
      <c r="M8" s="79"/>
      <c r="N8" s="79"/>
      <c r="O8" s="1251"/>
      <c r="P8" s="1252"/>
      <c r="Q8" s="79"/>
      <c r="R8" s="79"/>
      <c r="S8" s="79"/>
    </row>
    <row r="9" spans="1:409" s="82" customFormat="1" ht="13.8">
      <c r="A9" s="13"/>
      <c r="B9" s="80"/>
      <c r="C9" s="79"/>
      <c r="D9" s="79"/>
      <c r="E9" s="81"/>
      <c r="F9" s="79"/>
      <c r="G9" s="79"/>
      <c r="H9" s="79"/>
      <c r="I9" s="79"/>
      <c r="J9" s="79"/>
      <c r="K9" s="79"/>
      <c r="L9" s="79"/>
      <c r="O9" s="1251"/>
      <c r="P9" s="1251"/>
    </row>
    <row r="10" spans="1:409">
      <c r="A10" s="82"/>
      <c r="B10" s="83" t="s">
        <v>343</v>
      </c>
      <c r="C10" s="84"/>
      <c r="D10" s="83" t="s">
        <v>344</v>
      </c>
      <c r="E10" s="85"/>
      <c r="F10" s="83" t="s">
        <v>345</v>
      </c>
      <c r="G10" s="83"/>
      <c r="H10" s="83" t="s">
        <v>346</v>
      </c>
      <c r="I10" s="85"/>
      <c r="J10" s="83" t="s">
        <v>144</v>
      </c>
      <c r="K10" s="85"/>
      <c r="L10" s="83" t="s">
        <v>145</v>
      </c>
      <c r="O10" s="1251"/>
      <c r="P10" s="1251"/>
    </row>
    <row r="11" spans="1:409" s="14" customFormat="1" ht="15">
      <c r="A11" s="86"/>
      <c r="B11" s="86"/>
      <c r="C11" s="86"/>
      <c r="D11" s="87"/>
      <c r="E11" s="87"/>
      <c r="F11" s="87"/>
      <c r="G11" s="87"/>
      <c r="H11" s="87"/>
      <c r="I11" s="87"/>
      <c r="J11" s="87"/>
      <c r="K11" s="87"/>
      <c r="L11" s="87"/>
      <c r="M11" s="88"/>
      <c r="N11" s="88"/>
      <c r="O11" s="1251"/>
      <c r="P11" s="1251"/>
    </row>
    <row r="12" spans="1:409" s="92" customFormat="1" ht="21" customHeight="1">
      <c r="A12" s="14"/>
      <c r="B12" s="89" t="s">
        <v>1547</v>
      </c>
      <c r="C12" s="89"/>
      <c r="D12" s="90"/>
      <c r="E12" s="90"/>
      <c r="F12" s="90" t="s">
        <v>1668</v>
      </c>
      <c r="G12" s="90"/>
      <c r="H12" s="90" t="s">
        <v>1669</v>
      </c>
      <c r="I12" s="90"/>
      <c r="J12" s="90" t="s">
        <v>1670</v>
      </c>
      <c r="K12" s="90"/>
      <c r="L12" s="91" t="s">
        <v>562</v>
      </c>
      <c r="O12" s="1251"/>
      <c r="P12" s="1251"/>
    </row>
    <row r="13" spans="1:409" s="92" customFormat="1" ht="21" customHeight="1" thickBot="1">
      <c r="B13" s="93" t="s">
        <v>1671</v>
      </c>
      <c r="C13" s="89"/>
      <c r="D13" s="93" t="s">
        <v>1041</v>
      </c>
      <c r="E13" s="90"/>
      <c r="F13" s="93" t="s">
        <v>653</v>
      </c>
      <c r="G13" s="90"/>
      <c r="H13" s="93" t="s">
        <v>653</v>
      </c>
      <c r="I13" s="90"/>
      <c r="J13" s="93" t="s">
        <v>653</v>
      </c>
      <c r="K13" s="90"/>
      <c r="L13" s="94" t="s">
        <v>1008</v>
      </c>
      <c r="M13" s="76"/>
      <c r="N13" s="76"/>
      <c r="O13" s="76"/>
      <c r="P13" s="362"/>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c r="IR13" s="76"/>
      <c r="IS13" s="76"/>
      <c r="IT13" s="76"/>
      <c r="IU13" s="76"/>
      <c r="IV13" s="76"/>
      <c r="IW13" s="76"/>
      <c r="IX13" s="76"/>
      <c r="IY13" s="76"/>
      <c r="IZ13" s="76"/>
      <c r="JA13" s="76"/>
      <c r="JB13" s="76"/>
      <c r="JC13" s="76"/>
      <c r="JD13" s="76"/>
      <c r="JE13" s="76"/>
      <c r="JF13" s="76"/>
      <c r="JG13" s="76"/>
      <c r="JH13" s="76"/>
      <c r="JI13" s="76"/>
      <c r="JJ13" s="76"/>
      <c r="JK13" s="76"/>
      <c r="JL13" s="76"/>
      <c r="JM13" s="76"/>
      <c r="JN13" s="76"/>
      <c r="JO13" s="76"/>
      <c r="JP13" s="76"/>
      <c r="JQ13" s="76"/>
      <c r="JR13" s="76"/>
      <c r="JS13" s="76"/>
      <c r="JT13" s="76"/>
      <c r="JU13" s="76"/>
      <c r="JV13" s="76"/>
      <c r="JW13" s="76"/>
      <c r="JX13" s="76"/>
      <c r="JY13" s="76"/>
      <c r="JZ13" s="76"/>
      <c r="KA13" s="76"/>
      <c r="KB13" s="76"/>
      <c r="KC13" s="76"/>
      <c r="KD13" s="76"/>
      <c r="KE13" s="76"/>
      <c r="KF13" s="76"/>
      <c r="KG13" s="76"/>
      <c r="KH13" s="76"/>
      <c r="KI13" s="76"/>
      <c r="KJ13" s="76"/>
      <c r="KK13" s="76"/>
      <c r="KL13" s="76"/>
      <c r="KM13" s="76"/>
      <c r="KN13" s="76"/>
      <c r="KO13" s="76"/>
      <c r="KP13" s="76"/>
      <c r="KQ13" s="76"/>
      <c r="KR13" s="76"/>
      <c r="KS13" s="76"/>
      <c r="KT13" s="76"/>
      <c r="KU13" s="76"/>
      <c r="KV13" s="76"/>
      <c r="KW13" s="76"/>
      <c r="KX13" s="76"/>
      <c r="KY13" s="76"/>
      <c r="KZ13" s="76"/>
      <c r="LA13" s="76"/>
      <c r="LB13" s="76"/>
      <c r="LC13" s="76"/>
      <c r="LD13" s="76"/>
      <c r="LE13" s="76"/>
      <c r="LF13" s="76"/>
      <c r="LG13" s="76"/>
      <c r="LH13" s="76"/>
      <c r="LI13" s="76"/>
      <c r="LJ13" s="76"/>
      <c r="LK13" s="76"/>
      <c r="LL13" s="76"/>
      <c r="LM13" s="76"/>
      <c r="LN13" s="76"/>
      <c r="LO13" s="76"/>
      <c r="LP13" s="76"/>
      <c r="LQ13" s="76"/>
      <c r="LR13" s="76"/>
      <c r="LS13" s="76"/>
      <c r="LT13" s="76"/>
      <c r="LU13" s="76"/>
      <c r="LV13" s="76"/>
      <c r="LW13" s="76"/>
      <c r="LX13" s="76"/>
      <c r="LY13" s="76"/>
      <c r="LZ13" s="76"/>
      <c r="MA13" s="76"/>
      <c r="MB13" s="76"/>
      <c r="MC13" s="76"/>
      <c r="MD13" s="76"/>
      <c r="ME13" s="76"/>
      <c r="MF13" s="76"/>
      <c r="MG13" s="76"/>
      <c r="MH13" s="76"/>
      <c r="MI13" s="76"/>
      <c r="MJ13" s="76"/>
      <c r="MK13" s="76"/>
      <c r="ML13" s="76"/>
      <c r="MM13" s="76"/>
      <c r="MN13" s="76"/>
      <c r="MO13" s="76"/>
      <c r="MP13" s="76"/>
      <c r="MQ13" s="76"/>
      <c r="MR13" s="76"/>
      <c r="MS13" s="76"/>
      <c r="MT13" s="76"/>
      <c r="MU13" s="76"/>
      <c r="MV13" s="76"/>
      <c r="MW13" s="76"/>
      <c r="MX13" s="76"/>
      <c r="MY13" s="76"/>
      <c r="MZ13" s="76"/>
      <c r="NA13" s="76"/>
      <c r="NB13" s="76"/>
      <c r="NC13" s="76"/>
      <c r="ND13" s="76"/>
      <c r="NE13" s="76"/>
      <c r="NF13" s="76"/>
      <c r="NG13" s="76"/>
      <c r="NH13" s="76"/>
      <c r="NI13" s="76"/>
      <c r="NJ13" s="76"/>
      <c r="NK13" s="76"/>
      <c r="NL13" s="76"/>
      <c r="NM13" s="76"/>
      <c r="NN13" s="76"/>
      <c r="NO13" s="76"/>
      <c r="NP13" s="76"/>
      <c r="NQ13" s="76"/>
      <c r="NR13" s="76"/>
      <c r="NS13" s="76"/>
      <c r="NT13" s="76"/>
      <c r="NU13" s="76"/>
      <c r="NV13" s="76"/>
      <c r="NW13" s="76"/>
      <c r="NX13" s="76"/>
      <c r="NY13" s="76"/>
      <c r="NZ13" s="76"/>
      <c r="OA13" s="76"/>
      <c r="OB13" s="76"/>
      <c r="OC13" s="76"/>
      <c r="OD13" s="76"/>
      <c r="OE13" s="76"/>
      <c r="OF13" s="76"/>
      <c r="OG13" s="76"/>
      <c r="OH13" s="76"/>
      <c r="OI13" s="76"/>
      <c r="OJ13" s="76"/>
      <c r="OK13" s="76"/>
      <c r="OL13" s="76"/>
      <c r="OM13" s="76"/>
      <c r="ON13" s="76"/>
      <c r="OO13" s="76"/>
      <c r="OP13" s="76"/>
      <c r="OQ13" s="76"/>
      <c r="OR13" s="76"/>
      <c r="OS13" s="76"/>
    </row>
    <row r="14" spans="1:409" s="92" customFormat="1" ht="15.6">
      <c r="A14" s="92" t="s">
        <v>149</v>
      </c>
      <c r="B14" s="95" t="s">
        <v>1672</v>
      </c>
      <c r="C14" s="89"/>
      <c r="D14" s="96" t="s">
        <v>408</v>
      </c>
      <c r="E14" s="90"/>
      <c r="F14" s="1258"/>
      <c r="G14" s="1259"/>
      <c r="H14" s="1258"/>
      <c r="I14" s="1259"/>
      <c r="J14" s="1258"/>
      <c r="K14" s="90"/>
      <c r="L14" s="1417">
        <f>IF(F$36=0,0,F14/3)+IF(H$36=0,0,H14/3)+IF(J$36=0,0,J14/3)</f>
        <v>0</v>
      </c>
      <c r="M14" s="76"/>
      <c r="N14" s="836"/>
      <c r="O14" s="76"/>
      <c r="P14" s="362"/>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c r="IS14" s="76"/>
      <c r="IT14" s="76"/>
      <c r="IU14" s="76"/>
      <c r="IV14" s="76"/>
      <c r="IW14" s="76"/>
      <c r="IX14" s="76"/>
      <c r="IY14" s="76"/>
      <c r="IZ14" s="76"/>
      <c r="JA14" s="76"/>
      <c r="JB14" s="76"/>
      <c r="JC14" s="76"/>
      <c r="JD14" s="76"/>
      <c r="JE14" s="76"/>
      <c r="JF14" s="76"/>
      <c r="JG14" s="76"/>
      <c r="JH14" s="76"/>
      <c r="JI14" s="76"/>
      <c r="JJ14" s="76"/>
      <c r="JK14" s="76"/>
      <c r="JL14" s="76"/>
      <c r="JM14" s="76"/>
      <c r="JN14" s="76"/>
      <c r="JO14" s="76"/>
      <c r="JP14" s="76"/>
      <c r="JQ14" s="76"/>
      <c r="JR14" s="76"/>
      <c r="JS14" s="76"/>
      <c r="JT14" s="76"/>
      <c r="JU14" s="76"/>
      <c r="JV14" s="76"/>
      <c r="JW14" s="76"/>
      <c r="JX14" s="76"/>
      <c r="JY14" s="76"/>
      <c r="JZ14" s="76"/>
      <c r="KA14" s="76"/>
      <c r="KB14" s="76"/>
      <c r="KC14" s="76"/>
      <c r="KD14" s="76"/>
      <c r="KE14" s="76"/>
      <c r="KF14" s="76"/>
      <c r="KG14" s="76"/>
      <c r="KH14" s="76"/>
      <c r="KI14" s="76"/>
      <c r="KJ14" s="76"/>
      <c r="KK14" s="76"/>
      <c r="KL14" s="76"/>
      <c r="KM14" s="76"/>
      <c r="KN14" s="76"/>
      <c r="KO14" s="76"/>
      <c r="KP14" s="76"/>
      <c r="KQ14" s="76"/>
      <c r="KR14" s="76"/>
      <c r="KS14" s="76"/>
      <c r="KT14" s="76"/>
      <c r="KU14" s="76"/>
      <c r="KV14" s="76"/>
      <c r="KW14" s="76"/>
      <c r="KX14" s="76"/>
      <c r="KY14" s="76"/>
      <c r="KZ14" s="76"/>
      <c r="LA14" s="76"/>
      <c r="LB14" s="76"/>
      <c r="LC14" s="76"/>
      <c r="LD14" s="76"/>
      <c r="LE14" s="76"/>
      <c r="LF14" s="76"/>
      <c r="LG14" s="76"/>
      <c r="LH14" s="76"/>
      <c r="LI14" s="76"/>
      <c r="LJ14" s="76"/>
      <c r="LK14" s="76"/>
      <c r="LL14" s="76"/>
      <c r="LM14" s="76"/>
      <c r="LN14" s="76"/>
      <c r="LO14" s="76"/>
      <c r="LP14" s="76"/>
      <c r="LQ14" s="76"/>
      <c r="LR14" s="76"/>
      <c r="LS14" s="76"/>
      <c r="LT14" s="76"/>
      <c r="LU14" s="76"/>
      <c r="LV14" s="76"/>
      <c r="LW14" s="76"/>
      <c r="LX14" s="76"/>
      <c r="LY14" s="76"/>
      <c r="LZ14" s="76"/>
      <c r="MA14" s="76"/>
      <c r="MB14" s="76"/>
      <c r="MC14" s="76"/>
      <c r="MD14" s="76"/>
      <c r="ME14" s="76"/>
      <c r="MF14" s="76"/>
      <c r="MG14" s="76"/>
      <c r="MH14" s="76"/>
      <c r="MI14" s="76"/>
      <c r="MJ14" s="76"/>
      <c r="MK14" s="76"/>
      <c r="ML14" s="76"/>
      <c r="MM14" s="76"/>
      <c r="MN14" s="76"/>
      <c r="MO14" s="76"/>
      <c r="MP14" s="76"/>
      <c r="MQ14" s="76"/>
      <c r="MR14" s="76"/>
      <c r="MS14" s="76"/>
      <c r="MT14" s="76"/>
      <c r="MU14" s="76"/>
      <c r="MV14" s="76"/>
      <c r="MW14" s="76"/>
      <c r="MX14" s="76"/>
      <c r="MY14" s="76"/>
      <c r="MZ14" s="76"/>
      <c r="NA14" s="76"/>
      <c r="NB14" s="76"/>
      <c r="NC14" s="76"/>
      <c r="ND14" s="76"/>
      <c r="NE14" s="76"/>
      <c r="NF14" s="76"/>
      <c r="NG14" s="76"/>
      <c r="NH14" s="76"/>
      <c r="NI14" s="76"/>
      <c r="NJ14" s="76"/>
      <c r="NK14" s="76"/>
      <c r="NL14" s="76"/>
      <c r="NM14" s="76"/>
      <c r="NN14" s="76"/>
      <c r="NO14" s="76"/>
      <c r="NP14" s="76"/>
      <c r="NQ14" s="76"/>
      <c r="NR14" s="76"/>
      <c r="NS14" s="76"/>
      <c r="NT14" s="76"/>
      <c r="NU14" s="76"/>
      <c r="NV14" s="76"/>
      <c r="NW14" s="76"/>
      <c r="NX14" s="76"/>
      <c r="NY14" s="76"/>
      <c r="NZ14" s="76"/>
      <c r="OA14" s="76"/>
      <c r="OB14" s="76"/>
      <c r="OC14" s="76"/>
      <c r="OD14" s="76"/>
      <c r="OE14" s="76"/>
      <c r="OF14" s="76"/>
      <c r="OG14" s="76"/>
      <c r="OH14" s="76"/>
      <c r="OI14" s="76"/>
      <c r="OJ14" s="76"/>
      <c r="OK14" s="76"/>
      <c r="OL14" s="76"/>
      <c r="OM14" s="76"/>
      <c r="ON14" s="76"/>
      <c r="OO14" s="76"/>
      <c r="OP14" s="76"/>
      <c r="OQ14" s="76"/>
      <c r="OR14" s="76"/>
      <c r="OS14" s="76"/>
    </row>
    <row r="15" spans="1:409" s="92" customFormat="1" ht="15.6">
      <c r="A15" s="92" t="s">
        <v>153</v>
      </c>
      <c r="B15" s="95" t="s">
        <v>1673</v>
      </c>
      <c r="C15" s="95"/>
      <c r="D15" s="96" t="s">
        <v>929</v>
      </c>
      <c r="E15" s="90"/>
      <c r="F15" s="1258"/>
      <c r="G15" s="1257"/>
      <c r="H15" s="1258"/>
      <c r="I15" s="1257"/>
      <c r="J15" s="1258"/>
      <c r="K15" s="97"/>
      <c r="L15" s="1417">
        <f>IF(F$36=0,0,F15/3)+IF(H$36=0,0,H15/3)+IF(J$36=0,0,J15/3)</f>
        <v>0</v>
      </c>
      <c r="M15" s="76"/>
      <c r="N15" s="76"/>
      <c r="O15" s="76"/>
      <c r="P15" s="362"/>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c r="IR15" s="76"/>
      <c r="IS15" s="76"/>
      <c r="IT15" s="76"/>
      <c r="IU15" s="76"/>
      <c r="IV15" s="76"/>
      <c r="IW15" s="76"/>
      <c r="IX15" s="76"/>
      <c r="IY15" s="76"/>
      <c r="IZ15" s="76"/>
      <c r="JA15" s="76"/>
      <c r="JB15" s="76"/>
      <c r="JC15" s="76"/>
      <c r="JD15" s="76"/>
      <c r="JE15" s="76"/>
      <c r="JF15" s="76"/>
      <c r="JG15" s="76"/>
      <c r="JH15" s="76"/>
      <c r="JI15" s="76"/>
      <c r="JJ15" s="76"/>
      <c r="JK15" s="76"/>
      <c r="JL15" s="76"/>
      <c r="JM15" s="76"/>
      <c r="JN15" s="76"/>
      <c r="JO15" s="76"/>
      <c r="JP15" s="76"/>
      <c r="JQ15" s="76"/>
      <c r="JR15" s="76"/>
      <c r="JS15" s="76"/>
      <c r="JT15" s="76"/>
      <c r="JU15" s="76"/>
      <c r="JV15" s="76"/>
      <c r="JW15" s="76"/>
      <c r="JX15" s="76"/>
      <c r="JY15" s="76"/>
      <c r="JZ15" s="76"/>
      <c r="KA15" s="76"/>
      <c r="KB15" s="76"/>
      <c r="KC15" s="76"/>
      <c r="KD15" s="76"/>
      <c r="KE15" s="76"/>
      <c r="KF15" s="76"/>
      <c r="KG15" s="76"/>
      <c r="KH15" s="76"/>
      <c r="KI15" s="76"/>
      <c r="KJ15" s="76"/>
      <c r="KK15" s="76"/>
      <c r="KL15" s="76"/>
      <c r="KM15" s="76"/>
      <c r="KN15" s="76"/>
      <c r="KO15" s="76"/>
      <c r="KP15" s="76"/>
      <c r="KQ15" s="76"/>
      <c r="KR15" s="76"/>
      <c r="KS15" s="76"/>
      <c r="KT15" s="76"/>
      <c r="KU15" s="76"/>
      <c r="KV15" s="76"/>
      <c r="KW15" s="76"/>
      <c r="KX15" s="76"/>
      <c r="KY15" s="76"/>
      <c r="KZ15" s="76"/>
      <c r="LA15" s="76"/>
      <c r="LB15" s="76"/>
      <c r="LC15" s="76"/>
      <c r="LD15" s="76"/>
      <c r="LE15" s="76"/>
      <c r="LF15" s="76"/>
      <c r="LG15" s="76"/>
      <c r="LH15" s="76"/>
      <c r="LI15" s="76"/>
      <c r="LJ15" s="76"/>
      <c r="LK15" s="76"/>
      <c r="LL15" s="76"/>
      <c r="LM15" s="76"/>
      <c r="LN15" s="76"/>
      <c r="LO15" s="76"/>
      <c r="LP15" s="76"/>
      <c r="LQ15" s="76"/>
      <c r="LR15" s="76"/>
      <c r="LS15" s="76"/>
      <c r="LT15" s="76"/>
      <c r="LU15" s="76"/>
      <c r="LV15" s="76"/>
      <c r="LW15" s="76"/>
      <c r="LX15" s="76"/>
      <c r="LY15" s="76"/>
      <c r="LZ15" s="76"/>
      <c r="MA15" s="76"/>
      <c r="MB15" s="76"/>
      <c r="MC15" s="76"/>
      <c r="MD15" s="76"/>
      <c r="ME15" s="76"/>
      <c r="MF15" s="76"/>
      <c r="MG15" s="76"/>
      <c r="MH15" s="76"/>
      <c r="MI15" s="76"/>
      <c r="MJ15" s="76"/>
      <c r="MK15" s="76"/>
      <c r="ML15" s="76"/>
      <c r="MM15" s="76"/>
      <c r="MN15" s="76"/>
      <c r="MO15" s="76"/>
      <c r="MP15" s="76"/>
      <c r="MQ15" s="76"/>
      <c r="MR15" s="76"/>
      <c r="MS15" s="76"/>
      <c r="MT15" s="76"/>
      <c r="MU15" s="76"/>
      <c r="MV15" s="76"/>
      <c r="MW15" s="76"/>
      <c r="MX15" s="76"/>
      <c r="MY15" s="76"/>
      <c r="MZ15" s="76"/>
      <c r="NA15" s="76"/>
      <c r="NB15" s="76"/>
      <c r="NC15" s="76"/>
      <c r="ND15" s="76"/>
      <c r="NE15" s="76"/>
      <c r="NF15" s="76"/>
      <c r="NG15" s="76"/>
      <c r="NH15" s="76"/>
      <c r="NI15" s="76"/>
      <c r="NJ15" s="76"/>
      <c r="NK15" s="76"/>
      <c r="NL15" s="76"/>
      <c r="NM15" s="76"/>
      <c r="NN15" s="76"/>
      <c r="NO15" s="76"/>
      <c r="NP15" s="76"/>
      <c r="NQ15" s="76"/>
      <c r="NR15" s="76"/>
      <c r="NS15" s="76"/>
      <c r="NT15" s="76"/>
      <c r="NU15" s="76"/>
      <c r="NV15" s="76"/>
      <c r="NW15" s="76"/>
      <c r="NX15" s="76"/>
      <c r="NY15" s="76"/>
      <c r="NZ15" s="76"/>
      <c r="OA15" s="76"/>
      <c r="OB15" s="76"/>
      <c r="OC15" s="76"/>
      <c r="OD15" s="76"/>
      <c r="OE15" s="76"/>
      <c r="OF15" s="76"/>
      <c r="OG15" s="76"/>
      <c r="OH15" s="76"/>
      <c r="OI15" s="76"/>
      <c r="OJ15" s="76"/>
      <c r="OK15" s="76"/>
      <c r="OL15" s="76"/>
      <c r="OM15" s="76"/>
      <c r="ON15" s="76"/>
      <c r="OO15" s="76"/>
      <c r="OP15" s="76"/>
      <c r="OQ15" s="76"/>
      <c r="OR15" s="76"/>
      <c r="OS15" s="76"/>
    </row>
    <row r="16" spans="1:409" s="92" customFormat="1" ht="15.6">
      <c r="A16" s="92" t="s">
        <v>156</v>
      </c>
      <c r="B16" s="95" t="s">
        <v>1674</v>
      </c>
      <c r="C16" s="95"/>
      <c r="D16" s="96" t="s">
        <v>407</v>
      </c>
      <c r="E16" s="98"/>
      <c r="F16" s="1258"/>
      <c r="G16" s="1257"/>
      <c r="H16" s="1258"/>
      <c r="I16" s="1257"/>
      <c r="J16" s="1258"/>
      <c r="K16" s="97"/>
      <c r="L16" s="1417">
        <f t="shared" ref="L16:L34" si="0">IF(F$36=0,0,F16/3)+IF(H$36=0,0,H16/3)+IF(J$36=0,0,J16/3)</f>
        <v>0</v>
      </c>
      <c r="M16" s="76"/>
      <c r="N16" s="76"/>
      <c r="O16" s="76"/>
      <c r="P16" s="362"/>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c r="IR16" s="76"/>
      <c r="IS16" s="76"/>
      <c r="IT16" s="76"/>
      <c r="IU16" s="76"/>
      <c r="IV16" s="76"/>
      <c r="IW16" s="76"/>
      <c r="IX16" s="76"/>
      <c r="IY16" s="76"/>
      <c r="IZ16" s="76"/>
      <c r="JA16" s="76"/>
      <c r="JB16" s="76"/>
      <c r="JC16" s="76"/>
      <c r="JD16" s="76"/>
      <c r="JE16" s="76"/>
      <c r="JF16" s="76"/>
      <c r="JG16" s="76"/>
      <c r="JH16" s="76"/>
      <c r="JI16" s="76"/>
      <c r="JJ16" s="76"/>
      <c r="JK16" s="76"/>
      <c r="JL16" s="76"/>
      <c r="JM16" s="76"/>
      <c r="JN16" s="76"/>
      <c r="JO16" s="76"/>
      <c r="JP16" s="76"/>
      <c r="JQ16" s="76"/>
      <c r="JR16" s="76"/>
      <c r="JS16" s="76"/>
      <c r="JT16" s="76"/>
      <c r="JU16" s="76"/>
      <c r="JV16" s="76"/>
      <c r="JW16" s="76"/>
      <c r="JX16" s="76"/>
      <c r="JY16" s="76"/>
      <c r="JZ16" s="76"/>
      <c r="KA16" s="76"/>
      <c r="KB16" s="76"/>
      <c r="KC16" s="76"/>
      <c r="KD16" s="76"/>
      <c r="KE16" s="76"/>
      <c r="KF16" s="76"/>
      <c r="KG16" s="76"/>
      <c r="KH16" s="76"/>
      <c r="KI16" s="76"/>
      <c r="KJ16" s="76"/>
      <c r="KK16" s="76"/>
      <c r="KL16" s="76"/>
      <c r="KM16" s="76"/>
      <c r="KN16" s="76"/>
      <c r="KO16" s="76"/>
      <c r="KP16" s="76"/>
      <c r="KQ16" s="76"/>
      <c r="KR16" s="76"/>
      <c r="KS16" s="76"/>
      <c r="KT16" s="76"/>
      <c r="KU16" s="76"/>
      <c r="KV16" s="76"/>
      <c r="KW16" s="76"/>
      <c r="KX16" s="76"/>
      <c r="KY16" s="76"/>
      <c r="KZ16" s="76"/>
      <c r="LA16" s="76"/>
      <c r="LB16" s="76"/>
      <c r="LC16" s="76"/>
      <c r="LD16" s="76"/>
      <c r="LE16" s="76"/>
      <c r="LF16" s="76"/>
      <c r="LG16" s="76"/>
      <c r="LH16" s="76"/>
      <c r="LI16" s="76"/>
      <c r="LJ16" s="76"/>
      <c r="LK16" s="76"/>
      <c r="LL16" s="76"/>
      <c r="LM16" s="76"/>
      <c r="LN16" s="76"/>
      <c r="LO16" s="76"/>
      <c r="LP16" s="76"/>
      <c r="LQ16" s="76"/>
      <c r="LR16" s="76"/>
      <c r="LS16" s="76"/>
      <c r="LT16" s="76"/>
      <c r="LU16" s="76"/>
      <c r="LV16" s="76"/>
      <c r="LW16" s="76"/>
      <c r="LX16" s="76"/>
      <c r="LY16" s="76"/>
      <c r="LZ16" s="76"/>
      <c r="MA16" s="76"/>
      <c r="MB16" s="76"/>
      <c r="MC16" s="76"/>
      <c r="MD16" s="76"/>
      <c r="ME16" s="76"/>
      <c r="MF16" s="76"/>
      <c r="MG16" s="76"/>
      <c r="MH16" s="76"/>
      <c r="MI16" s="76"/>
      <c r="MJ16" s="76"/>
      <c r="MK16" s="76"/>
      <c r="ML16" s="76"/>
      <c r="MM16" s="76"/>
      <c r="MN16" s="76"/>
      <c r="MO16" s="76"/>
      <c r="MP16" s="76"/>
      <c r="MQ16" s="76"/>
      <c r="MR16" s="76"/>
      <c r="MS16" s="76"/>
      <c r="MT16" s="76"/>
      <c r="MU16" s="76"/>
      <c r="MV16" s="76"/>
      <c r="MW16" s="76"/>
      <c r="MX16" s="76"/>
      <c r="MY16" s="76"/>
      <c r="MZ16" s="76"/>
      <c r="NA16" s="76"/>
      <c r="NB16" s="76"/>
      <c r="NC16" s="76"/>
      <c r="ND16" s="76"/>
      <c r="NE16" s="76"/>
      <c r="NF16" s="76"/>
      <c r="NG16" s="76"/>
      <c r="NH16" s="76"/>
      <c r="NI16" s="76"/>
      <c r="NJ16" s="76"/>
      <c r="NK16" s="76"/>
      <c r="NL16" s="76"/>
      <c r="NM16" s="76"/>
      <c r="NN16" s="76"/>
      <c r="NO16" s="76"/>
      <c r="NP16" s="76"/>
      <c r="NQ16" s="76"/>
      <c r="NR16" s="76"/>
      <c r="NS16" s="76"/>
      <c r="NT16" s="76"/>
      <c r="NU16" s="76"/>
      <c r="NV16" s="76"/>
      <c r="NW16" s="76"/>
      <c r="NX16" s="76"/>
      <c r="NY16" s="76"/>
      <c r="NZ16" s="76"/>
      <c r="OA16" s="76"/>
      <c r="OB16" s="76"/>
      <c r="OC16" s="76"/>
      <c r="OD16" s="76"/>
      <c r="OE16" s="76"/>
      <c r="OF16" s="76"/>
      <c r="OG16" s="76"/>
      <c r="OH16" s="76"/>
      <c r="OI16" s="76"/>
      <c r="OJ16" s="76"/>
      <c r="OK16" s="76"/>
      <c r="OL16" s="76"/>
      <c r="OM16" s="76"/>
      <c r="ON16" s="76"/>
      <c r="OO16" s="76"/>
      <c r="OP16" s="76"/>
      <c r="OQ16" s="76"/>
      <c r="OR16" s="76"/>
      <c r="OS16" s="76"/>
    </row>
    <row r="17" spans="1:75" s="92" customFormat="1" ht="15.6">
      <c r="A17" s="92" t="s">
        <v>159</v>
      </c>
      <c r="B17" s="95" t="s">
        <v>1675</v>
      </c>
      <c r="C17" s="95"/>
      <c r="D17" s="96" t="s">
        <v>930</v>
      </c>
      <c r="E17" s="98"/>
      <c r="F17" s="1258"/>
      <c r="G17" s="1257"/>
      <c r="H17" s="1258"/>
      <c r="I17" s="1257"/>
      <c r="J17" s="1258"/>
      <c r="K17" s="97"/>
      <c r="L17" s="1417">
        <f t="shared" si="0"/>
        <v>0</v>
      </c>
      <c r="M17" s="76"/>
      <c r="N17" s="836"/>
      <c r="O17" s="76"/>
      <c r="P17" s="362"/>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row>
    <row r="18" spans="1:75" s="92" customFormat="1" ht="15.6">
      <c r="A18" s="92" t="s">
        <v>221</v>
      </c>
      <c r="B18" s="95" t="s">
        <v>1676</v>
      </c>
      <c r="C18" s="95"/>
      <c r="D18" s="96" t="s">
        <v>932</v>
      </c>
      <c r="E18" s="98"/>
      <c r="F18" s="1258"/>
      <c r="G18" s="1257"/>
      <c r="H18" s="1258"/>
      <c r="I18" s="1257"/>
      <c r="J18" s="1258"/>
      <c r="K18" s="97"/>
      <c r="L18" s="1417">
        <f t="shared" si="0"/>
        <v>0</v>
      </c>
      <c r="M18" s="76"/>
      <c r="N18" s="836"/>
      <c r="O18" s="76"/>
      <c r="P18" s="362"/>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row>
    <row r="19" spans="1:75" s="92" customFormat="1" ht="15.6">
      <c r="A19" s="92" t="s">
        <v>225</v>
      </c>
      <c r="B19" s="95"/>
      <c r="C19" s="95"/>
      <c r="D19" s="96"/>
      <c r="E19" s="98"/>
      <c r="F19" s="1258"/>
      <c r="G19" s="1257"/>
      <c r="H19" s="1258"/>
      <c r="I19" s="1257"/>
      <c r="J19" s="1258"/>
      <c r="K19" s="97"/>
      <c r="L19" s="1417"/>
      <c r="M19" s="76"/>
      <c r="N19" s="76"/>
      <c r="O19" s="76"/>
      <c r="P19" s="362"/>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row>
    <row r="20" spans="1:75" s="92" customFormat="1" ht="15.6">
      <c r="A20" s="92" t="s">
        <v>230</v>
      </c>
      <c r="B20" s="95">
        <v>122</v>
      </c>
      <c r="C20" s="95"/>
      <c r="D20" s="96" t="s">
        <v>1677</v>
      </c>
      <c r="E20" s="98"/>
      <c r="F20" s="1258"/>
      <c r="G20" s="1257"/>
      <c r="H20" s="1258"/>
      <c r="I20" s="1257"/>
      <c r="J20" s="1258"/>
      <c r="K20" s="97"/>
      <c r="L20" s="1417">
        <f t="shared" si="0"/>
        <v>0</v>
      </c>
      <c r="M20" s="76"/>
      <c r="N20" s="836"/>
      <c r="O20" s="76"/>
      <c r="P20" s="362"/>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row>
    <row r="21" spans="1:75" s="92" customFormat="1" ht="15.6">
      <c r="A21" s="92" t="s">
        <v>233</v>
      </c>
      <c r="B21" s="95"/>
      <c r="C21" s="99"/>
      <c r="D21" s="96"/>
      <c r="E21" s="98"/>
      <c r="F21" s="1258"/>
      <c r="G21" s="1257"/>
      <c r="H21" s="1258"/>
      <c r="I21" s="1257"/>
      <c r="J21" s="1258"/>
      <c r="K21" s="97"/>
      <c r="L21" s="1417"/>
      <c r="M21" s="76"/>
      <c r="N21" s="76"/>
      <c r="O21" s="76"/>
      <c r="P21" s="362"/>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row>
    <row r="22" spans="1:75" s="92" customFormat="1" ht="15.6">
      <c r="A22" s="92" t="s">
        <v>237</v>
      </c>
      <c r="B22" s="95" t="s">
        <v>1678</v>
      </c>
      <c r="D22" s="96" t="s">
        <v>1679</v>
      </c>
      <c r="F22" s="1258"/>
      <c r="G22" s="1257"/>
      <c r="H22" s="1258"/>
      <c r="I22" s="1257"/>
      <c r="J22" s="1258"/>
      <c r="K22" s="97"/>
      <c r="L22" s="1417">
        <f t="shared" si="0"/>
        <v>0</v>
      </c>
      <c r="N22" s="836"/>
      <c r="P22" s="362"/>
    </row>
    <row r="23" spans="1:75" s="92" customFormat="1" ht="15.6">
      <c r="A23" s="92" t="s">
        <v>241</v>
      </c>
      <c r="B23" s="95"/>
      <c r="C23" s="99"/>
      <c r="D23" s="96"/>
      <c r="E23" s="100"/>
      <c r="F23" s="1258"/>
      <c r="G23" s="1257"/>
      <c r="H23" s="1258"/>
      <c r="I23" s="1257"/>
      <c r="J23" s="1258"/>
      <c r="K23" s="97"/>
      <c r="L23" s="1417"/>
      <c r="P23" s="362"/>
    </row>
    <row r="24" spans="1:75" s="92" customFormat="1" ht="15.6">
      <c r="A24" s="92" t="s">
        <v>245</v>
      </c>
      <c r="B24" s="95" t="s">
        <v>1680</v>
      </c>
      <c r="D24" s="96" t="s">
        <v>1681</v>
      </c>
      <c r="F24" s="1260"/>
      <c r="G24" s="1257"/>
      <c r="H24" s="1260"/>
      <c r="I24" s="1257"/>
      <c r="J24" s="1260"/>
      <c r="K24" s="97"/>
      <c r="L24" s="1417">
        <f t="shared" si="0"/>
        <v>0</v>
      </c>
      <c r="N24" s="836"/>
      <c r="P24" s="362"/>
    </row>
    <row r="25" spans="1:75" s="92" customFormat="1" ht="15.6">
      <c r="A25" s="92" t="s">
        <v>249</v>
      </c>
      <c r="B25" s="95"/>
      <c r="C25" s="95"/>
      <c r="D25" s="96"/>
      <c r="F25" s="1260"/>
      <c r="G25" s="1257"/>
      <c r="H25" s="1260"/>
      <c r="I25" s="1257"/>
      <c r="J25" s="1260"/>
      <c r="K25" s="97"/>
      <c r="L25" s="1417"/>
      <c r="P25" s="362"/>
    </row>
    <row r="26" spans="1:75" s="92" customFormat="1" ht="15.6">
      <c r="A26" s="92" t="s">
        <v>257</v>
      </c>
      <c r="B26" s="95" t="s">
        <v>1682</v>
      </c>
      <c r="C26" s="95"/>
      <c r="D26" s="96" t="s">
        <v>945</v>
      </c>
      <c r="E26" s="98"/>
      <c r="F26" s="1260"/>
      <c r="G26" s="1257"/>
      <c r="H26" s="1260"/>
      <c r="I26" s="1257"/>
      <c r="J26" s="1260"/>
      <c r="K26" s="97"/>
      <c r="L26" s="1417">
        <f t="shared" si="0"/>
        <v>0</v>
      </c>
      <c r="N26" s="836"/>
      <c r="P26" s="362"/>
    </row>
    <row r="27" spans="1:75" s="92" customFormat="1" ht="16.2" thickBot="1">
      <c r="A27" s="92" t="s">
        <v>254</v>
      </c>
      <c r="B27" s="95"/>
      <c r="C27" s="95"/>
      <c r="D27" s="96"/>
      <c r="E27" s="98"/>
      <c r="F27" s="1258"/>
      <c r="G27" s="1257"/>
      <c r="H27" s="1258"/>
      <c r="I27" s="1257"/>
      <c r="J27" s="1258"/>
      <c r="K27" s="97"/>
      <c r="L27" s="1417"/>
      <c r="P27" s="362"/>
    </row>
    <row r="28" spans="1:75" s="92" customFormat="1" ht="16.2" thickBot="1">
      <c r="A28" s="92" t="s">
        <v>625</v>
      </c>
      <c r="B28" s="101" t="s">
        <v>1683</v>
      </c>
      <c r="D28" s="96" t="s">
        <v>1684</v>
      </c>
      <c r="F28" s="1258"/>
      <c r="G28" s="836"/>
      <c r="H28" s="1258"/>
      <c r="I28" s="836"/>
      <c r="J28" s="1258"/>
      <c r="K28" s="102"/>
      <c r="L28" s="1418">
        <f t="shared" si="0"/>
        <v>0</v>
      </c>
      <c r="N28" s="836"/>
      <c r="P28" s="362"/>
    </row>
    <row r="29" spans="1:75" s="92" customFormat="1" ht="15.6">
      <c r="A29" s="92" t="s">
        <v>971</v>
      </c>
      <c r="B29" s="101"/>
      <c r="D29" s="96"/>
      <c r="F29" s="1258"/>
      <c r="G29" s="836"/>
      <c r="H29" s="1258"/>
      <c r="I29" s="836"/>
      <c r="J29" s="1258"/>
      <c r="K29" s="102"/>
      <c r="L29" s="1419"/>
      <c r="P29" s="362"/>
    </row>
    <row r="30" spans="1:75" s="92" customFormat="1" ht="15.6">
      <c r="A30" s="92" t="s">
        <v>972</v>
      </c>
      <c r="B30" s="101">
        <v>321</v>
      </c>
      <c r="D30" s="96" t="s">
        <v>1685</v>
      </c>
      <c r="F30" s="1258"/>
      <c r="G30" s="836"/>
      <c r="H30" s="1258"/>
      <c r="I30" s="836"/>
      <c r="J30" s="1258"/>
      <c r="K30" s="102"/>
      <c r="L30" s="1417">
        <f t="shared" si="0"/>
        <v>0</v>
      </c>
      <c r="N30" s="836"/>
      <c r="P30" s="362"/>
    </row>
    <row r="31" spans="1:75" s="92" customFormat="1" ht="15.6">
      <c r="A31" s="92" t="s">
        <v>973</v>
      </c>
      <c r="D31" s="96"/>
      <c r="F31" s="1258"/>
      <c r="G31" s="836"/>
      <c r="H31" s="1258"/>
      <c r="I31" s="836"/>
      <c r="J31" s="1258"/>
      <c r="K31" s="102"/>
      <c r="L31" s="1419"/>
      <c r="P31" s="362"/>
    </row>
    <row r="32" spans="1:75" s="92" customFormat="1" ht="15.6">
      <c r="A32" s="92" t="s">
        <v>974</v>
      </c>
      <c r="B32" s="101">
        <v>600</v>
      </c>
      <c r="D32" s="96" t="s">
        <v>960</v>
      </c>
      <c r="F32" s="1258"/>
      <c r="G32" s="836"/>
      <c r="H32" s="1258"/>
      <c r="I32" s="836"/>
      <c r="J32" s="1258"/>
      <c r="K32" s="102"/>
      <c r="L32" s="1417">
        <f t="shared" si="0"/>
        <v>0</v>
      </c>
      <c r="N32" s="836"/>
      <c r="P32" s="362"/>
    </row>
    <row r="33" spans="1:16" s="92" customFormat="1" ht="15.6">
      <c r="B33" s="95"/>
      <c r="C33" s="95"/>
      <c r="D33" s="96"/>
      <c r="F33" s="1260"/>
      <c r="G33" s="836"/>
      <c r="H33" s="1260"/>
      <c r="I33" s="836"/>
      <c r="J33" s="1260"/>
      <c r="K33" s="102"/>
      <c r="L33" s="1420"/>
      <c r="P33" s="362"/>
    </row>
    <row r="34" spans="1:16" s="92" customFormat="1" ht="16.2" thickBot="1">
      <c r="A34" s="103" t="s">
        <v>128</v>
      </c>
      <c r="B34" s="104" t="s">
        <v>754</v>
      </c>
      <c r="C34" s="95"/>
      <c r="D34" s="105" t="s">
        <v>754</v>
      </c>
      <c r="F34" s="1261"/>
      <c r="G34" s="836"/>
      <c r="H34" s="1261"/>
      <c r="I34" s="836"/>
      <c r="J34" s="1261"/>
      <c r="K34" s="102"/>
      <c r="L34" s="1421">
        <f t="shared" si="0"/>
        <v>0</v>
      </c>
      <c r="N34" s="836"/>
      <c r="P34" s="362"/>
    </row>
    <row r="35" spans="1:16" s="92" customFormat="1" ht="15.6">
      <c r="D35" s="96"/>
      <c r="F35" s="106"/>
      <c r="G35" s="106"/>
      <c r="H35" s="106"/>
      <c r="I35" s="102"/>
      <c r="J35" s="106"/>
      <c r="K35" s="102"/>
      <c r="L35" s="341"/>
      <c r="P35" s="362"/>
    </row>
    <row r="36" spans="1:16" s="92" customFormat="1" ht="15.6">
      <c r="D36" s="1262" t="s">
        <v>1686</v>
      </c>
      <c r="E36" s="96"/>
      <c r="F36" s="1257">
        <f>SUM(F14:F34)</f>
        <v>0</v>
      </c>
      <c r="G36" s="106"/>
      <c r="H36" s="1257">
        <f>SUM(H14:H34)</f>
        <v>0</v>
      </c>
      <c r="I36" s="97"/>
      <c r="J36" s="1257">
        <f>SUM(J14:J34)</f>
        <v>0</v>
      </c>
      <c r="K36" s="97"/>
      <c r="L36" s="1257">
        <f>SUM(L14:L34)</f>
        <v>0</v>
      </c>
      <c r="N36" s="342"/>
      <c r="P36" s="362"/>
    </row>
    <row r="37" spans="1:16" s="92" customFormat="1" ht="9.75" customHeight="1">
      <c r="F37" s="107"/>
      <c r="G37" s="107"/>
      <c r="H37" s="107"/>
      <c r="J37" s="107"/>
      <c r="P37" s="362"/>
    </row>
    <row r="38" spans="1:16" s="108" customFormat="1" ht="15.6">
      <c r="A38" s="92"/>
      <c r="B38" s="92"/>
      <c r="C38" s="92"/>
      <c r="D38" s="1262" t="s">
        <v>1687</v>
      </c>
      <c r="E38" s="92"/>
      <c r="F38" s="836">
        <f>F36-F28</f>
        <v>0</v>
      </c>
      <c r="G38" s="107"/>
      <c r="H38" s="836">
        <f>H36-H28</f>
        <v>0</v>
      </c>
      <c r="I38" s="102"/>
      <c r="J38" s="836">
        <f>J36-J28</f>
        <v>0</v>
      </c>
      <c r="K38" s="97"/>
      <c r="L38" s="836">
        <f>IF(F$36=0,0,F38/$F$36)/3+IF(H$36=0,0,H38/$H$36)/3+IF(J$36=0,0,J38/$J$36)/3</f>
        <v>0</v>
      </c>
      <c r="P38" s="1252"/>
    </row>
    <row r="39" spans="1:16">
      <c r="A39" s="108"/>
      <c r="B39" s="108"/>
      <c r="C39" s="108"/>
      <c r="D39" s="108"/>
      <c r="E39" s="108"/>
      <c r="F39" s="109"/>
      <c r="G39" s="109"/>
      <c r="H39" s="109"/>
      <c r="I39" s="108"/>
      <c r="J39" s="109"/>
      <c r="K39" s="108"/>
      <c r="L39" s="108"/>
    </row>
    <row r="40" spans="1:16">
      <c r="F40" s="109"/>
      <c r="G40" s="109"/>
      <c r="H40" s="109"/>
      <c r="J40" s="109"/>
    </row>
  </sheetData>
  <customSheetViews>
    <customSheetView guid="{343BF296-013A-41F5-BDAB-AD6220EA7F78}" showPageBreaks="1" fitToPage="1" printArea="1" view="pageBreakPreview" topLeftCell="A9">
      <selection activeCell="D33" sqref="D33"/>
      <pageMargins left="0" right="0" top="0" bottom="0" header="0" footer="0"/>
      <printOptions horizontalCentered="1"/>
      <pageSetup scale="91" orientation="landscape" r:id="rId1"/>
    </customSheetView>
    <customSheetView guid="{B321D76C-CDE5-48BB-9CDE-80FF97D58FCF}" showPageBreaks="1" fitToPage="1" printArea="1" view="pageBreakPreview" topLeftCell="A9">
      <selection activeCell="D33" sqref="D33"/>
      <pageMargins left="0" right="0" top="0" bottom="0" header="0" footer="0"/>
      <printOptions horizontalCentered="1"/>
      <pageSetup scale="92" orientation="landscape" r:id="rId2"/>
    </customSheetView>
  </customSheetViews>
  <mergeCells count="5">
    <mergeCell ref="A5:L5"/>
    <mergeCell ref="A3:L3"/>
    <mergeCell ref="A4:L4"/>
    <mergeCell ref="A7:L7"/>
    <mergeCell ref="A8:L8"/>
  </mergeCells>
  <printOptions horizontalCentered="1"/>
  <pageMargins left="0.2" right="0.2" top="0.25" bottom="0.25" header="0.3" footer="0.3"/>
  <pageSetup scale="92" orientation="landscape" r:id="rId3"/>
  <drawing r:id="rId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tabColor rgb="FFFF66FF"/>
    <pageSetUpPr fitToPage="1"/>
  </sheetPr>
  <dimension ref="A1:L64"/>
  <sheetViews>
    <sheetView view="pageBreakPreview" topLeftCell="A13" zoomScale="130" zoomScaleNormal="90" zoomScaleSheetLayoutView="130" workbookViewId="0">
      <selection activeCell="D49" sqref="D49"/>
    </sheetView>
  </sheetViews>
  <sheetFormatPr defaultColWidth="9" defaultRowHeight="12"/>
  <cols>
    <col min="1" max="1" width="8.77734375" style="229" customWidth="1"/>
    <col min="2" max="2" width="3.109375" style="229" customWidth="1"/>
    <col min="3" max="3" width="3.77734375" style="229" customWidth="1"/>
    <col min="4" max="4" width="7" style="229" customWidth="1"/>
    <col min="5" max="5" width="29" style="229" customWidth="1"/>
    <col min="6" max="6" width="9.77734375" style="229" customWidth="1"/>
    <col min="7" max="7" width="11.33203125" style="229" customWidth="1"/>
    <col min="8" max="8" width="10.44140625" style="229" customWidth="1"/>
    <col min="9" max="9" width="2.77734375" style="229" customWidth="1"/>
    <col min="10" max="10" width="12.21875" style="229" customWidth="1"/>
    <col min="11" max="11" width="29.109375" style="229" customWidth="1"/>
    <col min="12" max="16384" width="9" style="229"/>
  </cols>
  <sheetData>
    <row r="1" spans="1:12" s="227" customFormat="1" ht="15.6">
      <c r="A1" s="75"/>
      <c r="C1" s="76"/>
      <c r="D1" s="310"/>
      <c r="E1" s="76"/>
      <c r="F1" s="76"/>
      <c r="G1" s="76"/>
      <c r="J1" s="311"/>
    </row>
    <row r="2" spans="1:12" ht="17.399999999999999">
      <c r="B2" s="234"/>
      <c r="C2" s="231"/>
      <c r="D2" s="232"/>
      <c r="E2" s="231"/>
      <c r="F2" s="231"/>
      <c r="G2" s="231"/>
      <c r="H2" s="231"/>
      <c r="I2" s="231"/>
      <c r="J2" s="1269"/>
    </row>
    <row r="3" spans="1:12" ht="17.399999999999999">
      <c r="A3" s="1426" t="s">
        <v>200</v>
      </c>
      <c r="B3" s="1426"/>
      <c r="C3" s="1426"/>
      <c r="D3" s="1426"/>
      <c r="E3" s="1426"/>
      <c r="F3" s="1426"/>
      <c r="G3" s="1426"/>
      <c r="H3" s="1426"/>
      <c r="I3" s="1426"/>
      <c r="J3" s="1426"/>
    </row>
    <row r="4" spans="1:12" ht="17.399999999999999">
      <c r="A4" s="1426" t="s">
        <v>2</v>
      </c>
      <c r="B4" s="1426"/>
      <c r="C4" s="1426"/>
      <c r="D4" s="1426"/>
      <c r="E4" s="1426"/>
      <c r="F4" s="1426"/>
      <c r="G4" s="1426"/>
      <c r="H4" s="1426"/>
      <c r="I4" s="1426"/>
      <c r="J4" s="1426"/>
    </row>
    <row r="5" spans="1:12" ht="17.399999999999999">
      <c r="A5" s="1427" t="s">
        <v>87</v>
      </c>
      <c r="B5" s="1427"/>
      <c r="C5" s="1427"/>
      <c r="D5" s="1427"/>
      <c r="E5" s="1427"/>
      <c r="F5" s="1427"/>
      <c r="G5" s="1427"/>
      <c r="H5" s="1427"/>
      <c r="I5" s="1427"/>
      <c r="J5" s="1427"/>
    </row>
    <row r="6" spans="1:12" ht="17.399999999999999">
      <c r="A6" s="231"/>
      <c r="C6" s="231"/>
      <c r="D6" s="236"/>
      <c r="E6" s="231"/>
      <c r="F6" s="231"/>
      <c r="G6" s="231"/>
      <c r="H6" s="231"/>
      <c r="I6" s="231"/>
      <c r="J6" s="231"/>
    </row>
    <row r="7" spans="1:12" ht="17.399999999999999">
      <c r="A7" s="1426" t="s">
        <v>1688</v>
      </c>
      <c r="B7" s="1426"/>
      <c r="C7" s="1426"/>
      <c r="D7" s="1426"/>
      <c r="E7" s="1426"/>
      <c r="F7" s="1426"/>
      <c r="G7" s="1426"/>
      <c r="H7" s="1426"/>
      <c r="I7" s="1426"/>
      <c r="J7" s="1426"/>
    </row>
    <row r="8" spans="1:12" ht="16.95" customHeight="1">
      <c r="A8" s="1490" t="s">
        <v>1689</v>
      </c>
      <c r="B8" s="1490"/>
      <c r="C8" s="1490"/>
      <c r="D8" s="1490"/>
      <c r="E8" s="1490"/>
      <c r="F8" s="1490"/>
      <c r="G8" s="1490"/>
      <c r="H8" s="1490"/>
      <c r="I8" s="1490"/>
      <c r="J8" s="1490"/>
    </row>
    <row r="9" spans="1:12" s="312" customFormat="1" ht="15.6">
      <c r="A9" s="1491" t="s">
        <v>1690</v>
      </c>
      <c r="B9" s="1491"/>
      <c r="C9" s="1491"/>
      <c r="D9" s="1491"/>
      <c r="E9" s="1491"/>
      <c r="F9" s="1491"/>
      <c r="G9" s="1491"/>
      <c r="H9" s="1491"/>
      <c r="I9" s="1491"/>
      <c r="J9" s="1491"/>
    </row>
    <row r="10" spans="1:12" s="312" customFormat="1" ht="15.6">
      <c r="B10" s="313"/>
      <c r="D10" s="314"/>
      <c r="E10" s="315"/>
      <c r="F10" s="315"/>
      <c r="H10" s="316"/>
    </row>
    <row r="11" spans="1:12" s="312" customFormat="1" ht="13.2" customHeight="1">
      <c r="D11" s="314"/>
      <c r="E11" s="83"/>
      <c r="F11" s="315"/>
      <c r="G11" s="83"/>
      <c r="H11" s="83"/>
    </row>
    <row r="12" spans="1:12" s="312" customFormat="1" ht="15.6">
      <c r="B12" s="317"/>
      <c r="C12" s="261"/>
      <c r="D12" s="1286"/>
      <c r="E12" s="318"/>
      <c r="F12" s="318"/>
      <c r="G12" s="1271" t="s">
        <v>676</v>
      </c>
      <c r="H12" s="1271" t="s">
        <v>676</v>
      </c>
    </row>
    <row r="13" spans="1:12" s="312" customFormat="1" ht="15.6">
      <c r="B13" s="1489" t="s">
        <v>4</v>
      </c>
      <c r="C13" s="1489"/>
      <c r="D13" s="1489"/>
      <c r="E13" s="1489"/>
      <c r="F13" s="261"/>
      <c r="G13" s="319" t="s">
        <v>332</v>
      </c>
      <c r="H13" s="319" t="s">
        <v>332</v>
      </c>
    </row>
    <row r="14" spans="1:12" s="312" customFormat="1" ht="13.2" customHeight="1">
      <c r="B14" s="1487" t="s">
        <v>343</v>
      </c>
      <c r="C14" s="1488"/>
      <c r="D14" s="1488"/>
      <c r="E14" s="1488"/>
      <c r="F14" s="320"/>
      <c r="G14" s="321" t="s">
        <v>344</v>
      </c>
      <c r="H14" s="321" t="s">
        <v>345</v>
      </c>
      <c r="K14" s="322"/>
      <c r="L14" s="322"/>
    </row>
    <row r="15" spans="1:12" s="78" customFormat="1" ht="13.2"/>
    <row r="16" spans="1:12" s="78" customFormat="1" ht="13.2">
      <c r="A16" s="276">
        <v>1</v>
      </c>
      <c r="C16" s="323" t="s">
        <v>1691</v>
      </c>
    </row>
    <row r="17" spans="1:8" s="78" customFormat="1" ht="13.2">
      <c r="A17" s="324" t="s">
        <v>149</v>
      </c>
      <c r="D17" s="78" t="s">
        <v>1692</v>
      </c>
      <c r="G17" s="325"/>
      <c r="H17" s="325"/>
    </row>
    <row r="18" spans="1:8" s="78" customFormat="1" ht="13.2">
      <c r="A18" s="324" t="s">
        <v>153</v>
      </c>
      <c r="D18" s="78" t="s">
        <v>1693</v>
      </c>
      <c r="G18" s="325"/>
      <c r="H18" s="325"/>
    </row>
    <row r="19" spans="1:8" s="78" customFormat="1" ht="13.2">
      <c r="A19" s="324" t="s">
        <v>156</v>
      </c>
      <c r="D19" s="78" t="s">
        <v>1694</v>
      </c>
      <c r="G19" s="325"/>
      <c r="H19" s="325"/>
    </row>
    <row r="20" spans="1:8" s="78" customFormat="1" ht="13.2">
      <c r="A20" s="324" t="s">
        <v>159</v>
      </c>
      <c r="D20" s="78" t="s">
        <v>1594</v>
      </c>
      <c r="G20" s="325"/>
      <c r="H20" s="325"/>
    </row>
    <row r="21" spans="1:8" s="78" customFormat="1" ht="13.2">
      <c r="A21" s="1244" t="s">
        <v>128</v>
      </c>
      <c r="D21" s="326" t="s">
        <v>754</v>
      </c>
      <c r="E21" s="327"/>
      <c r="G21" s="328"/>
      <c r="H21" s="328"/>
    </row>
    <row r="22" spans="1:8" s="78" customFormat="1" ht="13.2">
      <c r="A22" s="276">
        <v>2</v>
      </c>
      <c r="C22" s="323" t="s">
        <v>1695</v>
      </c>
      <c r="G22" s="329">
        <f>SUM(G17:G21)</f>
        <v>0</v>
      </c>
      <c r="H22" s="329">
        <f>SUM(H17:H21)</f>
        <v>0</v>
      </c>
    </row>
    <row r="23" spans="1:8" s="78" customFormat="1" ht="13.2">
      <c r="G23" s="330"/>
      <c r="H23" s="330"/>
    </row>
    <row r="24" spans="1:8" s="78" customFormat="1" ht="13.2">
      <c r="A24" s="276">
        <v>3</v>
      </c>
      <c r="C24" s="323" t="s">
        <v>1696</v>
      </c>
      <c r="G24" s="331"/>
      <c r="H24" s="331"/>
    </row>
    <row r="25" spans="1:8" s="78" customFormat="1" ht="13.2">
      <c r="A25" s="78" t="s">
        <v>165</v>
      </c>
      <c r="D25" s="78" t="s">
        <v>1697</v>
      </c>
      <c r="G25" s="325"/>
      <c r="H25" s="325"/>
    </row>
    <row r="26" spans="1:8" s="78" customFormat="1" ht="13.2">
      <c r="A26" s="78" t="s">
        <v>167</v>
      </c>
      <c r="D26" s="78" t="s">
        <v>1698</v>
      </c>
      <c r="G26" s="325"/>
      <c r="H26" s="325"/>
    </row>
    <row r="27" spans="1:8" s="78" customFormat="1" ht="13.2">
      <c r="A27" s="78" t="s">
        <v>170</v>
      </c>
      <c r="D27" s="78" t="s">
        <v>1699</v>
      </c>
      <c r="G27" s="332"/>
      <c r="H27" s="332"/>
    </row>
    <row r="28" spans="1:8" s="78" customFormat="1" ht="13.2">
      <c r="A28" s="78" t="s">
        <v>173</v>
      </c>
      <c r="D28" s="78" t="s">
        <v>815</v>
      </c>
      <c r="G28" s="325"/>
      <c r="H28" s="325"/>
    </row>
    <row r="29" spans="1:8" s="78" customFormat="1" ht="13.2">
      <c r="A29" s="78" t="s">
        <v>176</v>
      </c>
      <c r="D29" s="78" t="s">
        <v>840</v>
      </c>
      <c r="G29" s="325"/>
      <c r="H29" s="325"/>
    </row>
    <row r="30" spans="1:8" s="78" customFormat="1" ht="13.2">
      <c r="A30" s="78" t="s">
        <v>179</v>
      </c>
      <c r="D30" s="78" t="s">
        <v>288</v>
      </c>
      <c r="G30" s="325"/>
      <c r="H30" s="325"/>
    </row>
    <row r="31" spans="1:8" s="78" customFormat="1" ht="13.2">
      <c r="A31" s="78" t="s">
        <v>305</v>
      </c>
      <c r="D31" s="1245" t="s">
        <v>1700</v>
      </c>
      <c r="G31" s="325"/>
      <c r="H31" s="325"/>
    </row>
    <row r="32" spans="1:8" s="78" customFormat="1" ht="13.2">
      <c r="A32" s="1244" t="s">
        <v>128</v>
      </c>
      <c r="D32" s="326" t="s">
        <v>754</v>
      </c>
      <c r="E32" s="327"/>
      <c r="G32" s="328"/>
      <c r="H32" s="328"/>
    </row>
    <row r="33" spans="1:8" s="78" customFormat="1" ht="13.2">
      <c r="A33" s="276">
        <v>4</v>
      </c>
      <c r="C33" s="323" t="s">
        <v>1701</v>
      </c>
      <c r="G33" s="329">
        <f>SUM(G25:G32)</f>
        <v>0</v>
      </c>
      <c r="H33" s="329">
        <f>SUM(H25:H32)</f>
        <v>0</v>
      </c>
    </row>
    <row r="34" spans="1:8" s="78" customFormat="1" ht="13.2">
      <c r="G34" s="330"/>
      <c r="H34" s="330"/>
    </row>
    <row r="35" spans="1:8" s="78" customFormat="1" ht="16.2" thickBot="1">
      <c r="A35" s="276">
        <v>5</v>
      </c>
      <c r="C35" s="75" t="s">
        <v>1702</v>
      </c>
      <c r="D35" s="323"/>
      <c r="E35" s="323"/>
      <c r="F35" s="323"/>
      <c r="G35" s="333">
        <f>G22-G33</f>
        <v>0</v>
      </c>
      <c r="H35" s="333">
        <f>H22-H33</f>
        <v>0</v>
      </c>
    </row>
    <row r="36" spans="1:8" s="78" customFormat="1" ht="13.8" thickTop="1">
      <c r="G36" s="330"/>
      <c r="H36" s="330"/>
    </row>
    <row r="37" spans="1:8" s="78" customFormat="1" ht="13.2">
      <c r="A37" s="276">
        <v>6</v>
      </c>
      <c r="C37" s="323" t="s">
        <v>1703</v>
      </c>
      <c r="G37" s="330"/>
      <c r="H37" s="330"/>
    </row>
    <row r="38" spans="1:8" s="78" customFormat="1" ht="13.2">
      <c r="A38" s="78" t="s">
        <v>106</v>
      </c>
      <c r="D38" s="78" t="s">
        <v>1704</v>
      </c>
      <c r="G38" s="325"/>
      <c r="H38" s="325"/>
    </row>
    <row r="39" spans="1:8" s="78" customFormat="1" ht="13.2">
      <c r="A39" s="78" t="s">
        <v>189</v>
      </c>
      <c r="D39" s="78" t="s">
        <v>1594</v>
      </c>
      <c r="G39" s="325"/>
      <c r="H39" s="325"/>
    </row>
    <row r="40" spans="1:8" s="78" customFormat="1" ht="13.2">
      <c r="A40" s="324" t="s">
        <v>128</v>
      </c>
      <c r="D40" s="326" t="s">
        <v>754</v>
      </c>
      <c r="E40" s="327"/>
      <c r="G40" s="328"/>
      <c r="H40" s="328"/>
    </row>
    <row r="41" spans="1:8" s="78" customFormat="1" ht="13.2">
      <c r="A41" s="276">
        <v>7</v>
      </c>
      <c r="D41" s="323" t="s">
        <v>1705</v>
      </c>
      <c r="G41" s="329">
        <f>SUM(G38:G40)</f>
        <v>0</v>
      </c>
      <c r="H41" s="329">
        <f>SUM(H38:H40)</f>
        <v>0</v>
      </c>
    </row>
    <row r="42" spans="1:8" s="78" customFormat="1" ht="13.2">
      <c r="A42" s="324"/>
      <c r="G42" s="330"/>
      <c r="H42" s="330"/>
    </row>
    <row r="43" spans="1:8" s="78" customFormat="1" ht="13.2">
      <c r="A43" s="276">
        <v>8</v>
      </c>
      <c r="C43" s="323" t="s">
        <v>1706</v>
      </c>
      <c r="G43" s="330"/>
      <c r="H43" s="330"/>
    </row>
    <row r="44" spans="1:8" s="78" customFormat="1" ht="13.2">
      <c r="A44" s="324" t="s">
        <v>1176</v>
      </c>
      <c r="D44" s="78" t="s">
        <v>782</v>
      </c>
      <c r="G44" s="334"/>
      <c r="H44" s="334"/>
    </row>
    <row r="45" spans="1:8" s="78" customFormat="1" ht="13.2">
      <c r="A45" s="324" t="s">
        <v>1177</v>
      </c>
      <c r="D45" s="78" t="s">
        <v>1707</v>
      </c>
      <c r="G45" s="334"/>
      <c r="H45" s="334"/>
    </row>
    <row r="46" spans="1:8" s="78" customFormat="1" ht="13.2">
      <c r="A46" s="324" t="s">
        <v>1178</v>
      </c>
      <c r="D46" s="78" t="s">
        <v>1708</v>
      </c>
      <c r="G46" s="334"/>
      <c r="H46" s="334"/>
    </row>
    <row r="47" spans="1:8" s="78" customFormat="1" ht="13.2">
      <c r="A47" s="324" t="s">
        <v>1179</v>
      </c>
      <c r="D47" s="78" t="s">
        <v>1709</v>
      </c>
      <c r="G47" s="334"/>
      <c r="H47" s="334"/>
    </row>
    <row r="48" spans="1:8" s="78" customFormat="1" ht="13.2">
      <c r="A48" s="324" t="s">
        <v>1180</v>
      </c>
      <c r="D48" s="78" t="s">
        <v>1710</v>
      </c>
      <c r="G48" s="334"/>
      <c r="H48" s="334"/>
    </row>
    <row r="49" spans="1:9" s="78" customFormat="1" ht="13.2">
      <c r="A49" s="324" t="s">
        <v>1287</v>
      </c>
      <c r="D49" s="78" t="s">
        <v>1711</v>
      </c>
      <c r="G49" s="334"/>
      <c r="H49" s="334"/>
    </row>
    <row r="50" spans="1:9" s="78" customFormat="1" ht="13.2">
      <c r="A50" s="324" t="s">
        <v>128</v>
      </c>
      <c r="D50" s="326" t="s">
        <v>754</v>
      </c>
      <c r="E50" s="327"/>
      <c r="G50" s="328"/>
      <c r="H50" s="328"/>
    </row>
    <row r="51" spans="1:9" s="78" customFormat="1" ht="13.2">
      <c r="A51" s="276">
        <v>9</v>
      </c>
      <c r="D51" s="323" t="s">
        <v>1705</v>
      </c>
      <c r="G51" s="329">
        <f>SUM(G44:G50)</f>
        <v>0</v>
      </c>
      <c r="H51" s="329">
        <f>SUM(H44:H50)</f>
        <v>0</v>
      </c>
    </row>
    <row r="52" spans="1:9" s="78" customFormat="1" ht="13.2">
      <c r="A52" s="324"/>
      <c r="G52" s="330"/>
      <c r="H52" s="330"/>
    </row>
    <row r="53" spans="1:9" s="78" customFormat="1" ht="16.2" thickBot="1">
      <c r="A53" s="276">
        <v>10</v>
      </c>
      <c r="C53" s="75" t="s">
        <v>1712</v>
      </c>
      <c r="D53" s="323"/>
      <c r="E53" s="323"/>
      <c r="F53" s="323"/>
      <c r="G53" s="333">
        <f>G35+G41-G51</f>
        <v>0</v>
      </c>
      <c r="H53" s="333">
        <f>H35+H41-H51</f>
        <v>0</v>
      </c>
    </row>
    <row r="54" spans="1:9" s="78" customFormat="1" ht="13.8" thickTop="1">
      <c r="A54" s="324"/>
      <c r="G54" s="330"/>
      <c r="H54" s="330"/>
    </row>
    <row r="55" spans="1:9" s="78" customFormat="1" ht="13.2">
      <c r="A55" s="276">
        <v>11</v>
      </c>
      <c r="D55" s="78" t="s">
        <v>1713</v>
      </c>
      <c r="G55" s="334"/>
      <c r="H55" s="334"/>
    </row>
    <row r="56" spans="1:9" s="78" customFormat="1" ht="13.2">
      <c r="A56" s="276" t="s">
        <v>128</v>
      </c>
      <c r="D56" s="326" t="s">
        <v>754</v>
      </c>
      <c r="E56" s="327"/>
      <c r="G56" s="335"/>
      <c r="H56" s="335"/>
    </row>
    <row r="57" spans="1:9" s="78" customFormat="1" ht="13.2">
      <c r="A57" s="276"/>
      <c r="G57" s="336">
        <f>SUM(G55:G56)</f>
        <v>0</v>
      </c>
      <c r="H57" s="336">
        <f>SUM(H55:H56)</f>
        <v>0</v>
      </c>
      <c r="I57" s="337"/>
    </row>
    <row r="58" spans="1:9" s="78" customFormat="1" ht="13.2">
      <c r="A58" s="276"/>
      <c r="G58" s="330"/>
      <c r="H58" s="330"/>
      <c r="I58" s="337"/>
    </row>
    <row r="59" spans="1:9" s="78" customFormat="1" ht="13.2">
      <c r="A59" s="276">
        <v>13</v>
      </c>
      <c r="D59" s="78" t="s">
        <v>1714</v>
      </c>
      <c r="G59" s="338">
        <f>+G57+G53</f>
        <v>0</v>
      </c>
      <c r="H59" s="338">
        <f>+H57+H53</f>
        <v>0</v>
      </c>
    </row>
    <row r="60" spans="1:9" s="78" customFormat="1" ht="13.2">
      <c r="A60" s="276"/>
      <c r="G60" s="338"/>
      <c r="H60" s="338"/>
    </row>
    <row r="61" spans="1:9" s="78" customFormat="1" ht="13.2">
      <c r="A61" s="276">
        <v>14</v>
      </c>
      <c r="D61" s="78" t="s">
        <v>1715</v>
      </c>
      <c r="G61" s="335"/>
      <c r="H61" s="335"/>
    </row>
    <row r="62" spans="1:9" s="78" customFormat="1" ht="13.2">
      <c r="A62" s="276"/>
      <c r="G62" s="338"/>
      <c r="H62" s="338"/>
    </row>
    <row r="63" spans="1:9" s="78" customFormat="1" ht="13.8" thickBot="1">
      <c r="A63" s="276">
        <v>15</v>
      </c>
      <c r="D63" s="78" t="s">
        <v>1716</v>
      </c>
      <c r="G63" s="339">
        <f>+G61+G59</f>
        <v>0</v>
      </c>
      <c r="H63" s="339">
        <f>+H61+H59</f>
        <v>0</v>
      </c>
    </row>
    <row r="64" spans="1:9">
      <c r="A64" s="259"/>
    </row>
  </sheetData>
  <customSheetViews>
    <customSheetView guid="{343BF296-013A-41F5-BDAB-AD6220EA7F78}" showPageBreaks="1" fitToPage="1" printArea="1" view="pageBreakPreview">
      <selection activeCell="D33" sqref="D33"/>
      <pageMargins left="0" right="0" top="0" bottom="0" header="0" footer="0"/>
      <printOptions horizontalCentered="1"/>
      <pageSetup scale="85"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83" orientation="portrait" r:id="rId2"/>
    </customSheetView>
  </customSheetViews>
  <mergeCells count="8">
    <mergeCell ref="B14:E14"/>
    <mergeCell ref="B13:E13"/>
    <mergeCell ref="A3:J3"/>
    <mergeCell ref="A4:J4"/>
    <mergeCell ref="A5:J5"/>
    <mergeCell ref="A7:J7"/>
    <mergeCell ref="A8:J8"/>
    <mergeCell ref="A9:J9"/>
  </mergeCells>
  <printOptions horizontalCentered="1"/>
  <pageMargins left="0.2" right="0.2" top="0.25" bottom="0.25" header="0.3" footer="0.3"/>
  <pageSetup scale="80"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5">
    <tabColor rgb="FF92D050"/>
    <pageSetUpPr fitToPage="1"/>
  </sheetPr>
  <dimension ref="A1:O48"/>
  <sheetViews>
    <sheetView showGridLines="0" defaultGridColor="0" view="pageBreakPreview" colorId="22" zoomScale="85" zoomScaleNormal="90" zoomScaleSheetLayoutView="85" workbookViewId="0">
      <selection activeCell="L20" sqref="L20"/>
    </sheetView>
  </sheetViews>
  <sheetFormatPr defaultColWidth="13.44140625" defaultRowHeight="12"/>
  <cols>
    <col min="1" max="1" width="6.77734375" style="229" customWidth="1"/>
    <col min="2" max="2" width="8.77734375" style="229" customWidth="1"/>
    <col min="3" max="3" width="8.44140625" style="1191" customWidth="1"/>
    <col min="4" max="4" width="2.33203125" style="229" customWidth="1"/>
    <col min="5" max="5" width="15.33203125" style="229" customWidth="1"/>
    <col min="6" max="6" width="25.21875" style="229" customWidth="1"/>
    <col min="7" max="7" width="20" style="229" bestFit="1" customWidth="1"/>
    <col min="8" max="9" width="20.5546875" style="229" customWidth="1"/>
    <col min="10" max="10" width="19.88671875" style="229" customWidth="1"/>
    <col min="11" max="11" width="10.33203125" style="229" customWidth="1"/>
    <col min="12" max="12" width="27.44140625" style="229" customWidth="1"/>
    <col min="13" max="13" width="24.77734375" style="229" bestFit="1" customWidth="1"/>
    <col min="14" max="14" width="11" style="229" bestFit="1" customWidth="1"/>
    <col min="15" max="15" width="29.77734375" style="229" bestFit="1" customWidth="1"/>
    <col min="16" max="16" width="12.44140625" style="229" bestFit="1" customWidth="1"/>
    <col min="17" max="17" width="1.44140625" style="229" customWidth="1"/>
    <col min="18" max="18" width="12.44140625" style="229" bestFit="1" customWidth="1"/>
    <col min="19" max="16384" width="13.44140625" style="229"/>
  </cols>
  <sheetData>
    <row r="1" spans="1:13" s="227" customFormat="1" ht="15.6">
      <c r="A1" s="75"/>
      <c r="B1" s="76"/>
      <c r="C1" s="758"/>
      <c r="D1" s="76"/>
      <c r="E1" s="76"/>
      <c r="F1" s="76"/>
      <c r="G1" s="76"/>
      <c r="H1" s="76"/>
      <c r="I1" s="76"/>
      <c r="J1" s="76"/>
      <c r="K1" s="76"/>
      <c r="L1" s="77"/>
      <c r="M1" s="1271"/>
    </row>
    <row r="2" spans="1:13" s="227" customFormat="1" ht="15.6">
      <c r="A2" s="75"/>
      <c r="B2" s="76"/>
      <c r="C2" s="758"/>
      <c r="D2" s="76"/>
      <c r="E2" s="76"/>
      <c r="F2" s="76"/>
      <c r="G2" s="76"/>
      <c r="H2" s="76"/>
      <c r="I2" s="76"/>
      <c r="J2" s="76"/>
      <c r="K2" s="76"/>
      <c r="L2" s="1181"/>
      <c r="M2" s="1271"/>
    </row>
    <row r="3" spans="1:13" ht="17.399999999999999">
      <c r="A3" s="1426" t="s">
        <v>200</v>
      </c>
      <c r="B3" s="1426"/>
      <c r="C3" s="1426"/>
      <c r="D3" s="1426"/>
      <c r="E3" s="1426"/>
      <c r="F3" s="1426"/>
      <c r="G3" s="1426"/>
      <c r="H3" s="1426"/>
      <c r="I3" s="1426"/>
      <c r="J3" s="1426"/>
      <c r="K3" s="1426"/>
      <c r="L3" s="1426"/>
      <c r="M3" s="1426"/>
    </row>
    <row r="4" spans="1:13" ht="17.399999999999999">
      <c r="A4" s="1426" t="s">
        <v>2</v>
      </c>
      <c r="B4" s="1426"/>
      <c r="C4" s="1426"/>
      <c r="D4" s="1426"/>
      <c r="E4" s="1426"/>
      <c r="F4" s="1426"/>
      <c r="G4" s="1426"/>
      <c r="H4" s="1426"/>
      <c r="I4" s="1426"/>
      <c r="J4" s="1426"/>
      <c r="K4" s="1426"/>
      <c r="L4" s="1426"/>
      <c r="M4" s="1426"/>
    </row>
    <row r="5" spans="1:13" ht="17.399999999999999">
      <c r="A5" s="1427" t="s">
        <v>87</v>
      </c>
      <c r="B5" s="1427"/>
      <c r="C5" s="1427"/>
      <c r="D5" s="1427"/>
      <c r="E5" s="1427"/>
      <c r="F5" s="1427"/>
      <c r="G5" s="1427"/>
      <c r="H5" s="1427"/>
      <c r="I5" s="1427"/>
      <c r="J5" s="1427"/>
      <c r="K5" s="1427"/>
      <c r="L5" s="1427"/>
      <c r="M5" s="1427"/>
    </row>
    <row r="6" spans="1:13" ht="17.399999999999999">
      <c r="A6" s="231"/>
      <c r="B6" s="231"/>
      <c r="C6" s="236"/>
      <c r="D6" s="231"/>
      <c r="E6" s="231"/>
      <c r="F6" s="231"/>
      <c r="G6" s="231"/>
      <c r="H6" s="231"/>
      <c r="I6" s="231"/>
      <c r="J6" s="231"/>
      <c r="K6" s="231"/>
      <c r="L6" s="231"/>
      <c r="M6" s="231"/>
    </row>
    <row r="7" spans="1:13" ht="17.399999999999999">
      <c r="A7" s="1426" t="s">
        <v>201</v>
      </c>
      <c r="B7" s="1426"/>
      <c r="C7" s="1426"/>
      <c r="D7" s="1426"/>
      <c r="E7" s="1426"/>
      <c r="F7" s="1426"/>
      <c r="G7" s="1426"/>
      <c r="H7" s="1426"/>
      <c r="I7" s="1426"/>
      <c r="J7" s="1426"/>
      <c r="K7" s="1426"/>
      <c r="L7" s="1426"/>
      <c r="M7" s="1426"/>
    </row>
    <row r="8" spans="1:13" s="227" customFormat="1" ht="17.399999999999999">
      <c r="A8" s="1426" t="s">
        <v>10</v>
      </c>
      <c r="B8" s="1426"/>
      <c r="C8" s="1426"/>
      <c r="D8" s="1426"/>
      <c r="E8" s="1426"/>
      <c r="F8" s="1426"/>
      <c r="G8" s="1426"/>
      <c r="H8" s="1426"/>
      <c r="I8" s="1426"/>
      <c r="J8" s="1426"/>
      <c r="K8" s="1426"/>
      <c r="L8" s="1426"/>
      <c r="M8" s="1426"/>
    </row>
    <row r="9" spans="1:13" s="76" customFormat="1" ht="17.399999999999999">
      <c r="A9" s="1269"/>
      <c r="B9" s="1269"/>
      <c r="C9" s="1269"/>
      <c r="D9" s="1269"/>
      <c r="E9" s="1269"/>
      <c r="F9" s="1269"/>
      <c r="G9" s="1269"/>
      <c r="H9" s="1269"/>
      <c r="I9" s="1269"/>
      <c r="J9" s="1269"/>
      <c r="K9" s="1269"/>
      <c r="L9" s="1269"/>
      <c r="M9" s="1269"/>
    </row>
    <row r="10" spans="1:13" s="76" customFormat="1" ht="15">
      <c r="C10" s="1182"/>
    </row>
    <row r="11" spans="1:13" s="75" customFormat="1" ht="15.6">
      <c r="C11" s="1070" t="s">
        <v>135</v>
      </c>
      <c r="H11" s="1271" t="s">
        <v>202</v>
      </c>
      <c r="I11" s="1271" t="s">
        <v>203</v>
      </c>
      <c r="J11" s="1271" t="s">
        <v>204</v>
      </c>
    </row>
    <row r="12" spans="1:13" s="75" customFormat="1" ht="15.6">
      <c r="B12" s="117" t="s">
        <v>89</v>
      </c>
      <c r="C12" s="1183" t="s">
        <v>136</v>
      </c>
      <c r="E12" s="343" t="s">
        <v>137</v>
      </c>
      <c r="G12" s="75" t="s">
        <v>138</v>
      </c>
      <c r="H12" s="117" t="s">
        <v>205</v>
      </c>
      <c r="I12" s="117" t="s">
        <v>206</v>
      </c>
      <c r="J12" s="117" t="s">
        <v>207</v>
      </c>
      <c r="L12" s="343" t="s">
        <v>208</v>
      </c>
      <c r="M12" s="343" t="s">
        <v>141</v>
      </c>
    </row>
    <row r="13" spans="1:13" s="76" customFormat="1" ht="15">
      <c r="C13" s="1182" t="s">
        <v>93</v>
      </c>
      <c r="E13" s="115" t="s">
        <v>94</v>
      </c>
      <c r="H13" s="115" t="s">
        <v>142</v>
      </c>
      <c r="I13" s="115" t="s">
        <v>143</v>
      </c>
      <c r="J13" s="115" t="s">
        <v>209</v>
      </c>
      <c r="L13" s="115" t="s">
        <v>210</v>
      </c>
      <c r="M13" s="1182" t="s">
        <v>211</v>
      </c>
    </row>
    <row r="14" spans="1:13" s="76" customFormat="1" ht="15">
      <c r="C14" s="1182"/>
    </row>
    <row r="15" spans="1:13" s="76" customFormat="1" ht="15.6">
      <c r="B15" s="1271"/>
      <c r="C15" s="1184" t="s">
        <v>212</v>
      </c>
      <c r="D15" s="544"/>
      <c r="E15" s="544"/>
    </row>
    <row r="16" spans="1:13" s="76" customFormat="1" ht="15.6">
      <c r="B16" s="1271" t="s">
        <v>149</v>
      </c>
      <c r="C16" s="830">
        <v>920</v>
      </c>
      <c r="D16" s="76" t="s">
        <v>147</v>
      </c>
      <c r="E16" s="76" t="s">
        <v>213</v>
      </c>
      <c r="G16" s="76" t="s">
        <v>151</v>
      </c>
      <c r="H16" s="123">
        <f>'WP-AA'!F34</f>
        <v>0</v>
      </c>
      <c r="I16" s="123"/>
      <c r="J16" s="123"/>
      <c r="M16" s="76" t="s">
        <v>214</v>
      </c>
    </row>
    <row r="17" spans="2:15" s="76" customFormat="1" ht="15.6">
      <c r="B17" s="1271" t="s">
        <v>153</v>
      </c>
      <c r="C17" s="830">
        <v>921</v>
      </c>
      <c r="E17" s="76" t="s">
        <v>215</v>
      </c>
      <c r="G17" s="76" t="s">
        <v>151</v>
      </c>
      <c r="H17" s="123">
        <f>'WP-AA'!F35</f>
        <v>0</v>
      </c>
      <c r="I17" s="123"/>
      <c r="J17" s="123"/>
      <c r="M17" s="76" t="s">
        <v>216</v>
      </c>
    </row>
    <row r="18" spans="2:15" s="76" customFormat="1" ht="15.6">
      <c r="B18" s="1271" t="s">
        <v>156</v>
      </c>
      <c r="C18" s="830">
        <v>922</v>
      </c>
      <c r="E18" s="76" t="s">
        <v>217</v>
      </c>
      <c r="G18" s="76" t="s">
        <v>151</v>
      </c>
      <c r="H18" s="123">
        <f>'WP-AA'!F36</f>
        <v>0</v>
      </c>
      <c r="I18" s="123"/>
      <c r="J18" s="123"/>
      <c r="M18" s="76" t="s">
        <v>218</v>
      </c>
    </row>
    <row r="19" spans="2:15" s="76" customFormat="1" ht="15.6">
      <c r="B19" s="1271" t="s">
        <v>159</v>
      </c>
      <c r="C19" s="830">
        <v>923</v>
      </c>
      <c r="E19" s="76" t="s">
        <v>219</v>
      </c>
      <c r="G19" s="76" t="s">
        <v>151</v>
      </c>
      <c r="H19" s="123">
        <f>'WP-AA'!F37</f>
        <v>0</v>
      </c>
      <c r="I19" s="123"/>
      <c r="J19" s="123"/>
      <c r="M19" s="76" t="s">
        <v>220</v>
      </c>
    </row>
    <row r="20" spans="2:15" s="76" customFormat="1" ht="15.6">
      <c r="B20" s="1271" t="s">
        <v>221</v>
      </c>
      <c r="C20" s="830">
        <v>924</v>
      </c>
      <c r="E20" s="76" t="s">
        <v>222</v>
      </c>
      <c r="G20" s="76" t="s">
        <v>151</v>
      </c>
      <c r="H20" s="123">
        <f>'WP-AA'!F38</f>
        <v>0</v>
      </c>
      <c r="I20" s="59"/>
      <c r="J20" s="123">
        <f>'WP-AG'!J37</f>
        <v>0</v>
      </c>
      <c r="L20" s="76" t="s">
        <v>223</v>
      </c>
      <c r="M20" s="76" t="s">
        <v>224</v>
      </c>
      <c r="N20" s="1185"/>
      <c r="O20" s="134"/>
    </row>
    <row r="21" spans="2:15" s="76" customFormat="1" ht="15.6">
      <c r="B21" s="1271" t="s">
        <v>225</v>
      </c>
      <c r="C21" s="830" t="s">
        <v>226</v>
      </c>
      <c r="E21" s="76" t="s">
        <v>227</v>
      </c>
      <c r="G21" s="76" t="s">
        <v>151</v>
      </c>
      <c r="H21" s="123">
        <f>'WP-AA'!F39</f>
        <v>0</v>
      </c>
      <c r="I21" s="59"/>
      <c r="J21" s="123">
        <f>'WP-AH'!J36</f>
        <v>0</v>
      </c>
      <c r="L21" s="76" t="s">
        <v>228</v>
      </c>
      <c r="M21" s="76" t="s">
        <v>229</v>
      </c>
      <c r="N21" s="1185"/>
      <c r="O21" s="134"/>
    </row>
    <row r="22" spans="2:15" s="76" customFormat="1" ht="15.6">
      <c r="B22" s="1271" t="s">
        <v>230</v>
      </c>
      <c r="C22" s="830">
        <v>926</v>
      </c>
      <c r="E22" s="76" t="s">
        <v>231</v>
      </c>
      <c r="G22" s="76" t="s">
        <v>151</v>
      </c>
      <c r="H22" s="123">
        <f>'WP-AA'!F40+'WP-AA'!F41</f>
        <v>0</v>
      </c>
      <c r="I22" s="123"/>
      <c r="J22" s="123"/>
      <c r="M22" s="76" t="s">
        <v>232</v>
      </c>
    </row>
    <row r="23" spans="2:15" s="76" customFormat="1" ht="15.6">
      <c r="B23" s="1271" t="s">
        <v>233</v>
      </c>
      <c r="C23" s="830">
        <v>928</v>
      </c>
      <c r="E23" s="76" t="s">
        <v>234</v>
      </c>
      <c r="G23" s="76" t="s">
        <v>151</v>
      </c>
      <c r="H23" s="123">
        <f>'WP-AA'!F42</f>
        <v>0</v>
      </c>
      <c r="I23" s="123"/>
      <c r="J23" s="123">
        <f>'WP-AA'!D42</f>
        <v>0</v>
      </c>
      <c r="L23" s="76" t="s">
        <v>235</v>
      </c>
      <c r="M23" s="76" t="s">
        <v>236</v>
      </c>
    </row>
    <row r="24" spans="2:15" s="76" customFormat="1" ht="15.6">
      <c r="B24" s="1271" t="s">
        <v>237</v>
      </c>
      <c r="C24" s="830" t="s">
        <v>238</v>
      </c>
      <c r="E24" s="76" t="s">
        <v>239</v>
      </c>
      <c r="G24" s="76" t="s">
        <v>151</v>
      </c>
      <c r="H24" s="123">
        <f>'WP-AA'!F43</f>
        <v>0</v>
      </c>
      <c r="I24" s="123"/>
      <c r="J24" s="123"/>
      <c r="M24" s="76" t="s">
        <v>240</v>
      </c>
    </row>
    <row r="25" spans="2:15" s="76" customFormat="1" ht="15.6">
      <c r="B25" s="1271" t="s">
        <v>241</v>
      </c>
      <c r="C25" s="830" t="s">
        <v>242</v>
      </c>
      <c r="E25" s="76" t="s">
        <v>243</v>
      </c>
      <c r="G25" s="76" t="s">
        <v>151</v>
      </c>
      <c r="H25" s="123">
        <f>'WP-AA'!F44</f>
        <v>0</v>
      </c>
      <c r="I25" s="123"/>
      <c r="J25" s="123"/>
      <c r="M25" s="76" t="s">
        <v>244</v>
      </c>
    </row>
    <row r="26" spans="2:15" s="76" customFormat="1" ht="15.6">
      <c r="B26" s="1271" t="s">
        <v>245</v>
      </c>
      <c r="C26" s="830" t="s">
        <v>246</v>
      </c>
      <c r="E26" s="76" t="s">
        <v>247</v>
      </c>
      <c r="G26" s="76" t="s">
        <v>151</v>
      </c>
      <c r="H26" s="123">
        <f>'WP-AA'!F45</f>
        <v>0</v>
      </c>
      <c r="I26" s="123"/>
      <c r="J26" s="123"/>
      <c r="M26" s="76" t="s">
        <v>248</v>
      </c>
    </row>
    <row r="27" spans="2:15" s="76" customFormat="1" ht="15.6">
      <c r="B27" s="1271" t="s">
        <v>249</v>
      </c>
      <c r="C27" s="830" t="s">
        <v>250</v>
      </c>
      <c r="E27" s="76" t="s">
        <v>251</v>
      </c>
      <c r="G27" s="76" t="s">
        <v>252</v>
      </c>
      <c r="H27" s="123">
        <f>'WP-AA'!F46</f>
        <v>0</v>
      </c>
      <c r="I27" s="123"/>
      <c r="J27" s="123">
        <v>0</v>
      </c>
      <c r="L27" s="134" t="s">
        <v>252</v>
      </c>
      <c r="M27" s="76" t="s">
        <v>253</v>
      </c>
    </row>
    <row r="28" spans="2:15" s="76" customFormat="1" ht="15.6">
      <c r="B28" s="1271" t="s">
        <v>254</v>
      </c>
      <c r="C28" s="830">
        <v>931</v>
      </c>
      <c r="E28" s="76" t="s">
        <v>255</v>
      </c>
      <c r="G28" s="76" t="s">
        <v>151</v>
      </c>
      <c r="H28" s="123">
        <f>'WP-AA'!F47</f>
        <v>0</v>
      </c>
      <c r="I28" s="123"/>
      <c r="J28" s="123"/>
      <c r="M28" s="76" t="s">
        <v>256</v>
      </c>
    </row>
    <row r="29" spans="2:15" s="76" customFormat="1" ht="15.6">
      <c r="B29" s="1271" t="s">
        <v>257</v>
      </c>
      <c r="C29" s="830">
        <v>935</v>
      </c>
      <c r="E29" s="76" t="s">
        <v>258</v>
      </c>
      <c r="G29" s="76" t="s">
        <v>151</v>
      </c>
      <c r="H29" s="124">
        <f>'WP-AA'!F48</f>
        <v>0</v>
      </c>
      <c r="I29" s="123"/>
      <c r="J29" s="124"/>
      <c r="M29" s="76" t="s">
        <v>259</v>
      </c>
    </row>
    <row r="30" spans="2:15" s="76" customFormat="1" ht="15.6">
      <c r="B30" s="1268" t="s">
        <v>128</v>
      </c>
      <c r="C30" s="1186" t="s">
        <v>128</v>
      </c>
      <c r="D30" s="128"/>
      <c r="E30" s="128" t="s">
        <v>128</v>
      </c>
      <c r="F30" s="128"/>
      <c r="G30" s="128" t="s">
        <v>128</v>
      </c>
      <c r="H30" s="129"/>
      <c r="I30" s="114"/>
      <c r="J30" s="114"/>
      <c r="K30" s="128"/>
      <c r="L30" s="128"/>
      <c r="M30" s="128"/>
    </row>
    <row r="31" spans="2:15" s="76" customFormat="1" ht="15.6">
      <c r="B31" s="1271">
        <v>2</v>
      </c>
      <c r="C31" s="1182"/>
      <c r="E31" s="1271" t="s">
        <v>260</v>
      </c>
      <c r="G31" s="76" t="s">
        <v>163</v>
      </c>
      <c r="H31" s="131">
        <f>SUM(H16:H29)</f>
        <v>0</v>
      </c>
      <c r="I31" s="131"/>
      <c r="J31" s="131"/>
    </row>
    <row r="32" spans="2:15" s="76" customFormat="1" ht="15.6">
      <c r="B32" s="1271"/>
      <c r="C32" s="1182"/>
      <c r="E32" s="1271"/>
      <c r="H32" s="131"/>
      <c r="I32" s="131"/>
      <c r="J32" s="131"/>
    </row>
    <row r="33" spans="1:14" s="76" customFormat="1" ht="15.6">
      <c r="B33" s="1271" t="s">
        <v>165</v>
      </c>
      <c r="C33" s="1182"/>
      <c r="E33" s="76" t="s">
        <v>261</v>
      </c>
      <c r="G33" s="76" t="s">
        <v>262</v>
      </c>
      <c r="H33" s="124">
        <f>-H20</f>
        <v>0</v>
      </c>
      <c r="I33" s="123"/>
      <c r="J33" s="123"/>
      <c r="M33" s="76" t="s">
        <v>224</v>
      </c>
    </row>
    <row r="34" spans="1:14" s="76" customFormat="1" ht="17.25" customHeight="1">
      <c r="B34" s="1271" t="s">
        <v>167</v>
      </c>
      <c r="C34" s="1182"/>
      <c r="E34" s="76" t="s">
        <v>263</v>
      </c>
      <c r="G34" s="76" t="s">
        <v>264</v>
      </c>
      <c r="H34" s="124">
        <f>-H21</f>
        <v>0</v>
      </c>
      <c r="I34" s="124"/>
      <c r="J34" s="124"/>
      <c r="M34" s="76" t="s">
        <v>229</v>
      </c>
    </row>
    <row r="35" spans="1:14" s="76" customFormat="1" ht="15.6">
      <c r="B35" s="1271" t="s">
        <v>170</v>
      </c>
      <c r="C35" s="1182"/>
      <c r="E35" s="76" t="s">
        <v>265</v>
      </c>
      <c r="G35" s="76" t="s">
        <v>266</v>
      </c>
      <c r="H35" s="124">
        <v>0</v>
      </c>
      <c r="I35" s="124"/>
      <c r="J35" s="124"/>
    </row>
    <row r="36" spans="1:14" s="76" customFormat="1" ht="15.6">
      <c r="B36" s="1271" t="s">
        <v>173</v>
      </c>
      <c r="C36" s="1182"/>
      <c r="E36" s="76" t="s">
        <v>267</v>
      </c>
      <c r="G36" s="76" t="s">
        <v>268</v>
      </c>
      <c r="H36" s="124">
        <f>-H23</f>
        <v>0</v>
      </c>
      <c r="I36" s="124"/>
      <c r="J36" s="124"/>
      <c r="M36" s="76" t="s">
        <v>236</v>
      </c>
    </row>
    <row r="37" spans="1:14" s="76" customFormat="1" ht="15.6">
      <c r="B37" s="1271" t="s">
        <v>176</v>
      </c>
      <c r="C37" s="1182"/>
      <c r="E37" s="134" t="s">
        <v>269</v>
      </c>
      <c r="F37" s="134"/>
      <c r="G37" s="134" t="s">
        <v>270</v>
      </c>
      <c r="H37" s="1174">
        <v>0</v>
      </c>
      <c r="I37" s="1174"/>
      <c r="J37" s="124"/>
      <c r="L37" s="134" t="s">
        <v>271</v>
      </c>
    </row>
    <row r="38" spans="1:14" s="76" customFormat="1" ht="15.6">
      <c r="B38" s="1271" t="s">
        <v>179</v>
      </c>
      <c r="C38" s="1182"/>
      <c r="E38" s="76" t="s">
        <v>272</v>
      </c>
      <c r="G38" s="76" t="s">
        <v>273</v>
      </c>
      <c r="H38" s="124">
        <f>'WP-AF'!H21</f>
        <v>0</v>
      </c>
      <c r="I38" s="124"/>
      <c r="J38" s="124"/>
    </row>
    <row r="39" spans="1:14" s="76" customFormat="1" ht="15.6">
      <c r="B39" s="1268" t="s">
        <v>128</v>
      </c>
      <c r="C39" s="1182"/>
      <c r="D39" s="128"/>
      <c r="E39" s="128" t="s">
        <v>128</v>
      </c>
      <c r="F39" s="128"/>
      <c r="G39" s="128" t="s">
        <v>128</v>
      </c>
      <c r="H39" s="129"/>
      <c r="I39" s="114"/>
      <c r="J39" s="114"/>
      <c r="K39" s="128"/>
      <c r="L39" s="128"/>
      <c r="M39" s="128"/>
    </row>
    <row r="40" spans="1:14" s="76" customFormat="1" ht="15.6">
      <c r="B40" s="1271">
        <v>4</v>
      </c>
      <c r="C40" s="1182"/>
      <c r="E40" s="75" t="s">
        <v>274</v>
      </c>
      <c r="G40" s="134" t="s">
        <v>275</v>
      </c>
      <c r="H40" s="131">
        <f>SUM(H31:H39)</f>
        <v>0</v>
      </c>
      <c r="I40" s="131">
        <f>'E1-Allocator'!F21</f>
        <v>0</v>
      </c>
      <c r="J40" s="131">
        <f>H40*I40</f>
        <v>0</v>
      </c>
      <c r="L40" s="1187" t="s">
        <v>276</v>
      </c>
    </row>
    <row r="41" spans="1:14" s="76" customFormat="1" ht="15.6">
      <c r="B41" s="1271"/>
      <c r="C41" s="1182"/>
      <c r="E41" s="75"/>
      <c r="G41" s="134"/>
      <c r="H41" s="131"/>
      <c r="I41" s="131"/>
      <c r="J41" s="131"/>
      <c r="L41" s="122" t="s">
        <v>277</v>
      </c>
    </row>
    <row r="42" spans="1:14" s="76" customFormat="1" ht="15.6">
      <c r="B42" s="1271">
        <v>5</v>
      </c>
      <c r="C42" s="1182"/>
      <c r="E42" s="75" t="s">
        <v>278</v>
      </c>
      <c r="G42" s="134" t="s">
        <v>279</v>
      </c>
      <c r="H42" s="123"/>
      <c r="I42" s="123"/>
      <c r="J42" s="1289">
        <f>SUM(J16:J40)</f>
        <v>0</v>
      </c>
      <c r="L42" s="122" t="s">
        <v>280</v>
      </c>
    </row>
    <row r="43" spans="1:14" s="76" customFormat="1" ht="15">
      <c r="C43" s="1182"/>
      <c r="H43" s="1175"/>
      <c r="J43" s="1175"/>
    </row>
    <row r="44" spans="1:14" s="76" customFormat="1" ht="15">
      <c r="A44" s="128" t="s">
        <v>281</v>
      </c>
      <c r="B44" s="128"/>
      <c r="C44" s="1186"/>
      <c r="D44" s="128"/>
      <c r="E44" s="128"/>
    </row>
    <row r="45" spans="1:14" s="76" customFormat="1" ht="15">
      <c r="A45" s="134" t="s">
        <v>282</v>
      </c>
      <c r="B45" s="134"/>
      <c r="C45" s="1188"/>
      <c r="D45" s="134"/>
      <c r="E45" s="134"/>
      <c r="F45" s="134"/>
      <c r="G45" s="134"/>
      <c r="H45" s="134"/>
      <c r="I45" s="134"/>
      <c r="J45" s="134"/>
      <c r="K45" s="134"/>
      <c r="L45" s="134"/>
      <c r="M45" s="134"/>
    </row>
    <row r="46" spans="1:14" s="76" customFormat="1" ht="15">
      <c r="A46" s="134" t="s">
        <v>1890</v>
      </c>
      <c r="B46" s="134"/>
      <c r="C46" s="1188"/>
      <c r="D46" s="134"/>
      <c r="E46" s="134"/>
      <c r="F46" s="134"/>
      <c r="G46" s="134"/>
      <c r="H46" s="134"/>
      <c r="I46" s="134"/>
      <c r="J46" s="134"/>
      <c r="K46" s="134"/>
      <c r="L46" s="134"/>
      <c r="M46" s="134"/>
    </row>
    <row r="47" spans="1:14" ht="17.399999999999999">
      <c r="A47" s="134" t="s">
        <v>283</v>
      </c>
      <c r="B47" s="402"/>
      <c r="C47" s="571"/>
      <c r="D47" s="402"/>
      <c r="E47" s="402"/>
      <c r="F47" s="402"/>
      <c r="G47" s="402"/>
      <c r="H47" s="402"/>
      <c r="I47" s="402"/>
      <c r="J47" s="402"/>
      <c r="K47" s="402"/>
      <c r="L47" s="402"/>
      <c r="M47" s="402"/>
    </row>
    <row r="48" spans="1:14" ht="17.399999999999999">
      <c r="A48" s="1189" t="s">
        <v>128</v>
      </c>
      <c r="B48" s="1189"/>
      <c r="C48" s="1190"/>
      <c r="D48" s="1189"/>
      <c r="E48" s="1189"/>
      <c r="F48" s="1189"/>
      <c r="G48" s="1189"/>
      <c r="H48" s="1189"/>
      <c r="I48" s="1189"/>
      <c r="J48" s="1189"/>
      <c r="K48" s="1189"/>
      <c r="L48" s="1189"/>
      <c r="M48" s="1189"/>
      <c r="N48" s="418"/>
    </row>
  </sheetData>
  <customSheetViews>
    <customSheetView guid="{343BF296-013A-41F5-BDAB-AD6220EA7F78}" scale="90" colorId="22" showPageBreaks="1" showGridLines="0" fitToPage="1" printArea="1" view="pageBreakPreview" topLeftCell="D1">
      <selection activeCell="D33" sqref="D33"/>
      <colBreaks count="2" manualBreakCount="2">
        <brk id="14" max="1048575" man="1"/>
        <brk id="15" max="1048575" man="1"/>
      </colBreaks>
      <pageMargins left="0" right="0" top="0" bottom="0" header="0" footer="0"/>
      <printOptions horizontalCentered="1"/>
      <pageSetup scale="60" orientation="landscape" r:id="rId1"/>
      <headerFooter alignWithMargins="0"/>
    </customSheetView>
    <customSheetView guid="{B321D76C-CDE5-48BB-9CDE-80FF97D58FCF}" scale="110" colorId="22" showPageBreaks="1" showGridLines="0" fitToPage="1" printArea="1" view="pageBreakPreview" topLeftCell="H22">
      <selection activeCell="D33" sqref="D33"/>
      <colBreaks count="2" manualBreakCount="2">
        <brk id="14" max="1048575" man="1"/>
        <brk id="15" max="1048575" man="1"/>
      </colBreaks>
      <pageMargins left="0" right="0" top="0" bottom="0" header="0" footer="0"/>
      <printOptions horizontalCentered="1"/>
      <pageSetup scale="60" orientation="landscape" r:id="rId2"/>
      <headerFooter alignWithMargins="0"/>
    </customSheetView>
  </customSheetViews>
  <mergeCells count="5">
    <mergeCell ref="A3:M3"/>
    <mergeCell ref="A4:M4"/>
    <mergeCell ref="A8:M8"/>
    <mergeCell ref="A5:M5"/>
    <mergeCell ref="A7:M7"/>
  </mergeCells>
  <phoneticPr fontId="0" type="noConversion"/>
  <printOptions horizontalCentered="1"/>
  <pageMargins left="0.25" right="0.25" top="0.25" bottom="0.25" header="0.5" footer="0.5"/>
  <pageSetup scale="61" orientation="landscape" r:id="rId3"/>
  <headerFooter alignWithMargins="0"/>
  <colBreaks count="2" manualBreakCount="2">
    <brk id="14" max="1048575" man="1"/>
    <brk id="15" max="1048575" man="1"/>
  </colBreaks>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tabColor rgb="FFFF66FF"/>
  </sheetPr>
  <dimension ref="A1:L133"/>
  <sheetViews>
    <sheetView view="pageBreakPreview" topLeftCell="A112" zoomScale="115" zoomScaleNormal="115" zoomScaleSheetLayoutView="115" zoomScalePageLayoutView="110" workbookViewId="0">
      <selection activeCell="D33" sqref="D33"/>
    </sheetView>
  </sheetViews>
  <sheetFormatPr defaultColWidth="7" defaultRowHeight="15.6"/>
  <cols>
    <col min="1" max="1" width="9.33203125" style="262" bestFit="1" customWidth="1"/>
    <col min="2" max="2" width="49.77734375" style="267" customWidth="1"/>
    <col min="3" max="3" width="6.109375" style="266" customWidth="1"/>
    <col min="4" max="5" width="18.77734375" style="266" customWidth="1"/>
    <col min="6" max="6" width="1.109375" style="266" customWidth="1"/>
    <col min="7" max="7" width="11.21875" style="266" bestFit="1" customWidth="1"/>
    <col min="8" max="10" width="7" style="266"/>
    <col min="11" max="11" width="29.109375" style="266" customWidth="1"/>
    <col min="12" max="16384" width="7" style="266"/>
  </cols>
  <sheetData>
    <row r="1" spans="1:10" s="227" customFormat="1">
      <c r="A1" s="132"/>
      <c r="B1" s="226"/>
      <c r="C1" s="76"/>
      <c r="G1" s="77"/>
    </row>
    <row r="2" spans="1:10" s="229" customFormat="1" ht="18">
      <c r="A2" s="259"/>
      <c r="B2" s="230"/>
      <c r="C2" s="231"/>
      <c r="D2" s="232"/>
      <c r="E2" s="231"/>
      <c r="F2" s="231"/>
      <c r="G2" s="231"/>
    </row>
    <row r="3" spans="1:10" s="229" customFormat="1" ht="18">
      <c r="A3" s="259"/>
      <c r="B3" s="230"/>
      <c r="C3" s="231"/>
      <c r="D3" s="232"/>
      <c r="E3" s="231"/>
      <c r="F3" s="231"/>
      <c r="G3" s="231"/>
    </row>
    <row r="4" spans="1:10" s="229" customFormat="1" ht="17.399999999999999">
      <c r="A4" s="1426" t="s">
        <v>200</v>
      </c>
      <c r="B4" s="1426"/>
      <c r="C4" s="1426"/>
      <c r="D4" s="1426"/>
      <c r="E4" s="1426"/>
      <c r="F4" s="1426"/>
      <c r="G4" s="1426"/>
    </row>
    <row r="5" spans="1:10" s="229" customFormat="1" ht="17.399999999999999">
      <c r="A5" s="1426" t="s">
        <v>2</v>
      </c>
      <c r="B5" s="1426"/>
      <c r="C5" s="1426"/>
      <c r="D5" s="1426"/>
      <c r="E5" s="1426"/>
      <c r="F5" s="1426"/>
      <c r="G5" s="1426"/>
    </row>
    <row r="6" spans="1:10" s="229" customFormat="1" ht="17.399999999999999">
      <c r="A6" s="1427" t="s">
        <v>87</v>
      </c>
      <c r="B6" s="1427"/>
      <c r="C6" s="1427"/>
      <c r="D6" s="1427"/>
      <c r="E6" s="1427"/>
      <c r="F6" s="1427"/>
      <c r="G6" s="1427"/>
    </row>
    <row r="7" spans="1:10" s="229" customFormat="1" ht="12" customHeight="1">
      <c r="A7" s="260"/>
      <c r="B7" s="235"/>
      <c r="C7" s="231"/>
      <c r="D7" s="236"/>
      <c r="E7" s="231"/>
      <c r="F7" s="231"/>
      <c r="G7" s="231"/>
    </row>
    <row r="8" spans="1:10" s="229" customFormat="1" ht="17.399999999999999">
      <c r="A8" s="1426" t="s">
        <v>1717</v>
      </c>
      <c r="B8" s="1426"/>
      <c r="C8" s="1426"/>
      <c r="D8" s="1426"/>
      <c r="E8" s="1426"/>
      <c r="F8" s="1426"/>
      <c r="G8" s="1426"/>
    </row>
    <row r="9" spans="1:10" s="229" customFormat="1" ht="17.399999999999999">
      <c r="A9" s="1426" t="s">
        <v>82</v>
      </c>
      <c r="B9" s="1426"/>
      <c r="C9" s="1426"/>
      <c r="D9" s="1426"/>
      <c r="E9" s="1426"/>
      <c r="F9" s="1426"/>
      <c r="G9" s="1426"/>
    </row>
    <row r="10" spans="1:10" s="229" customFormat="1">
      <c r="A10" s="1491" t="s">
        <v>1690</v>
      </c>
      <c r="B10" s="1491"/>
      <c r="C10" s="1491"/>
      <c r="D10" s="1491"/>
      <c r="E10" s="1491"/>
      <c r="F10" s="1491"/>
      <c r="G10" s="1491"/>
      <c r="H10" s="261"/>
      <c r="I10" s="261"/>
      <c r="J10" s="261"/>
    </row>
    <row r="11" spans="1:10" ht="12.6" customHeight="1">
      <c r="B11" s="263"/>
      <c r="C11" s="264"/>
      <c r="D11" s="265"/>
      <c r="E11" s="264"/>
      <c r="F11" s="264"/>
    </row>
    <row r="12" spans="1:10" ht="13.2" customHeight="1"/>
    <row r="13" spans="1:10" ht="13.2" customHeight="1">
      <c r="C13" s="267"/>
      <c r="D13" s="268"/>
      <c r="E13" s="267"/>
    </row>
    <row r="14" spans="1:10" ht="13.2" customHeight="1">
      <c r="B14" s="269" t="s">
        <v>553</v>
      </c>
      <c r="C14" s="270" t="s">
        <v>582</v>
      </c>
      <c r="D14" s="271" t="s">
        <v>1718</v>
      </c>
      <c r="E14" s="271" t="s">
        <v>1718</v>
      </c>
      <c r="F14" s="272"/>
    </row>
    <row r="15" spans="1:10" ht="18.75" customHeight="1">
      <c r="B15" s="180" t="s">
        <v>343</v>
      </c>
      <c r="C15" s="273"/>
      <c r="D15" s="274" t="s">
        <v>344</v>
      </c>
      <c r="E15" s="274" t="s">
        <v>345</v>
      </c>
      <c r="F15" s="264"/>
    </row>
    <row r="16" spans="1:10">
      <c r="A16" s="275">
        <v>1</v>
      </c>
      <c r="B16" s="276" t="s">
        <v>1719</v>
      </c>
      <c r="D16" s="277"/>
      <c r="E16" s="277"/>
      <c r="F16" s="277"/>
    </row>
    <row r="17" spans="1:6">
      <c r="A17" s="262" t="s">
        <v>149</v>
      </c>
      <c r="B17" s="78" t="s">
        <v>1720</v>
      </c>
      <c r="D17" s="278"/>
      <c r="E17" s="278"/>
      <c r="F17" s="267"/>
    </row>
    <row r="18" spans="1:6">
      <c r="A18" s="262" t="s">
        <v>153</v>
      </c>
      <c r="B18" s="279" t="s">
        <v>1721</v>
      </c>
      <c r="D18" s="280"/>
      <c r="E18" s="281"/>
      <c r="F18" s="267"/>
    </row>
    <row r="19" spans="1:6">
      <c r="A19" s="262" t="s">
        <v>156</v>
      </c>
      <c r="B19" s="279" t="s">
        <v>1722</v>
      </c>
      <c r="D19" s="280"/>
      <c r="E19" s="280"/>
      <c r="F19" s="267"/>
    </row>
    <row r="20" spans="1:6">
      <c r="A20" s="262" t="s">
        <v>159</v>
      </c>
      <c r="B20" s="279" t="s">
        <v>1723</v>
      </c>
      <c r="D20" s="280"/>
      <c r="E20" s="280"/>
      <c r="F20" s="267"/>
    </row>
    <row r="21" spans="1:6">
      <c r="A21" s="262" t="s">
        <v>221</v>
      </c>
      <c r="B21" s="279" t="s">
        <v>1724</v>
      </c>
      <c r="D21" s="280"/>
      <c r="E21" s="280"/>
      <c r="F21" s="282"/>
    </row>
    <row r="22" spans="1:6">
      <c r="A22" s="262" t="s">
        <v>225</v>
      </c>
      <c r="B22" s="279" t="s">
        <v>1725</v>
      </c>
      <c r="D22" s="280"/>
      <c r="E22" s="280"/>
      <c r="F22" s="283"/>
    </row>
    <row r="23" spans="1:6">
      <c r="A23" s="262" t="s">
        <v>230</v>
      </c>
      <c r="B23" s="284" t="s">
        <v>1726</v>
      </c>
      <c r="D23" s="280"/>
      <c r="E23" s="280"/>
      <c r="F23" s="283"/>
    </row>
    <row r="24" spans="1:6">
      <c r="A24" s="262" t="s">
        <v>233</v>
      </c>
      <c r="B24" s="284" t="s">
        <v>1727</v>
      </c>
      <c r="D24" s="280"/>
      <c r="E24" s="280"/>
      <c r="F24" s="283"/>
    </row>
    <row r="25" spans="1:6">
      <c r="A25" s="266" t="s">
        <v>237</v>
      </c>
      <c r="B25" s="279" t="s">
        <v>1728</v>
      </c>
      <c r="D25" s="280"/>
      <c r="E25" s="280"/>
      <c r="F25" s="283"/>
    </row>
    <row r="26" spans="1:6">
      <c r="A26" s="1246" t="s">
        <v>128</v>
      </c>
      <c r="B26" s="291" t="s">
        <v>754</v>
      </c>
      <c r="D26" s="285"/>
      <c r="E26" s="285"/>
      <c r="F26" s="283"/>
    </row>
    <row r="27" spans="1:6">
      <c r="B27" s="286"/>
      <c r="D27" s="287"/>
      <c r="E27" s="287"/>
      <c r="F27" s="267"/>
    </row>
    <row r="28" spans="1:6">
      <c r="A28" s="275">
        <v>2</v>
      </c>
      <c r="B28" s="288" t="s">
        <v>1729</v>
      </c>
      <c r="D28" s="289">
        <f>SUM(D18:D26)</f>
        <v>0</v>
      </c>
      <c r="E28" s="289">
        <f>SUM(E18:E26)</f>
        <v>0</v>
      </c>
      <c r="F28" s="282"/>
    </row>
    <row r="29" spans="1:6">
      <c r="B29" s="286"/>
      <c r="D29" s="287"/>
      <c r="E29" s="287"/>
      <c r="F29" s="267"/>
    </row>
    <row r="30" spans="1:6">
      <c r="A30" s="275">
        <v>3</v>
      </c>
      <c r="B30" s="290" t="s">
        <v>1730</v>
      </c>
      <c r="D30" s="287"/>
      <c r="E30" s="287"/>
      <c r="F30" s="282"/>
    </row>
    <row r="31" spans="1:6">
      <c r="A31" s="262" t="s">
        <v>165</v>
      </c>
      <c r="B31" s="279" t="s">
        <v>1731</v>
      </c>
      <c r="D31" s="287"/>
      <c r="E31" s="287"/>
      <c r="F31" s="282"/>
    </row>
    <row r="32" spans="1:6">
      <c r="A32" s="262" t="s">
        <v>167</v>
      </c>
      <c r="B32" s="284" t="s">
        <v>1721</v>
      </c>
      <c r="D32" s="280"/>
      <c r="E32" s="280"/>
      <c r="F32" s="282"/>
    </row>
    <row r="33" spans="1:6">
      <c r="A33" s="262" t="s">
        <v>170</v>
      </c>
      <c r="B33" s="284" t="s">
        <v>1722</v>
      </c>
      <c r="D33" s="280"/>
      <c r="E33" s="280"/>
      <c r="F33" s="283"/>
    </row>
    <row r="34" spans="1:6">
      <c r="A34" s="1246" t="s">
        <v>128</v>
      </c>
      <c r="B34" s="291" t="s">
        <v>754</v>
      </c>
      <c r="D34" s="285"/>
      <c r="E34" s="285"/>
      <c r="F34" s="283"/>
    </row>
    <row r="35" spans="1:6">
      <c r="B35" s="286"/>
      <c r="D35" s="287"/>
      <c r="E35" s="287"/>
      <c r="F35" s="283"/>
    </row>
    <row r="36" spans="1:6">
      <c r="A36" s="275">
        <v>4</v>
      </c>
      <c r="B36" s="288" t="s">
        <v>1732</v>
      </c>
      <c r="D36" s="289">
        <f>SUM(D32:D34)</f>
        <v>0</v>
      </c>
      <c r="E36" s="289">
        <f>SUM(E32:E34)</f>
        <v>0</v>
      </c>
      <c r="F36" s="283"/>
    </row>
    <row r="37" spans="1:6">
      <c r="B37" s="286"/>
      <c r="D37" s="287"/>
      <c r="E37" s="287"/>
      <c r="F37" s="283"/>
    </row>
    <row r="38" spans="1:6">
      <c r="A38" s="275">
        <v>5</v>
      </c>
      <c r="B38" s="279" t="s">
        <v>1733</v>
      </c>
      <c r="D38" s="287"/>
      <c r="E38" s="287"/>
      <c r="F38" s="282"/>
    </row>
    <row r="39" spans="1:6">
      <c r="A39" s="262" t="s">
        <v>315</v>
      </c>
      <c r="B39" s="284" t="s">
        <v>1721</v>
      </c>
      <c r="D39" s="280"/>
      <c r="E39" s="280"/>
      <c r="F39" s="282"/>
    </row>
    <row r="40" spans="1:6">
      <c r="A40" s="262" t="s">
        <v>318</v>
      </c>
      <c r="B40" s="284" t="s">
        <v>1722</v>
      </c>
      <c r="D40" s="280"/>
      <c r="E40" s="280"/>
      <c r="F40" s="283"/>
    </row>
    <row r="41" spans="1:6">
      <c r="A41" s="1246" t="s">
        <v>128</v>
      </c>
      <c r="B41" s="291" t="s">
        <v>754</v>
      </c>
      <c r="D41" s="285"/>
      <c r="E41" s="285"/>
      <c r="F41" s="283"/>
    </row>
    <row r="42" spans="1:6">
      <c r="B42" s="286"/>
      <c r="D42" s="287"/>
      <c r="E42" s="287"/>
      <c r="F42" s="283"/>
    </row>
    <row r="43" spans="1:6">
      <c r="A43" s="275">
        <v>6</v>
      </c>
      <c r="B43" s="288" t="s">
        <v>1734</v>
      </c>
      <c r="D43" s="289">
        <f>SUM(D39:D41)</f>
        <v>0</v>
      </c>
      <c r="E43" s="289">
        <f>SUM(E39:E41)</f>
        <v>0</v>
      </c>
      <c r="F43" s="283"/>
    </row>
    <row r="44" spans="1:6">
      <c r="B44" s="286"/>
      <c r="D44" s="287"/>
      <c r="E44" s="287"/>
      <c r="F44" s="283"/>
    </row>
    <row r="45" spans="1:6">
      <c r="A45" s="275">
        <v>7</v>
      </c>
      <c r="B45" s="279" t="s">
        <v>1735</v>
      </c>
      <c r="D45" s="287"/>
      <c r="E45" s="287"/>
      <c r="F45" s="282"/>
    </row>
    <row r="46" spans="1:6">
      <c r="A46" s="262" t="s">
        <v>1065</v>
      </c>
      <c r="B46" s="284" t="s">
        <v>1736</v>
      </c>
      <c r="D46" s="280"/>
      <c r="E46" s="280"/>
      <c r="F46" s="282"/>
    </row>
    <row r="47" spans="1:6">
      <c r="A47" s="262" t="s">
        <v>1066</v>
      </c>
      <c r="B47" s="284" t="s">
        <v>1737</v>
      </c>
      <c r="D47" s="280"/>
      <c r="E47" s="280"/>
      <c r="F47" s="283"/>
    </row>
    <row r="48" spans="1:6">
      <c r="A48" s="1246" t="s">
        <v>128</v>
      </c>
      <c r="B48" s="291" t="s">
        <v>754</v>
      </c>
      <c r="D48" s="285"/>
      <c r="E48" s="285"/>
      <c r="F48" s="283"/>
    </row>
    <row r="49" spans="1:6">
      <c r="B49" s="286"/>
      <c r="D49" s="287"/>
      <c r="E49" s="287"/>
      <c r="F49" s="283"/>
    </row>
    <row r="50" spans="1:6">
      <c r="A50" s="275">
        <v>8</v>
      </c>
      <c r="B50" s="288" t="s">
        <v>1738</v>
      </c>
      <c r="D50" s="289">
        <f>SUM(D46:D48)</f>
        <v>0</v>
      </c>
      <c r="E50" s="289">
        <f>SUM(E46:E48)</f>
        <v>0</v>
      </c>
      <c r="F50" s="283"/>
    </row>
    <row r="51" spans="1:6">
      <c r="B51" s="286"/>
      <c r="D51" s="287"/>
      <c r="E51" s="287"/>
      <c r="F51" s="283"/>
    </row>
    <row r="52" spans="1:6">
      <c r="A52" s="262">
        <v>9</v>
      </c>
      <c r="B52" s="290" t="s">
        <v>1739</v>
      </c>
      <c r="D52" s="287"/>
      <c r="E52" s="287"/>
      <c r="F52" s="283"/>
    </row>
    <row r="53" spans="1:6">
      <c r="A53" s="262" t="s">
        <v>1070</v>
      </c>
      <c r="B53" s="279" t="s">
        <v>1740</v>
      </c>
      <c r="D53" s="280"/>
      <c r="E53" s="280"/>
      <c r="F53" s="283"/>
    </row>
    <row r="54" spans="1:6">
      <c r="A54" s="262" t="s">
        <v>1071</v>
      </c>
      <c r="B54" s="279" t="s">
        <v>1741</v>
      </c>
      <c r="D54" s="280"/>
      <c r="E54" s="280"/>
      <c r="F54" s="283"/>
    </row>
    <row r="55" spans="1:6">
      <c r="A55" s="262" t="s">
        <v>1072</v>
      </c>
      <c r="B55" s="279" t="s">
        <v>1742</v>
      </c>
      <c r="D55" s="280"/>
      <c r="E55" s="280"/>
      <c r="F55" s="283"/>
    </row>
    <row r="56" spans="1:6">
      <c r="A56" s="1246" t="s">
        <v>128</v>
      </c>
      <c r="B56" s="291" t="s">
        <v>754</v>
      </c>
      <c r="D56" s="285"/>
      <c r="E56" s="285"/>
      <c r="F56" s="283"/>
    </row>
    <row r="57" spans="1:6">
      <c r="B57" s="286"/>
      <c r="D57" s="287"/>
      <c r="E57" s="287"/>
      <c r="F57" s="283"/>
    </row>
    <row r="58" spans="1:6">
      <c r="A58" s="275">
        <v>10</v>
      </c>
      <c r="B58" s="292" t="s">
        <v>1743</v>
      </c>
      <c r="D58" s="289">
        <f>SUM(D53:D56)</f>
        <v>0</v>
      </c>
      <c r="E58" s="289">
        <f>SUM(E53:E56)</f>
        <v>0</v>
      </c>
      <c r="F58" s="283"/>
    </row>
    <row r="59" spans="1:6">
      <c r="B59" s="293"/>
      <c r="D59" s="287"/>
      <c r="E59" s="287"/>
      <c r="F59" s="283"/>
    </row>
    <row r="60" spans="1:6">
      <c r="A60" s="275">
        <v>11</v>
      </c>
      <c r="B60" s="292" t="s">
        <v>1744</v>
      </c>
      <c r="D60" s="289">
        <f>D58+D36+D43+D50</f>
        <v>0</v>
      </c>
      <c r="E60" s="289">
        <f>E58+E36+E43+E50</f>
        <v>0</v>
      </c>
      <c r="F60" s="283"/>
    </row>
    <row r="61" spans="1:6">
      <c r="A61" s="275"/>
      <c r="B61" s="293"/>
      <c r="D61" s="287"/>
      <c r="E61" s="287"/>
      <c r="F61" s="283"/>
    </row>
    <row r="62" spans="1:6">
      <c r="A62" s="275">
        <v>12</v>
      </c>
      <c r="B62" s="292" t="s">
        <v>1745</v>
      </c>
      <c r="D62" s="289">
        <f>D60+D28</f>
        <v>0</v>
      </c>
      <c r="E62" s="289">
        <f>E60+E28</f>
        <v>0</v>
      </c>
      <c r="F62" s="283"/>
    </row>
    <row r="63" spans="1:6">
      <c r="A63" s="275"/>
      <c r="B63" s="286"/>
      <c r="D63" s="287"/>
      <c r="E63" s="287"/>
      <c r="F63" s="283"/>
    </row>
    <row r="64" spans="1:6">
      <c r="A64" s="275">
        <v>13</v>
      </c>
      <c r="B64" s="290" t="s">
        <v>1746</v>
      </c>
      <c r="D64" s="287"/>
      <c r="E64" s="287"/>
      <c r="F64" s="283"/>
    </row>
    <row r="65" spans="1:6">
      <c r="A65" s="262" t="s">
        <v>1078</v>
      </c>
      <c r="B65" s="290" t="s">
        <v>1747</v>
      </c>
      <c r="D65" s="280"/>
      <c r="E65" s="281"/>
      <c r="F65" s="283"/>
    </row>
    <row r="66" spans="1:6">
      <c r="A66" s="1246" t="s">
        <v>128</v>
      </c>
      <c r="B66" s="291" t="s">
        <v>754</v>
      </c>
      <c r="D66" s="285"/>
      <c r="E66" s="285"/>
      <c r="F66" s="283"/>
    </row>
    <row r="67" spans="1:6">
      <c r="A67" s="275">
        <v>14</v>
      </c>
      <c r="B67" s="290" t="s">
        <v>1748</v>
      </c>
      <c r="D67" s="294">
        <f>SUM(D65:D66)</f>
        <v>0</v>
      </c>
      <c r="E67" s="294">
        <f>SUM(E65:E66)</f>
        <v>0</v>
      </c>
      <c r="F67" s="283"/>
    </row>
    <row r="68" spans="1:6">
      <c r="B68" s="286"/>
      <c r="D68" s="287"/>
      <c r="E68" s="287"/>
      <c r="F68" s="283"/>
    </row>
    <row r="69" spans="1:6" s="296" customFormat="1" ht="16.2" thickBot="1">
      <c r="A69" s="275">
        <v>15</v>
      </c>
      <c r="B69" s="295" t="s">
        <v>1749</v>
      </c>
      <c r="D69" s="297">
        <f>D67+D62</f>
        <v>0</v>
      </c>
      <c r="E69" s="297">
        <f>E67+E62</f>
        <v>0</v>
      </c>
      <c r="F69" s="298"/>
    </row>
    <row r="70" spans="1:6" s="296" customFormat="1" ht="16.2" thickTop="1">
      <c r="A70" s="275"/>
      <c r="B70" s="295"/>
      <c r="D70" s="299"/>
      <c r="E70" s="299"/>
      <c r="F70" s="298"/>
    </row>
    <row r="71" spans="1:6">
      <c r="A71" s="300" t="s">
        <v>1750</v>
      </c>
      <c r="B71" s="301" t="s">
        <v>1751</v>
      </c>
      <c r="D71" s="283"/>
      <c r="E71" s="283"/>
      <c r="F71" s="267"/>
    </row>
    <row r="72" spans="1:6">
      <c r="A72" s="302"/>
      <c r="B72" s="301"/>
      <c r="D72" s="303"/>
      <c r="E72" s="303"/>
      <c r="F72" s="267"/>
    </row>
    <row r="73" spans="1:6">
      <c r="D73" s="268"/>
      <c r="E73" s="268"/>
      <c r="F73" s="267"/>
    </row>
    <row r="74" spans="1:6">
      <c r="B74" s="269" t="s">
        <v>553</v>
      </c>
      <c r="C74" s="304"/>
      <c r="D74" s="305" t="str">
        <f>D14</f>
        <v>DECEMBER ____</v>
      </c>
      <c r="E74" s="305" t="str">
        <f>E14</f>
        <v>DECEMBER ____</v>
      </c>
      <c r="F74" s="306"/>
    </row>
    <row r="75" spans="1:6">
      <c r="B75" s="263"/>
      <c r="C75" s="264"/>
      <c r="D75" s="263"/>
      <c r="E75" s="263"/>
      <c r="F75" s="263"/>
    </row>
    <row r="76" spans="1:6">
      <c r="A76" s="275">
        <v>16</v>
      </c>
      <c r="B76" s="276" t="s">
        <v>1752</v>
      </c>
      <c r="D76" s="277"/>
      <c r="E76" s="277"/>
      <c r="F76" s="277"/>
    </row>
    <row r="77" spans="1:6">
      <c r="A77" s="262" t="s">
        <v>1206</v>
      </c>
      <c r="B77" s="78" t="s">
        <v>1753</v>
      </c>
      <c r="D77" s="283"/>
      <c r="E77" s="283"/>
      <c r="F77" s="267"/>
    </row>
    <row r="78" spans="1:6">
      <c r="A78" s="262" t="s">
        <v>1207</v>
      </c>
      <c r="B78" s="279" t="s">
        <v>1754</v>
      </c>
      <c r="D78" s="280"/>
      <c r="E78" s="281"/>
      <c r="F78" s="267"/>
    </row>
    <row r="79" spans="1:6">
      <c r="A79" s="262" t="s">
        <v>1755</v>
      </c>
      <c r="B79" s="279" t="s">
        <v>1756</v>
      </c>
      <c r="D79" s="280"/>
      <c r="E79" s="280"/>
      <c r="F79" s="267"/>
    </row>
    <row r="80" spans="1:6">
      <c r="A80" s="262" t="s">
        <v>1757</v>
      </c>
      <c r="B80" s="279" t="s">
        <v>1758</v>
      </c>
      <c r="D80" s="280"/>
      <c r="E80" s="280"/>
      <c r="F80" s="282"/>
    </row>
    <row r="81" spans="1:6">
      <c r="A81" s="262" t="s">
        <v>1759</v>
      </c>
      <c r="B81" s="279" t="s">
        <v>1760</v>
      </c>
      <c r="D81" s="280"/>
      <c r="E81" s="280"/>
      <c r="F81" s="283"/>
    </row>
    <row r="82" spans="1:6">
      <c r="A82" s="262" t="s">
        <v>1761</v>
      </c>
      <c r="B82" s="279" t="s">
        <v>1762</v>
      </c>
      <c r="D82" s="280"/>
      <c r="E82" s="280"/>
      <c r="F82" s="283"/>
    </row>
    <row r="83" spans="1:6">
      <c r="A83" s="1246" t="s">
        <v>128</v>
      </c>
      <c r="B83" s="291" t="s">
        <v>754</v>
      </c>
      <c r="D83" s="285"/>
      <c r="E83" s="285"/>
      <c r="F83" s="283"/>
    </row>
    <row r="84" spans="1:6">
      <c r="B84" s="286"/>
      <c r="D84" s="287"/>
      <c r="E84" s="287"/>
      <c r="F84" s="267"/>
    </row>
    <row r="85" spans="1:6">
      <c r="A85" s="275">
        <v>17</v>
      </c>
      <c r="B85" s="292" t="s">
        <v>1763</v>
      </c>
      <c r="D85" s="289">
        <f>SUM(D78:D83)</f>
        <v>0</v>
      </c>
      <c r="E85" s="289">
        <f>SUM(E78:E83)</f>
        <v>0</v>
      </c>
      <c r="F85" s="282"/>
    </row>
    <row r="86" spans="1:6">
      <c r="B86" s="286"/>
      <c r="D86" s="287"/>
      <c r="E86" s="287"/>
      <c r="F86" s="267"/>
    </row>
    <row r="87" spans="1:6">
      <c r="A87" s="262">
        <v>18</v>
      </c>
      <c r="B87" s="290" t="s">
        <v>1764</v>
      </c>
      <c r="D87" s="287"/>
      <c r="E87" s="287"/>
      <c r="F87" s="282"/>
    </row>
    <row r="88" spans="1:6">
      <c r="A88" s="262" t="s">
        <v>1208</v>
      </c>
      <c r="B88" s="279" t="s">
        <v>1765</v>
      </c>
      <c r="D88" s="287"/>
      <c r="E88" s="287"/>
      <c r="F88" s="282"/>
    </row>
    <row r="89" spans="1:6">
      <c r="A89" s="262" t="s">
        <v>1209</v>
      </c>
      <c r="B89" s="307" t="s">
        <v>1766</v>
      </c>
      <c r="D89" s="287"/>
      <c r="E89" s="287"/>
      <c r="F89" s="267"/>
    </row>
    <row r="90" spans="1:6">
      <c r="A90" s="262" t="s">
        <v>1210</v>
      </c>
      <c r="B90" s="292" t="s">
        <v>1767</v>
      </c>
      <c r="D90" s="280"/>
      <c r="E90" s="280"/>
      <c r="F90" s="267"/>
    </row>
    <row r="91" spans="1:6">
      <c r="A91" s="262" t="s">
        <v>1211</v>
      </c>
      <c r="B91" s="292" t="s">
        <v>1768</v>
      </c>
      <c r="D91" s="280"/>
      <c r="E91" s="280"/>
      <c r="F91" s="267"/>
    </row>
    <row r="92" spans="1:6">
      <c r="A92" s="262" t="s">
        <v>1212</v>
      </c>
      <c r="B92" s="307" t="s">
        <v>1769</v>
      </c>
      <c r="D92" s="280"/>
      <c r="E92" s="280"/>
      <c r="F92" s="267"/>
    </row>
    <row r="93" spans="1:6">
      <c r="A93" s="262" t="s">
        <v>1213</v>
      </c>
      <c r="B93" s="292" t="s">
        <v>1770</v>
      </c>
      <c r="D93" s="280"/>
      <c r="E93" s="280"/>
      <c r="F93" s="282"/>
    </row>
    <row r="94" spans="1:6">
      <c r="A94" s="262" t="s">
        <v>1214</v>
      </c>
      <c r="B94" s="292" t="s">
        <v>1771</v>
      </c>
      <c r="D94" s="280"/>
      <c r="E94" s="280"/>
      <c r="F94" s="283"/>
    </row>
    <row r="95" spans="1:6">
      <c r="A95" s="1246" t="s">
        <v>128</v>
      </c>
      <c r="B95" s="291" t="s">
        <v>754</v>
      </c>
      <c r="D95" s="285"/>
      <c r="E95" s="285"/>
      <c r="F95" s="283"/>
    </row>
    <row r="96" spans="1:6">
      <c r="B96" s="286"/>
      <c r="D96" s="287"/>
      <c r="E96" s="287"/>
      <c r="F96" s="283"/>
    </row>
    <row r="97" spans="1:6">
      <c r="A97" s="275">
        <v>19</v>
      </c>
      <c r="B97" s="292" t="s">
        <v>1772</v>
      </c>
      <c r="D97" s="289">
        <f>SUM(D90:D95)</f>
        <v>0</v>
      </c>
      <c r="E97" s="289">
        <f>SUM(E90:E95)</f>
        <v>0</v>
      </c>
      <c r="F97" s="283"/>
    </row>
    <row r="98" spans="1:6">
      <c r="B98" s="286"/>
      <c r="D98" s="287"/>
      <c r="E98" s="287"/>
      <c r="F98" s="283"/>
    </row>
    <row r="99" spans="1:6">
      <c r="A99" s="262">
        <v>20</v>
      </c>
      <c r="B99" s="290" t="s">
        <v>1773</v>
      </c>
      <c r="D99" s="287"/>
      <c r="E99" s="287"/>
      <c r="F99" s="283"/>
    </row>
    <row r="100" spans="1:6">
      <c r="A100" s="262" t="s">
        <v>1217</v>
      </c>
      <c r="B100" s="279" t="s">
        <v>1774</v>
      </c>
      <c r="D100" s="280"/>
      <c r="E100" s="280"/>
      <c r="F100" s="283"/>
    </row>
    <row r="101" spans="1:6">
      <c r="A101" s="262" t="s">
        <v>1218</v>
      </c>
      <c r="B101" s="279" t="s">
        <v>1775</v>
      </c>
      <c r="D101" s="280"/>
      <c r="E101" s="280"/>
      <c r="F101" s="283"/>
    </row>
    <row r="102" spans="1:6">
      <c r="A102" s="262" t="s">
        <v>1219</v>
      </c>
      <c r="B102" s="279" t="s">
        <v>1776</v>
      </c>
      <c r="D102" s="280"/>
      <c r="E102" s="280"/>
      <c r="F102" s="283"/>
    </row>
    <row r="103" spans="1:6">
      <c r="A103" s="262" t="s">
        <v>1220</v>
      </c>
      <c r="B103" s="279" t="s">
        <v>388</v>
      </c>
      <c r="D103" s="280"/>
      <c r="E103" s="280"/>
      <c r="F103" s="283"/>
    </row>
    <row r="104" spans="1:6">
      <c r="A104" s="262" t="s">
        <v>1221</v>
      </c>
      <c r="B104" s="279" t="s">
        <v>1762</v>
      </c>
      <c r="D104" s="280"/>
      <c r="E104" s="280"/>
      <c r="F104" s="283"/>
    </row>
    <row r="105" spans="1:6">
      <c r="A105" s="262" t="s">
        <v>1222</v>
      </c>
      <c r="B105" s="279" t="s">
        <v>1777</v>
      </c>
      <c r="D105" s="280"/>
      <c r="E105" s="280"/>
      <c r="F105" s="283"/>
    </row>
    <row r="106" spans="1:6">
      <c r="A106" s="1246" t="s">
        <v>128</v>
      </c>
      <c r="B106" s="291" t="s">
        <v>754</v>
      </c>
      <c r="D106" s="285"/>
      <c r="E106" s="285"/>
      <c r="F106" s="283"/>
    </row>
    <row r="107" spans="1:6">
      <c r="B107" s="286"/>
      <c r="D107" s="287"/>
      <c r="E107" s="287"/>
      <c r="F107" s="283"/>
    </row>
    <row r="108" spans="1:6">
      <c r="A108" s="275">
        <v>21</v>
      </c>
      <c r="B108" s="307" t="s">
        <v>1778</v>
      </c>
      <c r="D108" s="289">
        <f>SUM(D100:D106)</f>
        <v>0</v>
      </c>
      <c r="E108" s="289">
        <f>SUM(E100:E106)</f>
        <v>0</v>
      </c>
      <c r="F108" s="283"/>
    </row>
    <row r="109" spans="1:6">
      <c r="B109" s="293"/>
      <c r="D109" s="287"/>
      <c r="E109" s="287"/>
      <c r="F109" s="283"/>
    </row>
    <row r="110" spans="1:6">
      <c r="A110" s="275">
        <v>22</v>
      </c>
      <c r="B110" s="307" t="s">
        <v>1779</v>
      </c>
      <c r="D110" s="289">
        <f>D108+D97</f>
        <v>0</v>
      </c>
      <c r="E110" s="289">
        <f>E108+E97</f>
        <v>0</v>
      </c>
      <c r="F110" s="283"/>
    </row>
    <row r="111" spans="1:6">
      <c r="B111" s="293"/>
      <c r="D111" s="287"/>
      <c r="E111" s="287"/>
      <c r="F111" s="283"/>
    </row>
    <row r="112" spans="1:6">
      <c r="A112" s="275">
        <v>23</v>
      </c>
      <c r="B112" s="307" t="s">
        <v>1780</v>
      </c>
      <c r="D112" s="289">
        <f>D110+D85</f>
        <v>0</v>
      </c>
      <c r="E112" s="289">
        <f>E110+E85</f>
        <v>0</v>
      </c>
      <c r="F112" s="283"/>
    </row>
    <row r="113" spans="1:12">
      <c r="B113" s="286"/>
      <c r="D113" s="287"/>
      <c r="E113" s="287"/>
      <c r="F113" s="283"/>
    </row>
    <row r="114" spans="1:12">
      <c r="A114" s="275">
        <v>24</v>
      </c>
      <c r="B114" s="290" t="s">
        <v>1781</v>
      </c>
      <c r="D114" s="287"/>
      <c r="E114" s="287"/>
      <c r="F114" s="283"/>
    </row>
    <row r="115" spans="1:12">
      <c r="A115" s="262" t="s">
        <v>1113</v>
      </c>
      <c r="B115" s="290" t="s">
        <v>1782</v>
      </c>
      <c r="D115" s="280"/>
      <c r="E115" s="280"/>
      <c r="F115" s="283"/>
    </row>
    <row r="116" spans="1:12">
      <c r="A116" s="262" t="s">
        <v>1114</v>
      </c>
      <c r="B116" s="290" t="s">
        <v>1783</v>
      </c>
      <c r="D116" s="1247"/>
      <c r="E116" s="1247"/>
      <c r="F116" s="283"/>
      <c r="H116" s="1248"/>
      <c r="I116" s="1248"/>
      <c r="J116" s="1248"/>
      <c r="K116" s="1248"/>
      <c r="L116" s="1248"/>
    </row>
    <row r="117" spans="1:12">
      <c r="A117" s="262" t="s">
        <v>1115</v>
      </c>
      <c r="B117" s="290" t="s">
        <v>1784</v>
      </c>
      <c r="D117" s="1247"/>
      <c r="E117" s="1247"/>
      <c r="F117" s="283"/>
      <c r="H117" s="1248"/>
      <c r="I117" s="1248"/>
      <c r="J117" s="1248"/>
      <c r="K117" s="1248"/>
      <c r="L117" s="1248"/>
    </row>
    <row r="118" spans="1:12">
      <c r="A118" s="262" t="s">
        <v>1116</v>
      </c>
      <c r="B118" s="290" t="s">
        <v>1785</v>
      </c>
      <c r="D118" s="1247"/>
      <c r="E118" s="1247"/>
      <c r="F118" s="283"/>
      <c r="H118" s="1248"/>
      <c r="I118" s="1248"/>
      <c r="J118" s="1248"/>
      <c r="K118" s="1248"/>
      <c r="L118" s="1248"/>
    </row>
    <row r="119" spans="1:12">
      <c r="A119" s="1246" t="s">
        <v>128</v>
      </c>
      <c r="B119" s="291" t="s">
        <v>754</v>
      </c>
      <c r="D119" s="285"/>
      <c r="E119" s="285"/>
      <c r="F119" s="283"/>
    </row>
    <row r="120" spans="1:12">
      <c r="B120" s="286"/>
      <c r="D120" s="287">
        <f>SUM(D115:D119)</f>
        <v>0</v>
      </c>
      <c r="E120" s="287">
        <f>SUM(E115:E119)</f>
        <v>0</v>
      </c>
      <c r="F120" s="283"/>
    </row>
    <row r="121" spans="1:12">
      <c r="A121" s="275">
        <v>25</v>
      </c>
      <c r="B121" s="290" t="s">
        <v>1786</v>
      </c>
      <c r="D121" s="287"/>
      <c r="E121" s="287"/>
      <c r="F121" s="283"/>
    </row>
    <row r="122" spans="1:12">
      <c r="A122" s="262" t="s">
        <v>739</v>
      </c>
      <c r="B122" s="279" t="s">
        <v>1787</v>
      </c>
      <c r="D122" s="280"/>
      <c r="E122" s="280"/>
      <c r="F122" s="283"/>
    </row>
    <row r="123" spans="1:12">
      <c r="A123" s="262" t="s">
        <v>740</v>
      </c>
      <c r="B123" s="279" t="s">
        <v>1788</v>
      </c>
      <c r="D123" s="280"/>
      <c r="E123" s="280"/>
      <c r="F123" s="283"/>
    </row>
    <row r="124" spans="1:12">
      <c r="A124" s="262" t="s">
        <v>741</v>
      </c>
      <c r="B124" s="279" t="s">
        <v>1789</v>
      </c>
      <c r="D124" s="280"/>
      <c r="E124" s="280"/>
      <c r="F124" s="283"/>
    </row>
    <row r="125" spans="1:12">
      <c r="A125" s="262" t="s">
        <v>1790</v>
      </c>
      <c r="B125" s="279" t="s">
        <v>1785</v>
      </c>
      <c r="D125" s="280"/>
      <c r="E125" s="280"/>
      <c r="F125" s="283"/>
    </row>
    <row r="126" spans="1:12">
      <c r="A126" s="1246" t="s">
        <v>128</v>
      </c>
      <c r="B126" s="291" t="s">
        <v>754</v>
      </c>
      <c r="D126" s="285"/>
      <c r="E126" s="285"/>
      <c r="F126" s="283"/>
    </row>
    <row r="127" spans="1:12">
      <c r="B127" s="286"/>
      <c r="D127" s="287"/>
      <c r="E127" s="287"/>
      <c r="F127" s="283"/>
    </row>
    <row r="128" spans="1:12">
      <c r="A128" s="275">
        <v>26</v>
      </c>
      <c r="B128" s="308" t="s">
        <v>1791</v>
      </c>
      <c r="D128" s="289">
        <f>SUM(D122:D126)</f>
        <v>0</v>
      </c>
      <c r="E128" s="289">
        <f>SUM(E122:E126)</f>
        <v>0</v>
      </c>
      <c r="F128" s="283"/>
    </row>
    <row r="129" spans="1:6" s="296" customFormat="1" ht="16.2" thickBot="1">
      <c r="A129" s="275">
        <v>27</v>
      </c>
      <c r="B129" s="295" t="s">
        <v>1792</v>
      </c>
      <c r="D129" s="297">
        <f>D128+D120+D112</f>
        <v>0</v>
      </c>
      <c r="E129" s="297">
        <f>E128+E120+E112</f>
        <v>0</v>
      </c>
      <c r="F129" s="298"/>
    </row>
    <row r="130" spans="1:6" ht="16.2" thickTop="1">
      <c r="B130" s="282"/>
      <c r="D130" s="309"/>
      <c r="E130" s="309"/>
      <c r="F130" s="283"/>
    </row>
    <row r="132" spans="1:6">
      <c r="A132" s="300" t="str">
        <f>A71</f>
        <v>1/  Source:</v>
      </c>
      <c r="B132" s="301" t="str">
        <f>B71</f>
        <v>Annual Financial Statements</v>
      </c>
    </row>
    <row r="133" spans="1:6">
      <c r="A133" s="302"/>
      <c r="B133" s="301"/>
    </row>
  </sheetData>
  <customSheetViews>
    <customSheetView guid="{343BF296-013A-41F5-BDAB-AD6220EA7F78}"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1"/>
      <headerFooter alignWithMargins="0"/>
    </customSheetView>
    <customSheetView guid="{B321D76C-CDE5-48BB-9CDE-80FF97D58FCF}"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2"/>
      <headerFooter alignWithMargins="0"/>
    </customSheetView>
  </customSheetViews>
  <mergeCells count="6">
    <mergeCell ref="A4:G4"/>
    <mergeCell ref="A5:G5"/>
    <mergeCell ref="A6:G6"/>
    <mergeCell ref="A8:G8"/>
    <mergeCell ref="A10:G10"/>
    <mergeCell ref="A9:G9"/>
  </mergeCells>
  <printOptions horizontalCentered="1"/>
  <pageMargins left="0.25" right="0.25" top="0" bottom="0" header="0.5" footer="0.5"/>
  <pageSetup scale="68" fitToHeight="2" orientation="portrait" r:id="rId3"/>
  <headerFooter alignWithMargins="0"/>
  <rowBreaks count="1" manualBreakCount="1">
    <brk id="71" max="6" man="1"/>
  </rowBreaks>
  <drawing r:id="rId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FF66FF"/>
  </sheetPr>
  <dimension ref="A1:W59"/>
  <sheetViews>
    <sheetView view="pageBreakPreview" topLeftCell="A39" zoomScale="85" zoomScaleNormal="100" zoomScaleSheetLayoutView="85" workbookViewId="0">
      <selection activeCell="V25" sqref="V25"/>
    </sheetView>
  </sheetViews>
  <sheetFormatPr defaultRowHeight="14.4"/>
  <cols>
    <col min="1" max="1" width="9" style="257"/>
    <col min="2" max="2" width="5.44140625" style="257" customWidth="1"/>
    <col min="3" max="3" width="5" style="257" customWidth="1"/>
    <col min="4" max="4" width="4.21875" style="257" customWidth="1"/>
    <col min="5" max="5" width="2.77734375" style="257" customWidth="1"/>
    <col min="6" max="6" width="2.21875" style="257" customWidth="1"/>
    <col min="7" max="7" width="23.44140625" style="257" customWidth="1"/>
    <col min="8" max="8" width="4.21875" style="257" customWidth="1"/>
    <col min="9" max="9" width="15.109375" style="257" customWidth="1"/>
    <col min="10" max="10" width="12.44140625" style="258" bestFit="1" customWidth="1"/>
    <col min="11" max="11" width="2.44140625" style="258" customWidth="1"/>
    <col min="12" max="12" width="13.33203125" style="258" bestFit="1" customWidth="1"/>
    <col min="13" max="13" width="2.21875" style="258" customWidth="1"/>
    <col min="14" max="14" width="13.44140625" style="258" bestFit="1" customWidth="1"/>
    <col min="15" max="15" width="2" style="258" customWidth="1"/>
    <col min="16" max="16" width="12.44140625" style="258" bestFit="1" customWidth="1"/>
    <col min="17" max="257" width="8.77734375" style="257"/>
    <col min="258" max="258" width="2.77734375" style="257" customWidth="1"/>
    <col min="259" max="259" width="2.44140625" style="257" customWidth="1"/>
    <col min="260" max="260" width="3.109375" style="257" customWidth="1"/>
    <col min="261" max="261" width="2.77734375" style="257" customWidth="1"/>
    <col min="262" max="262" width="2.21875" style="257" customWidth="1"/>
    <col min="263" max="263" width="2" style="257" customWidth="1"/>
    <col min="264" max="264" width="4.21875" style="257" customWidth="1"/>
    <col min="265" max="265" width="19" style="257" customWidth="1"/>
    <col min="266" max="266" width="13.77734375" style="257" bestFit="1" customWidth="1"/>
    <col min="267" max="267" width="2" style="257" customWidth="1"/>
    <col min="268" max="268" width="8.77734375" style="257"/>
    <col min="269" max="269" width="2.21875" style="257" customWidth="1"/>
    <col min="270" max="270" width="8.77734375" style="257"/>
    <col min="271" max="271" width="2" style="257" customWidth="1"/>
    <col min="272" max="272" width="13.77734375" style="257" bestFit="1" customWidth="1"/>
    <col min="273" max="513" width="8.77734375" style="257"/>
    <col min="514" max="514" width="2.77734375" style="257" customWidth="1"/>
    <col min="515" max="515" width="2.44140625" style="257" customWidth="1"/>
    <col min="516" max="516" width="3.109375" style="257" customWidth="1"/>
    <col min="517" max="517" width="2.77734375" style="257" customWidth="1"/>
    <col min="518" max="518" width="2.21875" style="257" customWidth="1"/>
    <col min="519" max="519" width="2" style="257" customWidth="1"/>
    <col min="520" max="520" width="4.21875" style="257" customWidth="1"/>
    <col min="521" max="521" width="19" style="257" customWidth="1"/>
    <col min="522" max="522" width="13.77734375" style="257" bestFit="1" customWidth="1"/>
    <col min="523" max="523" width="2" style="257" customWidth="1"/>
    <col min="524" max="524" width="8.77734375" style="257"/>
    <col min="525" max="525" width="2.21875" style="257" customWidth="1"/>
    <col min="526" max="526" width="8.77734375" style="257"/>
    <col min="527" max="527" width="2" style="257" customWidth="1"/>
    <col min="528" max="528" width="13.77734375" style="257" bestFit="1" customWidth="1"/>
    <col min="529" max="769" width="8.77734375" style="257"/>
    <col min="770" max="770" width="2.77734375" style="257" customWidth="1"/>
    <col min="771" max="771" width="2.44140625" style="257" customWidth="1"/>
    <col min="772" max="772" width="3.109375" style="257" customWidth="1"/>
    <col min="773" max="773" width="2.77734375" style="257" customWidth="1"/>
    <col min="774" max="774" width="2.21875" style="257" customWidth="1"/>
    <col min="775" max="775" width="2" style="257" customWidth="1"/>
    <col min="776" max="776" width="4.21875" style="257" customWidth="1"/>
    <col min="777" max="777" width="19" style="257" customWidth="1"/>
    <col min="778" max="778" width="13.77734375" style="257" bestFit="1" customWidth="1"/>
    <col min="779" max="779" width="2" style="257" customWidth="1"/>
    <col min="780" max="780" width="8.77734375" style="257"/>
    <col min="781" max="781" width="2.21875" style="257" customWidth="1"/>
    <col min="782" max="782" width="8.77734375" style="257"/>
    <col min="783" max="783" width="2" style="257" customWidth="1"/>
    <col min="784" max="784" width="13.77734375" style="257" bestFit="1" customWidth="1"/>
    <col min="785" max="1025" width="8.77734375" style="257"/>
    <col min="1026" max="1026" width="2.77734375" style="257" customWidth="1"/>
    <col min="1027" max="1027" width="2.44140625" style="257" customWidth="1"/>
    <col min="1028" max="1028" width="3.109375" style="257" customWidth="1"/>
    <col min="1029" max="1029" width="2.77734375" style="257" customWidth="1"/>
    <col min="1030" max="1030" width="2.21875" style="257" customWidth="1"/>
    <col min="1031" max="1031" width="2" style="257" customWidth="1"/>
    <col min="1032" max="1032" width="4.21875" style="257" customWidth="1"/>
    <col min="1033" max="1033" width="19" style="257" customWidth="1"/>
    <col min="1034" max="1034" width="13.77734375" style="257" bestFit="1" customWidth="1"/>
    <col min="1035" max="1035" width="2" style="257" customWidth="1"/>
    <col min="1036" max="1036" width="8.77734375" style="257"/>
    <col min="1037" max="1037" width="2.21875" style="257" customWidth="1"/>
    <col min="1038" max="1038" width="8.77734375" style="257"/>
    <col min="1039" max="1039" width="2" style="257" customWidth="1"/>
    <col min="1040" max="1040" width="13.77734375" style="257" bestFit="1" customWidth="1"/>
    <col min="1041" max="1281" width="8.77734375" style="257"/>
    <col min="1282" max="1282" width="2.77734375" style="257" customWidth="1"/>
    <col min="1283" max="1283" width="2.44140625" style="257" customWidth="1"/>
    <col min="1284" max="1284" width="3.109375" style="257" customWidth="1"/>
    <col min="1285" max="1285" width="2.77734375" style="257" customWidth="1"/>
    <col min="1286" max="1286" width="2.21875" style="257" customWidth="1"/>
    <col min="1287" max="1287" width="2" style="257" customWidth="1"/>
    <col min="1288" max="1288" width="4.21875" style="257" customWidth="1"/>
    <col min="1289" max="1289" width="19" style="257" customWidth="1"/>
    <col min="1290" max="1290" width="13.77734375" style="257" bestFit="1" customWidth="1"/>
    <col min="1291" max="1291" width="2" style="257" customWidth="1"/>
    <col min="1292" max="1292" width="8.77734375" style="257"/>
    <col min="1293" max="1293" width="2.21875" style="257" customWidth="1"/>
    <col min="1294" max="1294" width="8.77734375" style="257"/>
    <col min="1295" max="1295" width="2" style="257" customWidth="1"/>
    <col min="1296" max="1296" width="13.77734375" style="257" bestFit="1" customWidth="1"/>
    <col min="1297" max="1537" width="8.77734375" style="257"/>
    <col min="1538" max="1538" width="2.77734375" style="257" customWidth="1"/>
    <col min="1539" max="1539" width="2.44140625" style="257" customWidth="1"/>
    <col min="1540" max="1540" width="3.109375" style="257" customWidth="1"/>
    <col min="1541" max="1541" width="2.77734375" style="257" customWidth="1"/>
    <col min="1542" max="1542" width="2.21875" style="257" customWidth="1"/>
    <col min="1543" max="1543" width="2" style="257" customWidth="1"/>
    <col min="1544" max="1544" width="4.21875" style="257" customWidth="1"/>
    <col min="1545" max="1545" width="19" style="257" customWidth="1"/>
    <col min="1546" max="1546" width="13.77734375" style="257" bestFit="1" customWidth="1"/>
    <col min="1547" max="1547" width="2" style="257" customWidth="1"/>
    <col min="1548" max="1548" width="8.77734375" style="257"/>
    <col min="1549" max="1549" width="2.21875" style="257" customWidth="1"/>
    <col min="1550" max="1550" width="8.77734375" style="257"/>
    <col min="1551" max="1551" width="2" style="257" customWidth="1"/>
    <col min="1552" max="1552" width="13.77734375" style="257" bestFit="1" customWidth="1"/>
    <col min="1553" max="1793" width="8.77734375" style="257"/>
    <col min="1794" max="1794" width="2.77734375" style="257" customWidth="1"/>
    <col min="1795" max="1795" width="2.44140625" style="257" customWidth="1"/>
    <col min="1796" max="1796" width="3.109375" style="257" customWidth="1"/>
    <col min="1797" max="1797" width="2.77734375" style="257" customWidth="1"/>
    <col min="1798" max="1798" width="2.21875" style="257" customWidth="1"/>
    <col min="1799" max="1799" width="2" style="257" customWidth="1"/>
    <col min="1800" max="1800" width="4.21875" style="257" customWidth="1"/>
    <col min="1801" max="1801" width="19" style="257" customWidth="1"/>
    <col min="1802" max="1802" width="13.77734375" style="257" bestFit="1" customWidth="1"/>
    <col min="1803" max="1803" width="2" style="257" customWidth="1"/>
    <col min="1804" max="1804" width="8.77734375" style="257"/>
    <col min="1805" max="1805" width="2.21875" style="257" customWidth="1"/>
    <col min="1806" max="1806" width="8.77734375" style="257"/>
    <col min="1807" max="1807" width="2" style="257" customWidth="1"/>
    <col min="1808" max="1808" width="13.77734375" style="257" bestFit="1" customWidth="1"/>
    <col min="1809" max="2049" width="8.77734375" style="257"/>
    <col min="2050" max="2050" width="2.77734375" style="257" customWidth="1"/>
    <col min="2051" max="2051" width="2.44140625" style="257" customWidth="1"/>
    <col min="2052" max="2052" width="3.109375" style="257" customWidth="1"/>
    <col min="2053" max="2053" width="2.77734375" style="257" customWidth="1"/>
    <col min="2054" max="2054" width="2.21875" style="257" customWidth="1"/>
    <col min="2055" max="2055" width="2" style="257" customWidth="1"/>
    <col min="2056" max="2056" width="4.21875" style="257" customWidth="1"/>
    <col min="2057" max="2057" width="19" style="257" customWidth="1"/>
    <col min="2058" max="2058" width="13.77734375" style="257" bestFit="1" customWidth="1"/>
    <col min="2059" max="2059" width="2" style="257" customWidth="1"/>
    <col min="2060" max="2060" width="8.77734375" style="257"/>
    <col min="2061" max="2061" width="2.21875" style="257" customWidth="1"/>
    <col min="2062" max="2062" width="8.77734375" style="257"/>
    <col min="2063" max="2063" width="2" style="257" customWidth="1"/>
    <col min="2064" max="2064" width="13.77734375" style="257" bestFit="1" customWidth="1"/>
    <col min="2065" max="2305" width="8.77734375" style="257"/>
    <col min="2306" max="2306" width="2.77734375" style="257" customWidth="1"/>
    <col min="2307" max="2307" width="2.44140625" style="257" customWidth="1"/>
    <col min="2308" max="2308" width="3.109375" style="257" customWidth="1"/>
    <col min="2309" max="2309" width="2.77734375" style="257" customWidth="1"/>
    <col min="2310" max="2310" width="2.21875" style="257" customWidth="1"/>
    <col min="2311" max="2311" width="2" style="257" customWidth="1"/>
    <col min="2312" max="2312" width="4.21875" style="257" customWidth="1"/>
    <col min="2313" max="2313" width="19" style="257" customWidth="1"/>
    <col min="2314" max="2314" width="13.77734375" style="257" bestFit="1" customWidth="1"/>
    <col min="2315" max="2315" width="2" style="257" customWidth="1"/>
    <col min="2316" max="2316" width="8.77734375" style="257"/>
    <col min="2317" max="2317" width="2.21875" style="257" customWidth="1"/>
    <col min="2318" max="2318" width="8.77734375" style="257"/>
    <col min="2319" max="2319" width="2" style="257" customWidth="1"/>
    <col min="2320" max="2320" width="13.77734375" style="257" bestFit="1" customWidth="1"/>
    <col min="2321" max="2561" width="8.77734375" style="257"/>
    <col min="2562" max="2562" width="2.77734375" style="257" customWidth="1"/>
    <col min="2563" max="2563" width="2.44140625" style="257" customWidth="1"/>
    <col min="2564" max="2564" width="3.109375" style="257" customWidth="1"/>
    <col min="2565" max="2565" width="2.77734375" style="257" customWidth="1"/>
    <col min="2566" max="2566" width="2.21875" style="257" customWidth="1"/>
    <col min="2567" max="2567" width="2" style="257" customWidth="1"/>
    <col min="2568" max="2568" width="4.21875" style="257" customWidth="1"/>
    <col min="2569" max="2569" width="19" style="257" customWidth="1"/>
    <col min="2570" max="2570" width="13.77734375" style="257" bestFit="1" customWidth="1"/>
    <col min="2571" max="2571" width="2" style="257" customWidth="1"/>
    <col min="2572" max="2572" width="8.77734375" style="257"/>
    <col min="2573" max="2573" width="2.21875" style="257" customWidth="1"/>
    <col min="2574" max="2574" width="8.77734375" style="257"/>
    <col min="2575" max="2575" width="2" style="257" customWidth="1"/>
    <col min="2576" max="2576" width="13.77734375" style="257" bestFit="1" customWidth="1"/>
    <col min="2577" max="2817" width="8.77734375" style="257"/>
    <col min="2818" max="2818" width="2.77734375" style="257" customWidth="1"/>
    <col min="2819" max="2819" width="2.44140625" style="257" customWidth="1"/>
    <col min="2820" max="2820" width="3.109375" style="257" customWidth="1"/>
    <col min="2821" max="2821" width="2.77734375" style="257" customWidth="1"/>
    <col min="2822" max="2822" width="2.21875" style="257" customWidth="1"/>
    <col min="2823" max="2823" width="2" style="257" customWidth="1"/>
    <col min="2824" max="2824" width="4.21875" style="257" customWidth="1"/>
    <col min="2825" max="2825" width="19" style="257" customWidth="1"/>
    <col min="2826" max="2826" width="13.77734375" style="257" bestFit="1" customWidth="1"/>
    <col min="2827" max="2827" width="2" style="257" customWidth="1"/>
    <col min="2828" max="2828" width="8.77734375" style="257"/>
    <col min="2829" max="2829" width="2.21875" style="257" customWidth="1"/>
    <col min="2830" max="2830" width="8.77734375" style="257"/>
    <col min="2831" max="2831" width="2" style="257" customWidth="1"/>
    <col min="2832" max="2832" width="13.77734375" style="257" bestFit="1" customWidth="1"/>
    <col min="2833" max="3073" width="8.77734375" style="257"/>
    <col min="3074" max="3074" width="2.77734375" style="257" customWidth="1"/>
    <col min="3075" max="3075" width="2.44140625" style="257" customWidth="1"/>
    <col min="3076" max="3076" width="3.109375" style="257" customWidth="1"/>
    <col min="3077" max="3077" width="2.77734375" style="257" customWidth="1"/>
    <col min="3078" max="3078" width="2.21875" style="257" customWidth="1"/>
    <col min="3079" max="3079" width="2" style="257" customWidth="1"/>
    <col min="3080" max="3080" width="4.21875" style="257" customWidth="1"/>
    <col min="3081" max="3081" width="19" style="257" customWidth="1"/>
    <col min="3082" max="3082" width="13.77734375" style="257" bestFit="1" customWidth="1"/>
    <col min="3083" max="3083" width="2" style="257" customWidth="1"/>
    <col min="3084" max="3084" width="8.77734375" style="257"/>
    <col min="3085" max="3085" width="2.21875" style="257" customWidth="1"/>
    <col min="3086" max="3086" width="8.77734375" style="257"/>
    <col min="3087" max="3087" width="2" style="257" customWidth="1"/>
    <col min="3088" max="3088" width="13.77734375" style="257" bestFit="1" customWidth="1"/>
    <col min="3089" max="3329" width="8.77734375" style="257"/>
    <col min="3330" max="3330" width="2.77734375" style="257" customWidth="1"/>
    <col min="3331" max="3331" width="2.44140625" style="257" customWidth="1"/>
    <col min="3332" max="3332" width="3.109375" style="257" customWidth="1"/>
    <col min="3333" max="3333" width="2.77734375" style="257" customWidth="1"/>
    <col min="3334" max="3334" width="2.21875" style="257" customWidth="1"/>
    <col min="3335" max="3335" width="2" style="257" customWidth="1"/>
    <col min="3336" max="3336" width="4.21875" style="257" customWidth="1"/>
    <col min="3337" max="3337" width="19" style="257" customWidth="1"/>
    <col min="3338" max="3338" width="13.77734375" style="257" bestFit="1" customWidth="1"/>
    <col min="3339" max="3339" width="2" style="257" customWidth="1"/>
    <col min="3340" max="3340" width="8.77734375" style="257"/>
    <col min="3341" max="3341" width="2.21875" style="257" customWidth="1"/>
    <col min="3342" max="3342" width="8.77734375" style="257"/>
    <col min="3343" max="3343" width="2" style="257" customWidth="1"/>
    <col min="3344" max="3344" width="13.77734375" style="257" bestFit="1" customWidth="1"/>
    <col min="3345" max="3585" width="8.77734375" style="257"/>
    <col min="3586" max="3586" width="2.77734375" style="257" customWidth="1"/>
    <col min="3587" max="3587" width="2.44140625" style="257" customWidth="1"/>
    <col min="3588" max="3588" width="3.109375" style="257" customWidth="1"/>
    <col min="3589" max="3589" width="2.77734375" style="257" customWidth="1"/>
    <col min="3590" max="3590" width="2.21875" style="257" customWidth="1"/>
    <col min="3591" max="3591" width="2" style="257" customWidth="1"/>
    <col min="3592" max="3592" width="4.21875" style="257" customWidth="1"/>
    <col min="3593" max="3593" width="19" style="257" customWidth="1"/>
    <col min="3594" max="3594" width="13.77734375" style="257" bestFit="1" customWidth="1"/>
    <col min="3595" max="3595" width="2" style="257" customWidth="1"/>
    <col min="3596" max="3596" width="8.77734375" style="257"/>
    <col min="3597" max="3597" width="2.21875" style="257" customWidth="1"/>
    <col min="3598" max="3598" width="8.77734375" style="257"/>
    <col min="3599" max="3599" width="2" style="257" customWidth="1"/>
    <col min="3600" max="3600" width="13.77734375" style="257" bestFit="1" customWidth="1"/>
    <col min="3601" max="3841" width="8.77734375" style="257"/>
    <col min="3842" max="3842" width="2.77734375" style="257" customWidth="1"/>
    <col min="3843" max="3843" width="2.44140625" style="257" customWidth="1"/>
    <col min="3844" max="3844" width="3.109375" style="257" customWidth="1"/>
    <col min="3845" max="3845" width="2.77734375" style="257" customWidth="1"/>
    <col min="3846" max="3846" width="2.21875" style="257" customWidth="1"/>
    <col min="3847" max="3847" width="2" style="257" customWidth="1"/>
    <col min="3848" max="3848" width="4.21875" style="257" customWidth="1"/>
    <col min="3849" max="3849" width="19" style="257" customWidth="1"/>
    <col min="3850" max="3850" width="13.77734375" style="257" bestFit="1" customWidth="1"/>
    <col min="3851" max="3851" width="2" style="257" customWidth="1"/>
    <col min="3852" max="3852" width="8.77734375" style="257"/>
    <col min="3853" max="3853" width="2.21875" style="257" customWidth="1"/>
    <col min="3854" max="3854" width="8.77734375" style="257"/>
    <col min="3855" max="3855" width="2" style="257" customWidth="1"/>
    <col min="3856" max="3856" width="13.77734375" style="257" bestFit="1" customWidth="1"/>
    <col min="3857" max="4097" width="8.77734375" style="257"/>
    <col min="4098" max="4098" width="2.77734375" style="257" customWidth="1"/>
    <col min="4099" max="4099" width="2.44140625" style="257" customWidth="1"/>
    <col min="4100" max="4100" width="3.109375" style="257" customWidth="1"/>
    <col min="4101" max="4101" width="2.77734375" style="257" customWidth="1"/>
    <col min="4102" max="4102" width="2.21875" style="257" customWidth="1"/>
    <col min="4103" max="4103" width="2" style="257" customWidth="1"/>
    <col min="4104" max="4104" width="4.21875" style="257" customWidth="1"/>
    <col min="4105" max="4105" width="19" style="257" customWidth="1"/>
    <col min="4106" max="4106" width="13.77734375" style="257" bestFit="1" customWidth="1"/>
    <col min="4107" max="4107" width="2" style="257" customWidth="1"/>
    <col min="4108" max="4108" width="8.77734375" style="257"/>
    <col min="4109" max="4109" width="2.21875" style="257" customWidth="1"/>
    <col min="4110" max="4110" width="8.77734375" style="257"/>
    <col min="4111" max="4111" width="2" style="257" customWidth="1"/>
    <col min="4112" max="4112" width="13.77734375" style="257" bestFit="1" customWidth="1"/>
    <col min="4113" max="4353" width="8.77734375" style="257"/>
    <col min="4354" max="4354" width="2.77734375" style="257" customWidth="1"/>
    <col min="4355" max="4355" width="2.44140625" style="257" customWidth="1"/>
    <col min="4356" max="4356" width="3.109375" style="257" customWidth="1"/>
    <col min="4357" max="4357" width="2.77734375" style="257" customWidth="1"/>
    <col min="4358" max="4358" width="2.21875" style="257" customWidth="1"/>
    <col min="4359" max="4359" width="2" style="257" customWidth="1"/>
    <col min="4360" max="4360" width="4.21875" style="257" customWidth="1"/>
    <col min="4361" max="4361" width="19" style="257" customWidth="1"/>
    <col min="4362" max="4362" width="13.77734375" style="257" bestFit="1" customWidth="1"/>
    <col min="4363" max="4363" width="2" style="257" customWidth="1"/>
    <col min="4364" max="4364" width="8.77734375" style="257"/>
    <col min="4365" max="4365" width="2.21875" style="257" customWidth="1"/>
    <col min="4366" max="4366" width="8.77734375" style="257"/>
    <col min="4367" max="4367" width="2" style="257" customWidth="1"/>
    <col min="4368" max="4368" width="13.77734375" style="257" bestFit="1" customWidth="1"/>
    <col min="4369" max="4609" width="8.77734375" style="257"/>
    <col min="4610" max="4610" width="2.77734375" style="257" customWidth="1"/>
    <col min="4611" max="4611" width="2.44140625" style="257" customWidth="1"/>
    <col min="4612" max="4612" width="3.109375" style="257" customWidth="1"/>
    <col min="4613" max="4613" width="2.77734375" style="257" customWidth="1"/>
    <col min="4614" max="4614" width="2.21875" style="257" customWidth="1"/>
    <col min="4615" max="4615" width="2" style="257" customWidth="1"/>
    <col min="4616" max="4616" width="4.21875" style="257" customWidth="1"/>
    <col min="4617" max="4617" width="19" style="257" customWidth="1"/>
    <col min="4618" max="4618" width="13.77734375" style="257" bestFit="1" customWidth="1"/>
    <col min="4619" max="4619" width="2" style="257" customWidth="1"/>
    <col min="4620" max="4620" width="8.77734375" style="257"/>
    <col min="4621" max="4621" width="2.21875" style="257" customWidth="1"/>
    <col min="4622" max="4622" width="8.77734375" style="257"/>
    <col min="4623" max="4623" width="2" style="257" customWidth="1"/>
    <col min="4624" max="4624" width="13.77734375" style="257" bestFit="1" customWidth="1"/>
    <col min="4625" max="4865" width="8.77734375" style="257"/>
    <col min="4866" max="4866" width="2.77734375" style="257" customWidth="1"/>
    <col min="4867" max="4867" width="2.44140625" style="257" customWidth="1"/>
    <col min="4868" max="4868" width="3.109375" style="257" customWidth="1"/>
    <col min="4869" max="4869" width="2.77734375" style="257" customWidth="1"/>
    <col min="4870" max="4870" width="2.21875" style="257" customWidth="1"/>
    <col min="4871" max="4871" width="2" style="257" customWidth="1"/>
    <col min="4872" max="4872" width="4.21875" style="257" customWidth="1"/>
    <col min="4873" max="4873" width="19" style="257" customWidth="1"/>
    <col min="4874" max="4874" width="13.77734375" style="257" bestFit="1" customWidth="1"/>
    <col min="4875" max="4875" width="2" style="257" customWidth="1"/>
    <col min="4876" max="4876" width="8.77734375" style="257"/>
    <col min="4877" max="4877" width="2.21875" style="257" customWidth="1"/>
    <col min="4878" max="4878" width="8.77734375" style="257"/>
    <col min="4879" max="4879" width="2" style="257" customWidth="1"/>
    <col min="4880" max="4880" width="13.77734375" style="257" bestFit="1" customWidth="1"/>
    <col min="4881" max="5121" width="8.77734375" style="257"/>
    <col min="5122" max="5122" width="2.77734375" style="257" customWidth="1"/>
    <col min="5123" max="5123" width="2.44140625" style="257" customWidth="1"/>
    <col min="5124" max="5124" width="3.109375" style="257" customWidth="1"/>
    <col min="5125" max="5125" width="2.77734375" style="257" customWidth="1"/>
    <col min="5126" max="5126" width="2.21875" style="257" customWidth="1"/>
    <col min="5127" max="5127" width="2" style="257" customWidth="1"/>
    <col min="5128" max="5128" width="4.21875" style="257" customWidth="1"/>
    <col min="5129" max="5129" width="19" style="257" customWidth="1"/>
    <col min="5130" max="5130" width="13.77734375" style="257" bestFit="1" customWidth="1"/>
    <col min="5131" max="5131" width="2" style="257" customWidth="1"/>
    <col min="5132" max="5132" width="8.77734375" style="257"/>
    <col min="5133" max="5133" width="2.21875" style="257" customWidth="1"/>
    <col min="5134" max="5134" width="8.77734375" style="257"/>
    <col min="5135" max="5135" width="2" style="257" customWidth="1"/>
    <col min="5136" max="5136" width="13.77734375" style="257" bestFit="1" customWidth="1"/>
    <col min="5137" max="5377" width="8.77734375" style="257"/>
    <col min="5378" max="5378" width="2.77734375" style="257" customWidth="1"/>
    <col min="5379" max="5379" width="2.44140625" style="257" customWidth="1"/>
    <col min="5380" max="5380" width="3.109375" style="257" customWidth="1"/>
    <col min="5381" max="5381" width="2.77734375" style="257" customWidth="1"/>
    <col min="5382" max="5382" width="2.21875" style="257" customWidth="1"/>
    <col min="5383" max="5383" width="2" style="257" customWidth="1"/>
    <col min="5384" max="5384" width="4.21875" style="257" customWidth="1"/>
    <col min="5385" max="5385" width="19" style="257" customWidth="1"/>
    <col min="5386" max="5386" width="13.77734375" style="257" bestFit="1" customWidth="1"/>
    <col min="5387" max="5387" width="2" style="257" customWidth="1"/>
    <col min="5388" max="5388" width="8.77734375" style="257"/>
    <col min="5389" max="5389" width="2.21875" style="257" customWidth="1"/>
    <col min="5390" max="5390" width="8.77734375" style="257"/>
    <col min="5391" max="5391" width="2" style="257" customWidth="1"/>
    <col min="5392" max="5392" width="13.77734375" style="257" bestFit="1" customWidth="1"/>
    <col min="5393" max="5633" width="8.77734375" style="257"/>
    <col min="5634" max="5634" width="2.77734375" style="257" customWidth="1"/>
    <col min="5635" max="5635" width="2.44140625" style="257" customWidth="1"/>
    <col min="5636" max="5636" width="3.109375" style="257" customWidth="1"/>
    <col min="5637" max="5637" width="2.77734375" style="257" customWidth="1"/>
    <col min="5638" max="5638" width="2.21875" style="257" customWidth="1"/>
    <col min="5639" max="5639" width="2" style="257" customWidth="1"/>
    <col min="5640" max="5640" width="4.21875" style="257" customWidth="1"/>
    <col min="5641" max="5641" width="19" style="257" customWidth="1"/>
    <col min="5642" max="5642" width="13.77734375" style="257" bestFit="1" customWidth="1"/>
    <col min="5643" max="5643" width="2" style="257" customWidth="1"/>
    <col min="5644" max="5644" width="8.77734375" style="257"/>
    <col min="5645" max="5645" width="2.21875" style="257" customWidth="1"/>
    <col min="5646" max="5646" width="8.77734375" style="257"/>
    <col min="5647" max="5647" width="2" style="257" customWidth="1"/>
    <col min="5648" max="5648" width="13.77734375" style="257" bestFit="1" customWidth="1"/>
    <col min="5649" max="5889" width="8.77734375" style="257"/>
    <col min="5890" max="5890" width="2.77734375" style="257" customWidth="1"/>
    <col min="5891" max="5891" width="2.44140625" style="257" customWidth="1"/>
    <col min="5892" max="5892" width="3.109375" style="257" customWidth="1"/>
    <col min="5893" max="5893" width="2.77734375" style="257" customWidth="1"/>
    <col min="5894" max="5894" width="2.21875" style="257" customWidth="1"/>
    <col min="5895" max="5895" width="2" style="257" customWidth="1"/>
    <col min="5896" max="5896" width="4.21875" style="257" customWidth="1"/>
    <col min="5897" max="5897" width="19" style="257" customWidth="1"/>
    <col min="5898" max="5898" width="13.77734375" style="257" bestFit="1" customWidth="1"/>
    <col min="5899" max="5899" width="2" style="257" customWidth="1"/>
    <col min="5900" max="5900" width="8.77734375" style="257"/>
    <col min="5901" max="5901" width="2.21875" style="257" customWidth="1"/>
    <col min="5902" max="5902" width="8.77734375" style="257"/>
    <col min="5903" max="5903" width="2" style="257" customWidth="1"/>
    <col min="5904" max="5904" width="13.77734375" style="257" bestFit="1" customWidth="1"/>
    <col min="5905" max="6145" width="8.77734375" style="257"/>
    <col min="6146" max="6146" width="2.77734375" style="257" customWidth="1"/>
    <col min="6147" max="6147" width="2.44140625" style="257" customWidth="1"/>
    <col min="6148" max="6148" width="3.109375" style="257" customWidth="1"/>
    <col min="6149" max="6149" width="2.77734375" style="257" customWidth="1"/>
    <col min="6150" max="6150" width="2.21875" style="257" customWidth="1"/>
    <col min="6151" max="6151" width="2" style="257" customWidth="1"/>
    <col min="6152" max="6152" width="4.21875" style="257" customWidth="1"/>
    <col min="6153" max="6153" width="19" style="257" customWidth="1"/>
    <col min="6154" max="6154" width="13.77734375" style="257" bestFit="1" customWidth="1"/>
    <col min="6155" max="6155" width="2" style="257" customWidth="1"/>
    <col min="6156" max="6156" width="8.77734375" style="257"/>
    <col min="6157" max="6157" width="2.21875" style="257" customWidth="1"/>
    <col min="6158" max="6158" width="8.77734375" style="257"/>
    <col min="6159" max="6159" width="2" style="257" customWidth="1"/>
    <col min="6160" max="6160" width="13.77734375" style="257" bestFit="1" customWidth="1"/>
    <col min="6161" max="6401" width="8.77734375" style="257"/>
    <col min="6402" max="6402" width="2.77734375" style="257" customWidth="1"/>
    <col min="6403" max="6403" width="2.44140625" style="257" customWidth="1"/>
    <col min="6404" max="6404" width="3.109375" style="257" customWidth="1"/>
    <col min="6405" max="6405" width="2.77734375" style="257" customWidth="1"/>
    <col min="6406" max="6406" width="2.21875" style="257" customWidth="1"/>
    <col min="6407" max="6407" width="2" style="257" customWidth="1"/>
    <col min="6408" max="6408" width="4.21875" style="257" customWidth="1"/>
    <col min="6409" max="6409" width="19" style="257" customWidth="1"/>
    <col min="6410" max="6410" width="13.77734375" style="257" bestFit="1" customWidth="1"/>
    <col min="6411" max="6411" width="2" style="257" customWidth="1"/>
    <col min="6412" max="6412" width="8.77734375" style="257"/>
    <col min="6413" max="6413" width="2.21875" style="257" customWidth="1"/>
    <col min="6414" max="6414" width="8.77734375" style="257"/>
    <col min="6415" max="6415" width="2" style="257" customWidth="1"/>
    <col min="6416" max="6416" width="13.77734375" style="257" bestFit="1" customWidth="1"/>
    <col min="6417" max="6657" width="8.77734375" style="257"/>
    <col min="6658" max="6658" width="2.77734375" style="257" customWidth="1"/>
    <col min="6659" max="6659" width="2.44140625" style="257" customWidth="1"/>
    <col min="6660" max="6660" width="3.109375" style="257" customWidth="1"/>
    <col min="6661" max="6661" width="2.77734375" style="257" customWidth="1"/>
    <col min="6662" max="6662" width="2.21875" style="257" customWidth="1"/>
    <col min="6663" max="6663" width="2" style="257" customWidth="1"/>
    <col min="6664" max="6664" width="4.21875" style="257" customWidth="1"/>
    <col min="6665" max="6665" width="19" style="257" customWidth="1"/>
    <col min="6666" max="6666" width="13.77734375" style="257" bestFit="1" customWidth="1"/>
    <col min="6667" max="6667" width="2" style="257" customWidth="1"/>
    <col min="6668" max="6668" width="8.77734375" style="257"/>
    <col min="6669" max="6669" width="2.21875" style="257" customWidth="1"/>
    <col min="6670" max="6670" width="8.77734375" style="257"/>
    <col min="6671" max="6671" width="2" style="257" customWidth="1"/>
    <col min="6672" max="6672" width="13.77734375" style="257" bestFit="1" customWidth="1"/>
    <col min="6673" max="6913" width="8.77734375" style="257"/>
    <col min="6914" max="6914" width="2.77734375" style="257" customWidth="1"/>
    <col min="6915" max="6915" width="2.44140625" style="257" customWidth="1"/>
    <col min="6916" max="6916" width="3.109375" style="257" customWidth="1"/>
    <col min="6917" max="6917" width="2.77734375" style="257" customWidth="1"/>
    <col min="6918" max="6918" width="2.21875" style="257" customWidth="1"/>
    <col min="6919" max="6919" width="2" style="257" customWidth="1"/>
    <col min="6920" max="6920" width="4.21875" style="257" customWidth="1"/>
    <col min="6921" max="6921" width="19" style="257" customWidth="1"/>
    <col min="6922" max="6922" width="13.77734375" style="257" bestFit="1" customWidth="1"/>
    <col min="6923" max="6923" width="2" style="257" customWidth="1"/>
    <col min="6924" max="6924" width="8.77734375" style="257"/>
    <col min="6925" max="6925" width="2.21875" style="257" customWidth="1"/>
    <col min="6926" max="6926" width="8.77734375" style="257"/>
    <col min="6927" max="6927" width="2" style="257" customWidth="1"/>
    <col min="6928" max="6928" width="13.77734375" style="257" bestFit="1" customWidth="1"/>
    <col min="6929" max="7169" width="8.77734375" style="257"/>
    <col min="7170" max="7170" width="2.77734375" style="257" customWidth="1"/>
    <col min="7171" max="7171" width="2.44140625" style="257" customWidth="1"/>
    <col min="7172" max="7172" width="3.109375" style="257" customWidth="1"/>
    <col min="7173" max="7173" width="2.77734375" style="257" customWidth="1"/>
    <col min="7174" max="7174" width="2.21875" style="257" customWidth="1"/>
    <col min="7175" max="7175" width="2" style="257" customWidth="1"/>
    <col min="7176" max="7176" width="4.21875" style="257" customWidth="1"/>
    <col min="7177" max="7177" width="19" style="257" customWidth="1"/>
    <col min="7178" max="7178" width="13.77734375" style="257" bestFit="1" customWidth="1"/>
    <col min="7179" max="7179" width="2" style="257" customWidth="1"/>
    <col min="7180" max="7180" width="8.77734375" style="257"/>
    <col min="7181" max="7181" width="2.21875" style="257" customWidth="1"/>
    <col min="7182" max="7182" width="8.77734375" style="257"/>
    <col min="7183" max="7183" width="2" style="257" customWidth="1"/>
    <col min="7184" max="7184" width="13.77734375" style="257" bestFit="1" customWidth="1"/>
    <col min="7185" max="7425" width="8.77734375" style="257"/>
    <col min="7426" max="7426" width="2.77734375" style="257" customWidth="1"/>
    <col min="7427" max="7427" width="2.44140625" style="257" customWidth="1"/>
    <col min="7428" max="7428" width="3.109375" style="257" customWidth="1"/>
    <col min="7429" max="7429" width="2.77734375" style="257" customWidth="1"/>
    <col min="7430" max="7430" width="2.21875" style="257" customWidth="1"/>
    <col min="7431" max="7431" width="2" style="257" customWidth="1"/>
    <col min="7432" max="7432" width="4.21875" style="257" customWidth="1"/>
    <col min="7433" max="7433" width="19" style="257" customWidth="1"/>
    <col min="7434" max="7434" width="13.77734375" style="257" bestFit="1" customWidth="1"/>
    <col min="7435" max="7435" width="2" style="257" customWidth="1"/>
    <col min="7436" max="7436" width="8.77734375" style="257"/>
    <col min="7437" max="7437" width="2.21875" style="257" customWidth="1"/>
    <col min="7438" max="7438" width="8.77734375" style="257"/>
    <col min="7439" max="7439" width="2" style="257" customWidth="1"/>
    <col min="7440" max="7440" width="13.77734375" style="257" bestFit="1" customWidth="1"/>
    <col min="7441" max="7681" width="8.77734375" style="257"/>
    <col min="7682" max="7682" width="2.77734375" style="257" customWidth="1"/>
    <col min="7683" max="7683" width="2.44140625" style="257" customWidth="1"/>
    <col min="7684" max="7684" width="3.109375" style="257" customWidth="1"/>
    <col min="7685" max="7685" width="2.77734375" style="257" customWidth="1"/>
    <col min="7686" max="7686" width="2.21875" style="257" customWidth="1"/>
    <col min="7687" max="7687" width="2" style="257" customWidth="1"/>
    <col min="7688" max="7688" width="4.21875" style="257" customWidth="1"/>
    <col min="7689" max="7689" width="19" style="257" customWidth="1"/>
    <col min="7690" max="7690" width="13.77734375" style="257" bestFit="1" customWidth="1"/>
    <col min="7691" max="7691" width="2" style="257" customWidth="1"/>
    <col min="7692" max="7692" width="8.77734375" style="257"/>
    <col min="7693" max="7693" width="2.21875" style="257" customWidth="1"/>
    <col min="7694" max="7694" width="8.77734375" style="257"/>
    <col min="7695" max="7695" width="2" style="257" customWidth="1"/>
    <col min="7696" max="7696" width="13.77734375" style="257" bestFit="1" customWidth="1"/>
    <col min="7697" max="7937" width="8.77734375" style="257"/>
    <col min="7938" max="7938" width="2.77734375" style="257" customWidth="1"/>
    <col min="7939" max="7939" width="2.44140625" style="257" customWidth="1"/>
    <col min="7940" max="7940" width="3.109375" style="257" customWidth="1"/>
    <col min="7941" max="7941" width="2.77734375" style="257" customWidth="1"/>
    <col min="7942" max="7942" width="2.21875" style="257" customWidth="1"/>
    <col min="7943" max="7943" width="2" style="257" customWidth="1"/>
    <col min="7944" max="7944" width="4.21875" style="257" customWidth="1"/>
    <col min="7945" max="7945" width="19" style="257" customWidth="1"/>
    <col min="7946" max="7946" width="13.77734375" style="257" bestFit="1" customWidth="1"/>
    <col min="7947" max="7947" width="2" style="257" customWidth="1"/>
    <col min="7948" max="7948" width="8.77734375" style="257"/>
    <col min="7949" max="7949" width="2.21875" style="257" customWidth="1"/>
    <col min="7950" max="7950" width="8.77734375" style="257"/>
    <col min="7951" max="7951" width="2" style="257" customWidth="1"/>
    <col min="7952" max="7952" width="13.77734375" style="257" bestFit="1" customWidth="1"/>
    <col min="7953" max="8193" width="8.77734375" style="257"/>
    <col min="8194" max="8194" width="2.77734375" style="257" customWidth="1"/>
    <col min="8195" max="8195" width="2.44140625" style="257" customWidth="1"/>
    <col min="8196" max="8196" width="3.109375" style="257" customWidth="1"/>
    <col min="8197" max="8197" width="2.77734375" style="257" customWidth="1"/>
    <col min="8198" max="8198" width="2.21875" style="257" customWidth="1"/>
    <col min="8199" max="8199" width="2" style="257" customWidth="1"/>
    <col min="8200" max="8200" width="4.21875" style="257" customWidth="1"/>
    <col min="8201" max="8201" width="19" style="257" customWidth="1"/>
    <col min="8202" max="8202" width="13.77734375" style="257" bestFit="1" customWidth="1"/>
    <col min="8203" max="8203" width="2" style="257" customWidth="1"/>
    <col min="8204" max="8204" width="8.77734375" style="257"/>
    <col min="8205" max="8205" width="2.21875" style="257" customWidth="1"/>
    <col min="8206" max="8206" width="8.77734375" style="257"/>
    <col min="8207" max="8207" width="2" style="257" customWidth="1"/>
    <col min="8208" max="8208" width="13.77734375" style="257" bestFit="1" customWidth="1"/>
    <col min="8209" max="8449" width="8.77734375" style="257"/>
    <col min="8450" max="8450" width="2.77734375" style="257" customWidth="1"/>
    <col min="8451" max="8451" width="2.44140625" style="257" customWidth="1"/>
    <col min="8452" max="8452" width="3.109375" style="257" customWidth="1"/>
    <col min="8453" max="8453" width="2.77734375" style="257" customWidth="1"/>
    <col min="8454" max="8454" width="2.21875" style="257" customWidth="1"/>
    <col min="8455" max="8455" width="2" style="257" customWidth="1"/>
    <col min="8456" max="8456" width="4.21875" style="257" customWidth="1"/>
    <col min="8457" max="8457" width="19" style="257" customWidth="1"/>
    <col min="8458" max="8458" width="13.77734375" style="257" bestFit="1" customWidth="1"/>
    <col min="8459" max="8459" width="2" style="257" customWidth="1"/>
    <col min="8460" max="8460" width="8.77734375" style="257"/>
    <col min="8461" max="8461" width="2.21875" style="257" customWidth="1"/>
    <col min="8462" max="8462" width="8.77734375" style="257"/>
    <col min="8463" max="8463" width="2" style="257" customWidth="1"/>
    <col min="8464" max="8464" width="13.77734375" style="257" bestFit="1" customWidth="1"/>
    <col min="8465" max="8705" width="8.77734375" style="257"/>
    <col min="8706" max="8706" width="2.77734375" style="257" customWidth="1"/>
    <col min="8707" max="8707" width="2.44140625" style="257" customWidth="1"/>
    <col min="8708" max="8708" width="3.109375" style="257" customWidth="1"/>
    <col min="8709" max="8709" width="2.77734375" style="257" customWidth="1"/>
    <col min="8710" max="8710" width="2.21875" style="257" customWidth="1"/>
    <col min="8711" max="8711" width="2" style="257" customWidth="1"/>
    <col min="8712" max="8712" width="4.21875" style="257" customWidth="1"/>
    <col min="8713" max="8713" width="19" style="257" customWidth="1"/>
    <col min="8714" max="8714" width="13.77734375" style="257" bestFit="1" customWidth="1"/>
    <col min="8715" max="8715" width="2" style="257" customWidth="1"/>
    <col min="8716" max="8716" width="8.77734375" style="257"/>
    <col min="8717" max="8717" width="2.21875" style="257" customWidth="1"/>
    <col min="8718" max="8718" width="8.77734375" style="257"/>
    <col min="8719" max="8719" width="2" style="257" customWidth="1"/>
    <col min="8720" max="8720" width="13.77734375" style="257" bestFit="1" customWidth="1"/>
    <col min="8721" max="8961" width="8.77734375" style="257"/>
    <col min="8962" max="8962" width="2.77734375" style="257" customWidth="1"/>
    <col min="8963" max="8963" width="2.44140625" style="257" customWidth="1"/>
    <col min="8964" max="8964" width="3.109375" style="257" customWidth="1"/>
    <col min="8965" max="8965" width="2.77734375" style="257" customWidth="1"/>
    <col min="8966" max="8966" width="2.21875" style="257" customWidth="1"/>
    <col min="8967" max="8967" width="2" style="257" customWidth="1"/>
    <col min="8968" max="8968" width="4.21875" style="257" customWidth="1"/>
    <col min="8969" max="8969" width="19" style="257" customWidth="1"/>
    <col min="8970" max="8970" width="13.77734375" style="257" bestFit="1" customWidth="1"/>
    <col min="8971" max="8971" width="2" style="257" customWidth="1"/>
    <col min="8972" max="8972" width="8.77734375" style="257"/>
    <col min="8973" max="8973" width="2.21875" style="257" customWidth="1"/>
    <col min="8974" max="8974" width="8.77734375" style="257"/>
    <col min="8975" max="8975" width="2" style="257" customWidth="1"/>
    <col min="8976" max="8976" width="13.77734375" style="257" bestFit="1" customWidth="1"/>
    <col min="8977" max="9217" width="8.77734375" style="257"/>
    <col min="9218" max="9218" width="2.77734375" style="257" customWidth="1"/>
    <col min="9219" max="9219" width="2.44140625" style="257" customWidth="1"/>
    <col min="9220" max="9220" width="3.109375" style="257" customWidth="1"/>
    <col min="9221" max="9221" width="2.77734375" style="257" customWidth="1"/>
    <col min="9222" max="9222" width="2.21875" style="257" customWidth="1"/>
    <col min="9223" max="9223" width="2" style="257" customWidth="1"/>
    <col min="9224" max="9224" width="4.21875" style="257" customWidth="1"/>
    <col min="9225" max="9225" width="19" style="257" customWidth="1"/>
    <col min="9226" max="9226" width="13.77734375" style="257" bestFit="1" customWidth="1"/>
    <col min="9227" max="9227" width="2" style="257" customWidth="1"/>
    <col min="9228" max="9228" width="8.77734375" style="257"/>
    <col min="9229" max="9229" width="2.21875" style="257" customWidth="1"/>
    <col min="9230" max="9230" width="8.77734375" style="257"/>
    <col min="9231" max="9231" width="2" style="257" customWidth="1"/>
    <col min="9232" max="9232" width="13.77734375" style="257" bestFit="1" customWidth="1"/>
    <col min="9233" max="9473" width="8.77734375" style="257"/>
    <col min="9474" max="9474" width="2.77734375" style="257" customWidth="1"/>
    <col min="9475" max="9475" width="2.44140625" style="257" customWidth="1"/>
    <col min="9476" max="9476" width="3.109375" style="257" customWidth="1"/>
    <col min="9477" max="9477" width="2.77734375" style="257" customWidth="1"/>
    <col min="9478" max="9478" width="2.21875" style="257" customWidth="1"/>
    <col min="9479" max="9479" width="2" style="257" customWidth="1"/>
    <col min="9480" max="9480" width="4.21875" style="257" customWidth="1"/>
    <col min="9481" max="9481" width="19" style="257" customWidth="1"/>
    <col min="9482" max="9482" width="13.77734375" style="257" bestFit="1" customWidth="1"/>
    <col min="9483" max="9483" width="2" style="257" customWidth="1"/>
    <col min="9484" max="9484" width="8.77734375" style="257"/>
    <col min="9485" max="9485" width="2.21875" style="257" customWidth="1"/>
    <col min="9486" max="9486" width="8.77734375" style="257"/>
    <col min="9487" max="9487" width="2" style="257" customWidth="1"/>
    <col min="9488" max="9488" width="13.77734375" style="257" bestFit="1" customWidth="1"/>
    <col min="9489" max="9729" width="8.77734375" style="257"/>
    <col min="9730" max="9730" width="2.77734375" style="257" customWidth="1"/>
    <col min="9731" max="9731" width="2.44140625" style="257" customWidth="1"/>
    <col min="9732" max="9732" width="3.109375" style="257" customWidth="1"/>
    <col min="9733" max="9733" width="2.77734375" style="257" customWidth="1"/>
    <col min="9734" max="9734" width="2.21875" style="257" customWidth="1"/>
    <col min="9735" max="9735" width="2" style="257" customWidth="1"/>
    <col min="9736" max="9736" width="4.21875" style="257" customWidth="1"/>
    <col min="9737" max="9737" width="19" style="257" customWidth="1"/>
    <col min="9738" max="9738" width="13.77734375" style="257" bestFit="1" customWidth="1"/>
    <col min="9739" max="9739" width="2" style="257" customWidth="1"/>
    <col min="9740" max="9740" width="8.77734375" style="257"/>
    <col min="9741" max="9741" width="2.21875" style="257" customWidth="1"/>
    <col min="9742" max="9742" width="8.77734375" style="257"/>
    <col min="9743" max="9743" width="2" style="257" customWidth="1"/>
    <col min="9744" max="9744" width="13.77734375" style="257" bestFit="1" customWidth="1"/>
    <col min="9745" max="9985" width="8.77734375" style="257"/>
    <col min="9986" max="9986" width="2.77734375" style="257" customWidth="1"/>
    <col min="9987" max="9987" width="2.44140625" style="257" customWidth="1"/>
    <col min="9988" max="9988" width="3.109375" style="257" customWidth="1"/>
    <col min="9989" max="9989" width="2.77734375" style="257" customWidth="1"/>
    <col min="9990" max="9990" width="2.21875" style="257" customWidth="1"/>
    <col min="9991" max="9991" width="2" style="257" customWidth="1"/>
    <col min="9992" max="9992" width="4.21875" style="257" customWidth="1"/>
    <col min="9993" max="9993" width="19" style="257" customWidth="1"/>
    <col min="9994" max="9994" width="13.77734375" style="257" bestFit="1" customWidth="1"/>
    <col min="9995" max="9995" width="2" style="257" customWidth="1"/>
    <col min="9996" max="9996" width="8.77734375" style="257"/>
    <col min="9997" max="9997" width="2.21875" style="257" customWidth="1"/>
    <col min="9998" max="9998" width="8.77734375" style="257"/>
    <col min="9999" max="9999" width="2" style="257" customWidth="1"/>
    <col min="10000" max="10000" width="13.77734375" style="257" bestFit="1" customWidth="1"/>
    <col min="10001" max="10241" width="8.77734375" style="257"/>
    <col min="10242" max="10242" width="2.77734375" style="257" customWidth="1"/>
    <col min="10243" max="10243" width="2.44140625" style="257" customWidth="1"/>
    <col min="10244" max="10244" width="3.109375" style="257" customWidth="1"/>
    <col min="10245" max="10245" width="2.77734375" style="257" customWidth="1"/>
    <col min="10246" max="10246" width="2.21875" style="257" customWidth="1"/>
    <col min="10247" max="10247" width="2" style="257" customWidth="1"/>
    <col min="10248" max="10248" width="4.21875" style="257" customWidth="1"/>
    <col min="10249" max="10249" width="19" style="257" customWidth="1"/>
    <col min="10250" max="10250" width="13.77734375" style="257" bestFit="1" customWidth="1"/>
    <col min="10251" max="10251" width="2" style="257" customWidth="1"/>
    <col min="10252" max="10252" width="8.77734375" style="257"/>
    <col min="10253" max="10253" width="2.21875" style="257" customWidth="1"/>
    <col min="10254" max="10254" width="8.77734375" style="257"/>
    <col min="10255" max="10255" width="2" style="257" customWidth="1"/>
    <col min="10256" max="10256" width="13.77734375" style="257" bestFit="1" customWidth="1"/>
    <col min="10257" max="10497" width="8.77734375" style="257"/>
    <col min="10498" max="10498" width="2.77734375" style="257" customWidth="1"/>
    <col min="10499" max="10499" width="2.44140625" style="257" customWidth="1"/>
    <col min="10500" max="10500" width="3.109375" style="257" customWidth="1"/>
    <col min="10501" max="10501" width="2.77734375" style="257" customWidth="1"/>
    <col min="10502" max="10502" width="2.21875" style="257" customWidth="1"/>
    <col min="10503" max="10503" width="2" style="257" customWidth="1"/>
    <col min="10504" max="10504" width="4.21875" style="257" customWidth="1"/>
    <col min="10505" max="10505" width="19" style="257" customWidth="1"/>
    <col min="10506" max="10506" width="13.77734375" style="257" bestFit="1" customWidth="1"/>
    <col min="10507" max="10507" width="2" style="257" customWidth="1"/>
    <col min="10508" max="10508" width="8.77734375" style="257"/>
    <col min="10509" max="10509" width="2.21875" style="257" customWidth="1"/>
    <col min="10510" max="10510" width="8.77734375" style="257"/>
    <col min="10511" max="10511" width="2" style="257" customWidth="1"/>
    <col min="10512" max="10512" width="13.77734375" style="257" bestFit="1" customWidth="1"/>
    <col min="10513" max="10753" width="8.77734375" style="257"/>
    <col min="10754" max="10754" width="2.77734375" style="257" customWidth="1"/>
    <col min="10755" max="10755" width="2.44140625" style="257" customWidth="1"/>
    <col min="10756" max="10756" width="3.109375" style="257" customWidth="1"/>
    <col min="10757" max="10757" width="2.77734375" style="257" customWidth="1"/>
    <col min="10758" max="10758" width="2.21875" style="257" customWidth="1"/>
    <col min="10759" max="10759" width="2" style="257" customWidth="1"/>
    <col min="10760" max="10760" width="4.21875" style="257" customWidth="1"/>
    <col min="10761" max="10761" width="19" style="257" customWidth="1"/>
    <col min="10762" max="10762" width="13.77734375" style="257" bestFit="1" customWidth="1"/>
    <col min="10763" max="10763" width="2" style="257" customWidth="1"/>
    <col min="10764" max="10764" width="8.77734375" style="257"/>
    <col min="10765" max="10765" width="2.21875" style="257" customWidth="1"/>
    <col min="10766" max="10766" width="8.77734375" style="257"/>
    <col min="10767" max="10767" width="2" style="257" customWidth="1"/>
    <col min="10768" max="10768" width="13.77734375" style="257" bestFit="1" customWidth="1"/>
    <col min="10769" max="11009" width="8.77734375" style="257"/>
    <col min="11010" max="11010" width="2.77734375" style="257" customWidth="1"/>
    <col min="11011" max="11011" width="2.44140625" style="257" customWidth="1"/>
    <col min="11012" max="11012" width="3.109375" style="257" customWidth="1"/>
    <col min="11013" max="11013" width="2.77734375" style="257" customWidth="1"/>
    <col min="11014" max="11014" width="2.21875" style="257" customWidth="1"/>
    <col min="11015" max="11015" width="2" style="257" customWidth="1"/>
    <col min="11016" max="11016" width="4.21875" style="257" customWidth="1"/>
    <col min="11017" max="11017" width="19" style="257" customWidth="1"/>
    <col min="11018" max="11018" width="13.77734375" style="257" bestFit="1" customWidth="1"/>
    <col min="11019" max="11019" width="2" style="257" customWidth="1"/>
    <col min="11020" max="11020" width="8.77734375" style="257"/>
    <col min="11021" max="11021" width="2.21875" style="257" customWidth="1"/>
    <col min="11022" max="11022" width="8.77734375" style="257"/>
    <col min="11023" max="11023" width="2" style="257" customWidth="1"/>
    <col min="11024" max="11024" width="13.77734375" style="257" bestFit="1" customWidth="1"/>
    <col min="11025" max="11265" width="8.77734375" style="257"/>
    <col min="11266" max="11266" width="2.77734375" style="257" customWidth="1"/>
    <col min="11267" max="11267" width="2.44140625" style="257" customWidth="1"/>
    <col min="11268" max="11268" width="3.109375" style="257" customWidth="1"/>
    <col min="11269" max="11269" width="2.77734375" style="257" customWidth="1"/>
    <col min="11270" max="11270" width="2.21875" style="257" customWidth="1"/>
    <col min="11271" max="11271" width="2" style="257" customWidth="1"/>
    <col min="11272" max="11272" width="4.21875" style="257" customWidth="1"/>
    <col min="11273" max="11273" width="19" style="257" customWidth="1"/>
    <col min="11274" max="11274" width="13.77734375" style="257" bestFit="1" customWidth="1"/>
    <col min="11275" max="11275" width="2" style="257" customWidth="1"/>
    <col min="11276" max="11276" width="8.77734375" style="257"/>
    <col min="11277" max="11277" width="2.21875" style="257" customWidth="1"/>
    <col min="11278" max="11278" width="8.77734375" style="257"/>
    <col min="11279" max="11279" width="2" style="257" customWidth="1"/>
    <col min="11280" max="11280" width="13.77734375" style="257" bestFit="1" customWidth="1"/>
    <col min="11281" max="11521" width="8.77734375" style="257"/>
    <col min="11522" max="11522" width="2.77734375" style="257" customWidth="1"/>
    <col min="11523" max="11523" width="2.44140625" style="257" customWidth="1"/>
    <col min="11524" max="11524" width="3.109375" style="257" customWidth="1"/>
    <col min="11525" max="11525" width="2.77734375" style="257" customWidth="1"/>
    <col min="11526" max="11526" width="2.21875" style="257" customWidth="1"/>
    <col min="11527" max="11527" width="2" style="257" customWidth="1"/>
    <col min="11528" max="11528" width="4.21875" style="257" customWidth="1"/>
    <col min="11529" max="11529" width="19" style="257" customWidth="1"/>
    <col min="11530" max="11530" width="13.77734375" style="257" bestFit="1" customWidth="1"/>
    <col min="11531" max="11531" width="2" style="257" customWidth="1"/>
    <col min="11532" max="11532" width="8.77734375" style="257"/>
    <col min="11533" max="11533" width="2.21875" style="257" customWidth="1"/>
    <col min="11534" max="11534" width="8.77734375" style="257"/>
    <col min="11535" max="11535" width="2" style="257" customWidth="1"/>
    <col min="11536" max="11536" width="13.77734375" style="257" bestFit="1" customWidth="1"/>
    <col min="11537" max="11777" width="8.77734375" style="257"/>
    <col min="11778" max="11778" width="2.77734375" style="257" customWidth="1"/>
    <col min="11779" max="11779" width="2.44140625" style="257" customWidth="1"/>
    <col min="11780" max="11780" width="3.109375" style="257" customWidth="1"/>
    <col min="11781" max="11781" width="2.77734375" style="257" customWidth="1"/>
    <col min="11782" max="11782" width="2.21875" style="257" customWidth="1"/>
    <col min="11783" max="11783" width="2" style="257" customWidth="1"/>
    <col min="11784" max="11784" width="4.21875" style="257" customWidth="1"/>
    <col min="11785" max="11785" width="19" style="257" customWidth="1"/>
    <col min="11786" max="11786" width="13.77734375" style="257" bestFit="1" customWidth="1"/>
    <col min="11787" max="11787" width="2" style="257" customWidth="1"/>
    <col min="11788" max="11788" width="8.77734375" style="257"/>
    <col min="11789" max="11789" width="2.21875" style="257" customWidth="1"/>
    <col min="11790" max="11790" width="8.77734375" style="257"/>
    <col min="11791" max="11791" width="2" style="257" customWidth="1"/>
    <col min="11792" max="11792" width="13.77734375" style="257" bestFit="1" customWidth="1"/>
    <col min="11793" max="12033" width="8.77734375" style="257"/>
    <col min="12034" max="12034" width="2.77734375" style="257" customWidth="1"/>
    <col min="12035" max="12035" width="2.44140625" style="257" customWidth="1"/>
    <col min="12036" max="12036" width="3.109375" style="257" customWidth="1"/>
    <col min="12037" max="12037" width="2.77734375" style="257" customWidth="1"/>
    <col min="12038" max="12038" width="2.21875" style="257" customWidth="1"/>
    <col min="12039" max="12039" width="2" style="257" customWidth="1"/>
    <col min="12040" max="12040" width="4.21875" style="257" customWidth="1"/>
    <col min="12041" max="12041" width="19" style="257" customWidth="1"/>
    <col min="12042" max="12042" width="13.77734375" style="257" bestFit="1" customWidth="1"/>
    <col min="12043" max="12043" width="2" style="257" customWidth="1"/>
    <col min="12044" max="12044" width="8.77734375" style="257"/>
    <col min="12045" max="12045" width="2.21875" style="257" customWidth="1"/>
    <col min="12046" max="12046" width="8.77734375" style="257"/>
    <col min="12047" max="12047" width="2" style="257" customWidth="1"/>
    <col min="12048" max="12048" width="13.77734375" style="257" bestFit="1" customWidth="1"/>
    <col min="12049" max="12289" width="8.77734375" style="257"/>
    <col min="12290" max="12290" width="2.77734375" style="257" customWidth="1"/>
    <col min="12291" max="12291" width="2.44140625" style="257" customWidth="1"/>
    <col min="12292" max="12292" width="3.109375" style="257" customWidth="1"/>
    <col min="12293" max="12293" width="2.77734375" style="257" customWidth="1"/>
    <col min="12294" max="12294" width="2.21875" style="257" customWidth="1"/>
    <col min="12295" max="12295" width="2" style="257" customWidth="1"/>
    <col min="12296" max="12296" width="4.21875" style="257" customWidth="1"/>
    <col min="12297" max="12297" width="19" style="257" customWidth="1"/>
    <col min="12298" max="12298" width="13.77734375" style="257" bestFit="1" customWidth="1"/>
    <col min="12299" max="12299" width="2" style="257" customWidth="1"/>
    <col min="12300" max="12300" width="8.77734375" style="257"/>
    <col min="12301" max="12301" width="2.21875" style="257" customWidth="1"/>
    <col min="12302" max="12302" width="8.77734375" style="257"/>
    <col min="12303" max="12303" width="2" style="257" customWidth="1"/>
    <col min="12304" max="12304" width="13.77734375" style="257" bestFit="1" customWidth="1"/>
    <col min="12305" max="12545" width="8.77734375" style="257"/>
    <col min="12546" max="12546" width="2.77734375" style="257" customWidth="1"/>
    <col min="12547" max="12547" width="2.44140625" style="257" customWidth="1"/>
    <col min="12548" max="12548" width="3.109375" style="257" customWidth="1"/>
    <col min="12549" max="12549" width="2.77734375" style="257" customWidth="1"/>
    <col min="12550" max="12550" width="2.21875" style="257" customWidth="1"/>
    <col min="12551" max="12551" width="2" style="257" customWidth="1"/>
    <col min="12552" max="12552" width="4.21875" style="257" customWidth="1"/>
    <col min="12553" max="12553" width="19" style="257" customWidth="1"/>
    <col min="12554" max="12554" width="13.77734375" style="257" bestFit="1" customWidth="1"/>
    <col min="12555" max="12555" width="2" style="257" customWidth="1"/>
    <col min="12556" max="12556" width="8.77734375" style="257"/>
    <col min="12557" max="12557" width="2.21875" style="257" customWidth="1"/>
    <col min="12558" max="12558" width="8.77734375" style="257"/>
    <col min="12559" max="12559" width="2" style="257" customWidth="1"/>
    <col min="12560" max="12560" width="13.77734375" style="257" bestFit="1" customWidth="1"/>
    <col min="12561" max="12801" width="8.77734375" style="257"/>
    <col min="12802" max="12802" width="2.77734375" style="257" customWidth="1"/>
    <col min="12803" max="12803" width="2.44140625" style="257" customWidth="1"/>
    <col min="12804" max="12804" width="3.109375" style="257" customWidth="1"/>
    <col min="12805" max="12805" width="2.77734375" style="257" customWidth="1"/>
    <col min="12806" max="12806" width="2.21875" style="257" customWidth="1"/>
    <col min="12807" max="12807" width="2" style="257" customWidth="1"/>
    <col min="12808" max="12808" width="4.21875" style="257" customWidth="1"/>
    <col min="12809" max="12809" width="19" style="257" customWidth="1"/>
    <col min="12810" max="12810" width="13.77734375" style="257" bestFit="1" customWidth="1"/>
    <col min="12811" max="12811" width="2" style="257" customWidth="1"/>
    <col min="12812" max="12812" width="8.77734375" style="257"/>
    <col min="12813" max="12813" width="2.21875" style="257" customWidth="1"/>
    <col min="12814" max="12814" width="8.77734375" style="257"/>
    <col min="12815" max="12815" width="2" style="257" customWidth="1"/>
    <col min="12816" max="12816" width="13.77734375" style="257" bestFit="1" customWidth="1"/>
    <col min="12817" max="13057" width="8.77734375" style="257"/>
    <col min="13058" max="13058" width="2.77734375" style="257" customWidth="1"/>
    <col min="13059" max="13059" width="2.44140625" style="257" customWidth="1"/>
    <col min="13060" max="13060" width="3.109375" style="257" customWidth="1"/>
    <col min="13061" max="13061" width="2.77734375" style="257" customWidth="1"/>
    <col min="13062" max="13062" width="2.21875" style="257" customWidth="1"/>
    <col min="13063" max="13063" width="2" style="257" customWidth="1"/>
    <col min="13064" max="13064" width="4.21875" style="257" customWidth="1"/>
    <col min="13065" max="13065" width="19" style="257" customWidth="1"/>
    <col min="13066" max="13066" width="13.77734375" style="257" bestFit="1" customWidth="1"/>
    <col min="13067" max="13067" width="2" style="257" customWidth="1"/>
    <col min="13068" max="13068" width="8.77734375" style="257"/>
    <col min="13069" max="13069" width="2.21875" style="257" customWidth="1"/>
    <col min="13070" max="13070" width="8.77734375" style="257"/>
    <col min="13071" max="13071" width="2" style="257" customWidth="1"/>
    <col min="13072" max="13072" width="13.77734375" style="257" bestFit="1" customWidth="1"/>
    <col min="13073" max="13313" width="8.77734375" style="257"/>
    <col min="13314" max="13314" width="2.77734375" style="257" customWidth="1"/>
    <col min="13315" max="13315" width="2.44140625" style="257" customWidth="1"/>
    <col min="13316" max="13316" width="3.109375" style="257" customWidth="1"/>
    <col min="13317" max="13317" width="2.77734375" style="257" customWidth="1"/>
    <col min="13318" max="13318" width="2.21875" style="257" customWidth="1"/>
    <col min="13319" max="13319" width="2" style="257" customWidth="1"/>
    <col min="13320" max="13320" width="4.21875" style="257" customWidth="1"/>
    <col min="13321" max="13321" width="19" style="257" customWidth="1"/>
    <col min="13322" max="13322" width="13.77734375" style="257" bestFit="1" customWidth="1"/>
    <col min="13323" max="13323" width="2" style="257" customWidth="1"/>
    <col min="13324" max="13324" width="8.77734375" style="257"/>
    <col min="13325" max="13325" width="2.21875" style="257" customWidth="1"/>
    <col min="13326" max="13326" width="8.77734375" style="257"/>
    <col min="13327" max="13327" width="2" style="257" customWidth="1"/>
    <col min="13328" max="13328" width="13.77734375" style="257" bestFit="1" customWidth="1"/>
    <col min="13329" max="13569" width="8.77734375" style="257"/>
    <col min="13570" max="13570" width="2.77734375" style="257" customWidth="1"/>
    <col min="13571" max="13571" width="2.44140625" style="257" customWidth="1"/>
    <col min="13572" max="13572" width="3.109375" style="257" customWidth="1"/>
    <col min="13573" max="13573" width="2.77734375" style="257" customWidth="1"/>
    <col min="13574" max="13574" width="2.21875" style="257" customWidth="1"/>
    <col min="13575" max="13575" width="2" style="257" customWidth="1"/>
    <col min="13576" max="13576" width="4.21875" style="257" customWidth="1"/>
    <col min="13577" max="13577" width="19" style="257" customWidth="1"/>
    <col min="13578" max="13578" width="13.77734375" style="257" bestFit="1" customWidth="1"/>
    <col min="13579" max="13579" width="2" style="257" customWidth="1"/>
    <col min="13580" max="13580" width="8.77734375" style="257"/>
    <col min="13581" max="13581" width="2.21875" style="257" customWidth="1"/>
    <col min="13582" max="13582" width="8.77734375" style="257"/>
    <col min="13583" max="13583" width="2" style="257" customWidth="1"/>
    <col min="13584" max="13584" width="13.77734375" style="257" bestFit="1" customWidth="1"/>
    <col min="13585" max="13825" width="8.77734375" style="257"/>
    <col min="13826" max="13826" width="2.77734375" style="257" customWidth="1"/>
    <col min="13827" max="13827" width="2.44140625" style="257" customWidth="1"/>
    <col min="13828" max="13828" width="3.109375" style="257" customWidth="1"/>
    <col min="13829" max="13829" width="2.77734375" style="257" customWidth="1"/>
    <col min="13830" max="13830" width="2.21875" style="257" customWidth="1"/>
    <col min="13831" max="13831" width="2" style="257" customWidth="1"/>
    <col min="13832" max="13832" width="4.21875" style="257" customWidth="1"/>
    <col min="13833" max="13833" width="19" style="257" customWidth="1"/>
    <col min="13834" max="13834" width="13.77734375" style="257" bestFit="1" customWidth="1"/>
    <col min="13835" max="13835" width="2" style="257" customWidth="1"/>
    <col min="13836" max="13836" width="8.77734375" style="257"/>
    <col min="13837" max="13837" width="2.21875" style="257" customWidth="1"/>
    <col min="13838" max="13838" width="8.77734375" style="257"/>
    <col min="13839" max="13839" width="2" style="257" customWidth="1"/>
    <col min="13840" max="13840" width="13.77734375" style="257" bestFit="1" customWidth="1"/>
    <col min="13841" max="14081" width="8.77734375" style="257"/>
    <col min="14082" max="14082" width="2.77734375" style="257" customWidth="1"/>
    <col min="14083" max="14083" width="2.44140625" style="257" customWidth="1"/>
    <col min="14084" max="14084" width="3.109375" style="257" customWidth="1"/>
    <col min="14085" max="14085" width="2.77734375" style="257" customWidth="1"/>
    <col min="14086" max="14086" width="2.21875" style="257" customWidth="1"/>
    <col min="14087" max="14087" width="2" style="257" customWidth="1"/>
    <col min="14088" max="14088" width="4.21875" style="257" customWidth="1"/>
    <col min="14089" max="14089" width="19" style="257" customWidth="1"/>
    <col min="14090" max="14090" width="13.77734375" style="257" bestFit="1" customWidth="1"/>
    <col min="14091" max="14091" width="2" style="257" customWidth="1"/>
    <col min="14092" max="14092" width="8.77734375" style="257"/>
    <col min="14093" max="14093" width="2.21875" style="257" customWidth="1"/>
    <col min="14094" max="14094" width="8.77734375" style="257"/>
    <col min="14095" max="14095" width="2" style="257" customWidth="1"/>
    <col min="14096" max="14096" width="13.77734375" style="257" bestFit="1" customWidth="1"/>
    <col min="14097" max="14337" width="8.77734375" style="257"/>
    <col min="14338" max="14338" width="2.77734375" style="257" customWidth="1"/>
    <col min="14339" max="14339" width="2.44140625" style="257" customWidth="1"/>
    <col min="14340" max="14340" width="3.109375" style="257" customWidth="1"/>
    <col min="14341" max="14341" width="2.77734375" style="257" customWidth="1"/>
    <col min="14342" max="14342" width="2.21875" style="257" customWidth="1"/>
    <col min="14343" max="14343" width="2" style="257" customWidth="1"/>
    <col min="14344" max="14344" width="4.21875" style="257" customWidth="1"/>
    <col min="14345" max="14345" width="19" style="257" customWidth="1"/>
    <col min="14346" max="14346" width="13.77734375" style="257" bestFit="1" customWidth="1"/>
    <col min="14347" max="14347" width="2" style="257" customWidth="1"/>
    <col min="14348" max="14348" width="8.77734375" style="257"/>
    <col min="14349" max="14349" width="2.21875" style="257" customWidth="1"/>
    <col min="14350" max="14350" width="8.77734375" style="257"/>
    <col min="14351" max="14351" width="2" style="257" customWidth="1"/>
    <col min="14352" max="14352" width="13.77734375" style="257" bestFit="1" customWidth="1"/>
    <col min="14353" max="14593" width="8.77734375" style="257"/>
    <col min="14594" max="14594" width="2.77734375" style="257" customWidth="1"/>
    <col min="14595" max="14595" width="2.44140625" style="257" customWidth="1"/>
    <col min="14596" max="14596" width="3.109375" style="257" customWidth="1"/>
    <col min="14597" max="14597" width="2.77734375" style="257" customWidth="1"/>
    <col min="14598" max="14598" width="2.21875" style="257" customWidth="1"/>
    <col min="14599" max="14599" width="2" style="257" customWidth="1"/>
    <col min="14600" max="14600" width="4.21875" style="257" customWidth="1"/>
    <col min="14601" max="14601" width="19" style="257" customWidth="1"/>
    <col min="14602" max="14602" width="13.77734375" style="257" bestFit="1" customWidth="1"/>
    <col min="14603" max="14603" width="2" style="257" customWidth="1"/>
    <col min="14604" max="14604" width="8.77734375" style="257"/>
    <col min="14605" max="14605" width="2.21875" style="257" customWidth="1"/>
    <col min="14606" max="14606" width="8.77734375" style="257"/>
    <col min="14607" max="14607" width="2" style="257" customWidth="1"/>
    <col min="14608" max="14608" width="13.77734375" style="257" bestFit="1" customWidth="1"/>
    <col min="14609" max="14849" width="8.77734375" style="257"/>
    <col min="14850" max="14850" width="2.77734375" style="257" customWidth="1"/>
    <col min="14851" max="14851" width="2.44140625" style="257" customWidth="1"/>
    <col min="14852" max="14852" width="3.109375" style="257" customWidth="1"/>
    <col min="14853" max="14853" width="2.77734375" style="257" customWidth="1"/>
    <col min="14854" max="14854" width="2.21875" style="257" customWidth="1"/>
    <col min="14855" max="14855" width="2" style="257" customWidth="1"/>
    <col min="14856" max="14856" width="4.21875" style="257" customWidth="1"/>
    <col min="14857" max="14857" width="19" style="257" customWidth="1"/>
    <col min="14858" max="14858" width="13.77734375" style="257" bestFit="1" customWidth="1"/>
    <col min="14859" max="14859" width="2" style="257" customWidth="1"/>
    <col min="14860" max="14860" width="8.77734375" style="257"/>
    <col min="14861" max="14861" width="2.21875" style="257" customWidth="1"/>
    <col min="14862" max="14862" width="8.77734375" style="257"/>
    <col min="14863" max="14863" width="2" style="257" customWidth="1"/>
    <col min="14864" max="14864" width="13.77734375" style="257" bestFit="1" customWidth="1"/>
    <col min="14865" max="15105" width="8.77734375" style="257"/>
    <col min="15106" max="15106" width="2.77734375" style="257" customWidth="1"/>
    <col min="15107" max="15107" width="2.44140625" style="257" customWidth="1"/>
    <col min="15108" max="15108" width="3.109375" style="257" customWidth="1"/>
    <col min="15109" max="15109" width="2.77734375" style="257" customWidth="1"/>
    <col min="15110" max="15110" width="2.21875" style="257" customWidth="1"/>
    <col min="15111" max="15111" width="2" style="257" customWidth="1"/>
    <col min="15112" max="15112" width="4.21875" style="257" customWidth="1"/>
    <col min="15113" max="15113" width="19" style="257" customWidth="1"/>
    <col min="15114" max="15114" width="13.77734375" style="257" bestFit="1" customWidth="1"/>
    <col min="15115" max="15115" width="2" style="257" customWidth="1"/>
    <col min="15116" max="15116" width="8.77734375" style="257"/>
    <col min="15117" max="15117" width="2.21875" style="257" customWidth="1"/>
    <col min="15118" max="15118" width="8.77734375" style="257"/>
    <col min="15119" max="15119" width="2" style="257" customWidth="1"/>
    <col min="15120" max="15120" width="13.77734375" style="257" bestFit="1" customWidth="1"/>
    <col min="15121" max="15361" width="8.77734375" style="257"/>
    <col min="15362" max="15362" width="2.77734375" style="257" customWidth="1"/>
    <col min="15363" max="15363" width="2.44140625" style="257" customWidth="1"/>
    <col min="15364" max="15364" width="3.109375" style="257" customWidth="1"/>
    <col min="15365" max="15365" width="2.77734375" style="257" customWidth="1"/>
    <col min="15366" max="15366" width="2.21875" style="257" customWidth="1"/>
    <col min="15367" max="15367" width="2" style="257" customWidth="1"/>
    <col min="15368" max="15368" width="4.21875" style="257" customWidth="1"/>
    <col min="15369" max="15369" width="19" style="257" customWidth="1"/>
    <col min="15370" max="15370" width="13.77734375" style="257" bestFit="1" customWidth="1"/>
    <col min="15371" max="15371" width="2" style="257" customWidth="1"/>
    <col min="15372" max="15372" width="8.77734375" style="257"/>
    <col min="15373" max="15373" width="2.21875" style="257" customWidth="1"/>
    <col min="15374" max="15374" width="8.77734375" style="257"/>
    <col min="15375" max="15375" width="2" style="257" customWidth="1"/>
    <col min="15376" max="15376" width="13.77734375" style="257" bestFit="1" customWidth="1"/>
    <col min="15377" max="15617" width="8.77734375" style="257"/>
    <col min="15618" max="15618" width="2.77734375" style="257" customWidth="1"/>
    <col min="15619" max="15619" width="2.44140625" style="257" customWidth="1"/>
    <col min="15620" max="15620" width="3.109375" style="257" customWidth="1"/>
    <col min="15621" max="15621" width="2.77734375" style="257" customWidth="1"/>
    <col min="15622" max="15622" width="2.21875" style="257" customWidth="1"/>
    <col min="15623" max="15623" width="2" style="257" customWidth="1"/>
    <col min="15624" max="15624" width="4.21875" style="257" customWidth="1"/>
    <col min="15625" max="15625" width="19" style="257" customWidth="1"/>
    <col min="15626" max="15626" width="13.77734375" style="257" bestFit="1" customWidth="1"/>
    <col min="15627" max="15627" width="2" style="257" customWidth="1"/>
    <col min="15628" max="15628" width="8.77734375" style="257"/>
    <col min="15629" max="15629" width="2.21875" style="257" customWidth="1"/>
    <col min="15630" max="15630" width="8.77734375" style="257"/>
    <col min="15631" max="15631" width="2" style="257" customWidth="1"/>
    <col min="15632" max="15632" width="13.77734375" style="257" bestFit="1" customWidth="1"/>
    <col min="15633" max="15873" width="8.77734375" style="257"/>
    <col min="15874" max="15874" width="2.77734375" style="257" customWidth="1"/>
    <col min="15875" max="15875" width="2.44140625" style="257" customWidth="1"/>
    <col min="15876" max="15876" width="3.109375" style="257" customWidth="1"/>
    <col min="15877" max="15877" width="2.77734375" style="257" customWidth="1"/>
    <col min="15878" max="15878" width="2.21875" style="257" customWidth="1"/>
    <col min="15879" max="15879" width="2" style="257" customWidth="1"/>
    <col min="15880" max="15880" width="4.21875" style="257" customWidth="1"/>
    <col min="15881" max="15881" width="19" style="257" customWidth="1"/>
    <col min="15882" max="15882" width="13.77734375" style="257" bestFit="1" customWidth="1"/>
    <col min="15883" max="15883" width="2" style="257" customWidth="1"/>
    <col min="15884" max="15884" width="8.77734375" style="257"/>
    <col min="15885" max="15885" width="2.21875" style="257" customWidth="1"/>
    <col min="15886" max="15886" width="8.77734375" style="257"/>
    <col min="15887" max="15887" width="2" style="257" customWidth="1"/>
    <col min="15888" max="15888" width="13.77734375" style="257" bestFit="1" customWidth="1"/>
    <col min="15889" max="16129" width="8.77734375" style="257"/>
    <col min="16130" max="16130" width="2.77734375" style="257" customWidth="1"/>
    <col min="16131" max="16131" width="2.44140625" style="257" customWidth="1"/>
    <col min="16132" max="16132" width="3.109375" style="257" customWidth="1"/>
    <col min="16133" max="16133" width="2.77734375" style="257" customWidth="1"/>
    <col min="16134" max="16134" width="2.21875" style="257" customWidth="1"/>
    <col min="16135" max="16135" width="2" style="257" customWidth="1"/>
    <col min="16136" max="16136" width="4.21875" style="257" customWidth="1"/>
    <col min="16137" max="16137" width="19" style="257" customWidth="1"/>
    <col min="16138" max="16138" width="13.77734375" style="257" bestFit="1" customWidth="1"/>
    <col min="16139" max="16139" width="2" style="257" customWidth="1"/>
    <col min="16140" max="16140" width="8.77734375" style="257"/>
    <col min="16141" max="16141" width="2.21875" style="257" customWidth="1"/>
    <col min="16142" max="16142" width="8.77734375" style="257"/>
    <col min="16143" max="16143" width="2" style="257" customWidth="1"/>
    <col min="16144" max="16144" width="13.77734375" style="257" bestFit="1" customWidth="1"/>
    <col min="16145" max="16384" width="8.77734375" style="257"/>
  </cols>
  <sheetData>
    <row r="1" spans="2:17" s="227" customFormat="1" ht="15.6">
      <c r="B1" s="75"/>
      <c r="C1" s="226"/>
      <c r="D1" s="76"/>
      <c r="I1" s="77"/>
      <c r="J1" s="228"/>
      <c r="K1" s="228"/>
      <c r="L1" s="228"/>
      <c r="M1" s="228"/>
      <c r="N1" s="228"/>
      <c r="O1" s="228"/>
      <c r="P1" s="228"/>
    </row>
    <row r="2" spans="2:17" s="229" customFormat="1" ht="18">
      <c r="C2" s="230"/>
      <c r="D2" s="231"/>
      <c r="E2" s="232"/>
      <c r="F2" s="231"/>
      <c r="G2" s="231"/>
      <c r="H2" s="231"/>
      <c r="I2" s="231"/>
      <c r="J2" s="233"/>
      <c r="K2" s="233"/>
      <c r="L2" s="233"/>
      <c r="M2" s="233"/>
      <c r="N2" s="233"/>
      <c r="O2" s="233"/>
      <c r="P2" s="233"/>
    </row>
    <row r="3" spans="2:17" s="229" customFormat="1" ht="18">
      <c r="C3" s="230"/>
      <c r="D3" s="231"/>
      <c r="E3" s="232"/>
      <c r="F3" s="231"/>
      <c r="G3" s="231"/>
      <c r="H3" s="231"/>
      <c r="I3" s="231"/>
      <c r="J3" s="233"/>
      <c r="K3" s="233"/>
      <c r="L3" s="233"/>
      <c r="M3" s="233"/>
      <c r="N3" s="233"/>
      <c r="O3" s="233"/>
      <c r="P3" s="233"/>
    </row>
    <row r="4" spans="2:17" s="229" customFormat="1" ht="17.399999999999999">
      <c r="B4" s="1426" t="s">
        <v>200</v>
      </c>
      <c r="C4" s="1426"/>
      <c r="D4" s="1426"/>
      <c r="E4" s="1426"/>
      <c r="F4" s="1426"/>
      <c r="G4" s="1426"/>
      <c r="H4" s="1426"/>
      <c r="I4" s="1426"/>
      <c r="J4" s="1426"/>
      <c r="K4" s="1426"/>
      <c r="L4" s="1426"/>
      <c r="M4" s="1426"/>
      <c r="N4" s="1426"/>
      <c r="O4" s="1426"/>
      <c r="P4" s="1426"/>
      <c r="Q4" s="234"/>
    </row>
    <row r="5" spans="2:17" s="229" customFormat="1" ht="17.399999999999999">
      <c r="B5" s="1426" t="s">
        <v>2</v>
      </c>
      <c r="C5" s="1426"/>
      <c r="D5" s="1426"/>
      <c r="E5" s="1426"/>
      <c r="F5" s="1426"/>
      <c r="G5" s="1426"/>
      <c r="H5" s="1426"/>
      <c r="I5" s="1426"/>
      <c r="J5" s="1426"/>
      <c r="K5" s="1426"/>
      <c r="L5" s="1426"/>
      <c r="M5" s="1426"/>
      <c r="N5" s="1426"/>
      <c r="O5" s="1426"/>
      <c r="P5" s="1426"/>
    </row>
    <row r="6" spans="2:17" s="229" customFormat="1" ht="17.399999999999999">
      <c r="B6" s="1427" t="s">
        <v>87</v>
      </c>
      <c r="C6" s="1427"/>
      <c r="D6" s="1427"/>
      <c r="E6" s="1427"/>
      <c r="F6" s="1427"/>
      <c r="G6" s="1427"/>
      <c r="H6" s="1427"/>
      <c r="I6" s="1427"/>
      <c r="J6" s="1427"/>
      <c r="K6" s="1427"/>
      <c r="L6" s="1427"/>
      <c r="M6" s="1427"/>
      <c r="N6" s="1427"/>
      <c r="O6" s="1427"/>
      <c r="P6" s="1427"/>
    </row>
    <row r="7" spans="2:17" s="229" customFormat="1" ht="12" customHeight="1">
      <c r="B7" s="231"/>
      <c r="C7" s="235"/>
      <c r="D7" s="231"/>
      <c r="E7" s="236"/>
      <c r="F7" s="231"/>
      <c r="G7" s="231"/>
      <c r="H7" s="231"/>
      <c r="I7" s="231"/>
      <c r="J7" s="233"/>
      <c r="K7" s="233"/>
      <c r="L7" s="233"/>
      <c r="M7" s="233"/>
      <c r="N7" s="233"/>
      <c r="O7" s="233"/>
      <c r="P7" s="233"/>
    </row>
    <row r="8" spans="2:17" s="229" customFormat="1" ht="17.399999999999999">
      <c r="B8" s="1426" t="s">
        <v>1793</v>
      </c>
      <c r="C8" s="1426"/>
      <c r="D8" s="1426"/>
      <c r="E8" s="1426"/>
      <c r="F8" s="1426"/>
      <c r="G8" s="1426"/>
      <c r="H8" s="1426"/>
      <c r="I8" s="1426"/>
      <c r="J8" s="1426"/>
      <c r="K8" s="1426"/>
      <c r="L8" s="1426"/>
      <c r="M8" s="1426"/>
      <c r="N8" s="1426"/>
      <c r="O8" s="1426"/>
      <c r="P8" s="1426"/>
      <c r="Q8" s="1426"/>
    </row>
    <row r="9" spans="2:17" s="229" customFormat="1" ht="17.399999999999999">
      <c r="B9" s="1426" t="s">
        <v>1794</v>
      </c>
      <c r="C9" s="1426"/>
      <c r="D9" s="1426"/>
      <c r="E9" s="1426"/>
      <c r="F9" s="1426"/>
      <c r="G9" s="1426"/>
      <c r="H9" s="1426"/>
      <c r="I9" s="1426"/>
      <c r="J9" s="1426"/>
      <c r="K9" s="1426"/>
      <c r="L9" s="1426"/>
      <c r="M9" s="1426"/>
      <c r="N9" s="1426"/>
      <c r="O9" s="1426"/>
      <c r="P9" s="1426"/>
      <c r="Q9" s="1426"/>
    </row>
    <row r="13" spans="2:17" s="37" customFormat="1" ht="15.6">
      <c r="B13" s="34" t="s">
        <v>1795</v>
      </c>
      <c r="C13" s="35"/>
      <c r="D13" s="35"/>
      <c r="E13" s="35"/>
      <c r="F13" s="35"/>
      <c r="G13" s="35"/>
      <c r="H13" s="35"/>
      <c r="I13" s="35"/>
      <c r="J13" s="36"/>
      <c r="K13" s="36"/>
      <c r="L13" s="36"/>
      <c r="M13" s="36"/>
      <c r="N13" s="36"/>
      <c r="O13" s="36"/>
      <c r="P13" s="36"/>
      <c r="Q13" s="35"/>
    </row>
    <row r="14" spans="2:17" s="37" customFormat="1" ht="15.6">
      <c r="B14" s="34" t="s">
        <v>1796</v>
      </c>
      <c r="C14" s="35"/>
      <c r="D14" s="35"/>
      <c r="E14" s="35"/>
      <c r="F14" s="35"/>
      <c r="G14" s="35"/>
      <c r="H14" s="35"/>
      <c r="I14" s="35"/>
      <c r="J14" s="36"/>
      <c r="K14" s="36"/>
      <c r="L14" s="36"/>
      <c r="M14" s="36"/>
      <c r="N14" s="36"/>
      <c r="O14" s="36"/>
      <c r="P14" s="36"/>
      <c r="Q14" s="35"/>
    </row>
    <row r="15" spans="2:17" s="37" customFormat="1" ht="15.6">
      <c r="B15" s="74" t="s">
        <v>1797</v>
      </c>
      <c r="C15" s="61"/>
      <c r="D15" s="61"/>
      <c r="E15" s="61"/>
      <c r="F15" s="61"/>
      <c r="G15" s="61"/>
      <c r="H15" s="35"/>
      <c r="I15" s="35"/>
      <c r="J15" s="36"/>
      <c r="K15" s="36"/>
      <c r="L15" s="36"/>
      <c r="M15" s="36"/>
      <c r="N15" s="36"/>
      <c r="O15" s="36"/>
      <c r="P15" s="36"/>
      <c r="Q15" s="35"/>
    </row>
    <row r="16" spans="2:17" s="37" customFormat="1" ht="15.6">
      <c r="B16" s="35"/>
      <c r="C16" s="35"/>
      <c r="D16" s="35"/>
      <c r="E16" s="35"/>
      <c r="F16" s="35"/>
      <c r="G16" s="35"/>
      <c r="H16" s="35"/>
      <c r="I16" s="35"/>
      <c r="J16" s="38" t="s">
        <v>1579</v>
      </c>
      <c r="K16" s="39"/>
      <c r="L16" s="39"/>
      <c r="M16" s="39"/>
      <c r="N16" s="39"/>
      <c r="O16" s="39"/>
      <c r="P16" s="38" t="s">
        <v>1579</v>
      </c>
      <c r="Q16" s="35"/>
    </row>
    <row r="17" spans="1:23" s="37" customFormat="1" ht="15.6">
      <c r="B17" s="237"/>
      <c r="C17" s="237"/>
      <c r="D17" s="237"/>
      <c r="E17" s="237"/>
      <c r="F17" s="237"/>
      <c r="G17" s="237"/>
      <c r="H17" s="237"/>
      <c r="I17" s="237"/>
      <c r="J17" s="238" t="s">
        <v>1517</v>
      </c>
      <c r="K17" s="36"/>
      <c r="L17" s="238"/>
      <c r="M17" s="36"/>
      <c r="N17" s="238"/>
      <c r="O17" s="36"/>
      <c r="P17" s="238" t="s">
        <v>1517</v>
      </c>
      <c r="Q17" s="35"/>
    </row>
    <row r="18" spans="1:23" s="37" customFormat="1" ht="15.6">
      <c r="B18" s="237"/>
      <c r="C18" s="237"/>
      <c r="D18" s="237"/>
      <c r="E18" s="237"/>
      <c r="F18" s="237"/>
      <c r="G18" s="237"/>
      <c r="H18" s="237"/>
      <c r="I18" s="239"/>
      <c r="J18" s="240" t="s">
        <v>1798</v>
      </c>
      <c r="K18" s="36"/>
      <c r="L18" s="240" t="s">
        <v>1799</v>
      </c>
      <c r="M18" s="36"/>
      <c r="N18" s="240" t="s">
        <v>1800</v>
      </c>
      <c r="O18" s="36"/>
      <c r="P18" s="240" t="s">
        <v>1798</v>
      </c>
      <c r="Q18" s="35"/>
    </row>
    <row r="19" spans="1:23" s="37" customFormat="1" ht="15.6">
      <c r="B19" s="237"/>
      <c r="C19" s="237"/>
      <c r="D19" s="237"/>
      <c r="E19" s="180" t="s">
        <v>343</v>
      </c>
      <c r="F19" s="241"/>
      <c r="G19" s="180"/>
      <c r="H19" s="241"/>
      <c r="I19" s="180"/>
      <c r="J19" s="180" t="s">
        <v>344</v>
      </c>
      <c r="K19" s="180"/>
      <c r="L19" s="180" t="s">
        <v>345</v>
      </c>
      <c r="M19" s="241"/>
      <c r="N19" s="180" t="s">
        <v>346</v>
      </c>
      <c r="O19" s="241"/>
      <c r="P19" s="180" t="s">
        <v>144</v>
      </c>
      <c r="Q19" s="35"/>
    </row>
    <row r="20" spans="1:23" s="37" customFormat="1" ht="15.6">
      <c r="B20" s="237"/>
      <c r="C20" s="237"/>
      <c r="D20" s="237"/>
      <c r="E20" s="237"/>
      <c r="F20" s="237"/>
      <c r="G20" s="237"/>
      <c r="H20" s="237"/>
      <c r="I20" s="239"/>
      <c r="J20" s="180"/>
      <c r="K20" s="241"/>
      <c r="L20" s="180"/>
      <c r="M20" s="241"/>
      <c r="N20" s="180"/>
      <c r="O20" s="241"/>
      <c r="P20" s="180"/>
      <c r="Q20" s="35"/>
    </row>
    <row r="21" spans="1:23" s="37" customFormat="1" ht="15">
      <c r="A21" s="53">
        <v>1</v>
      </c>
      <c r="B21" s="237" t="s">
        <v>1247</v>
      </c>
      <c r="C21" s="237"/>
      <c r="D21" s="237"/>
      <c r="E21" s="237"/>
      <c r="F21" s="237"/>
      <c r="G21" s="237"/>
      <c r="H21" s="237"/>
      <c r="I21" s="239"/>
      <c r="J21" s="36"/>
      <c r="K21" s="36"/>
      <c r="L21" s="36"/>
      <c r="M21" s="36"/>
      <c r="N21" s="36"/>
      <c r="O21" s="36"/>
      <c r="P21" s="36"/>
      <c r="Q21" s="35"/>
    </row>
    <row r="22" spans="1:23" s="37" customFormat="1" ht="15.6">
      <c r="A22" s="52" t="s">
        <v>149</v>
      </c>
      <c r="B22" s="237"/>
      <c r="C22" s="237"/>
      <c r="D22" s="237" t="s">
        <v>1248</v>
      </c>
      <c r="E22" s="237"/>
      <c r="F22" s="237"/>
      <c r="G22" s="237"/>
      <c r="H22" s="237"/>
      <c r="I22" s="239"/>
      <c r="J22" s="242"/>
      <c r="K22" s="242"/>
      <c r="L22" s="242"/>
      <c r="M22" s="242"/>
      <c r="N22" s="242"/>
      <c r="O22" s="243"/>
      <c r="P22" s="243">
        <f>SUM(J22:N22)</f>
        <v>0</v>
      </c>
      <c r="Q22" s="35"/>
      <c r="R22" s="34"/>
      <c r="S22" s="34"/>
      <c r="T22" s="34"/>
      <c r="U22" s="34"/>
      <c r="V22" s="34"/>
      <c r="W22" s="34"/>
    </row>
    <row r="23" spans="1:23" s="37" customFormat="1" ht="15.6">
      <c r="A23" s="52" t="s">
        <v>153</v>
      </c>
      <c r="B23" s="237"/>
      <c r="C23" s="237"/>
      <c r="D23" s="237" t="s">
        <v>1250</v>
      </c>
      <c r="E23" s="237"/>
      <c r="F23" s="237"/>
      <c r="G23" s="237"/>
      <c r="H23" s="237"/>
      <c r="I23" s="239"/>
      <c r="J23" s="242"/>
      <c r="K23" s="242"/>
      <c r="L23" s="242"/>
      <c r="M23" s="242"/>
      <c r="N23" s="242"/>
      <c r="O23" s="243"/>
      <c r="P23" s="243">
        <f>SUM(J23:N23)</f>
        <v>0</v>
      </c>
      <c r="Q23" s="35"/>
      <c r="R23" s="34"/>
      <c r="S23" s="34"/>
      <c r="T23" s="34"/>
      <c r="U23" s="34"/>
      <c r="V23" s="34"/>
      <c r="W23" s="34"/>
    </row>
    <row r="24" spans="1:23" s="37" customFormat="1" ht="15.6">
      <c r="A24" s="52" t="s">
        <v>156</v>
      </c>
      <c r="B24" s="237"/>
      <c r="C24" s="237"/>
      <c r="D24" s="237" t="s">
        <v>1801</v>
      </c>
      <c r="E24" s="237"/>
      <c r="F24" s="237"/>
      <c r="G24" s="237"/>
      <c r="H24" s="237"/>
      <c r="I24" s="239"/>
      <c r="J24" s="111"/>
      <c r="K24" s="244"/>
      <c r="L24" s="244"/>
      <c r="M24" s="244"/>
      <c r="N24" s="244"/>
      <c r="O24" s="243"/>
      <c r="P24" s="243">
        <f t="shared" ref="P24:P25" si="0">SUM(J24:N24)</f>
        <v>0</v>
      </c>
      <c r="Q24" s="35"/>
      <c r="R24" s="34"/>
      <c r="S24" s="34"/>
      <c r="T24" s="34"/>
      <c r="U24" s="34"/>
      <c r="V24" s="34"/>
      <c r="W24" s="34"/>
    </row>
    <row r="25" spans="1:23" s="37" customFormat="1" ht="15.6">
      <c r="A25" s="52" t="s">
        <v>159</v>
      </c>
      <c r="B25" s="237"/>
      <c r="C25" s="237"/>
      <c r="D25" s="237" t="s">
        <v>1802</v>
      </c>
      <c r="E25" s="237"/>
      <c r="F25" s="237"/>
      <c r="G25" s="237"/>
      <c r="H25" s="237"/>
      <c r="I25" s="239"/>
      <c r="J25" s="111"/>
      <c r="K25" s="244"/>
      <c r="L25" s="244"/>
      <c r="M25" s="244"/>
      <c r="N25" s="244"/>
      <c r="O25" s="243"/>
      <c r="P25" s="243">
        <f t="shared" si="0"/>
        <v>0</v>
      </c>
      <c r="Q25" s="35"/>
      <c r="R25" s="34"/>
      <c r="S25" s="34"/>
      <c r="T25" s="34"/>
      <c r="U25" s="34"/>
      <c r="V25" s="34"/>
      <c r="W25" s="34"/>
    </row>
    <row r="26" spans="1:23" s="37" customFormat="1" ht="15.6">
      <c r="A26" s="1249" t="s">
        <v>128</v>
      </c>
      <c r="B26" s="245"/>
      <c r="C26" s="237"/>
      <c r="D26" s="246" t="s">
        <v>754</v>
      </c>
      <c r="E26" s="247"/>
      <c r="F26" s="247"/>
      <c r="G26" s="247"/>
      <c r="H26" s="237"/>
      <c r="I26" s="239"/>
      <c r="J26" s="248"/>
      <c r="K26" s="242"/>
      <c r="L26" s="248"/>
      <c r="M26" s="242"/>
      <c r="N26" s="248"/>
      <c r="O26" s="243"/>
      <c r="P26" s="243">
        <v>0</v>
      </c>
      <c r="Q26" s="35"/>
      <c r="R26" s="34"/>
      <c r="S26" s="34"/>
      <c r="T26" s="34"/>
      <c r="U26" s="34"/>
      <c r="V26" s="34"/>
      <c r="W26" s="34"/>
    </row>
    <row r="27" spans="1:23" s="37" customFormat="1" ht="15">
      <c r="A27" s="52"/>
      <c r="B27" s="237"/>
      <c r="C27" s="237"/>
      <c r="D27" s="237"/>
      <c r="E27" s="237"/>
      <c r="F27" s="237"/>
      <c r="H27" s="237"/>
      <c r="I27" s="239"/>
      <c r="J27" s="249"/>
      <c r="K27" s="243"/>
      <c r="L27" s="249"/>
      <c r="M27" s="243"/>
      <c r="N27" s="249"/>
      <c r="O27" s="243"/>
      <c r="P27" s="249"/>
      <c r="Q27" s="40"/>
    </row>
    <row r="28" spans="1:23" s="37" customFormat="1" ht="15">
      <c r="A28" s="52"/>
      <c r="B28" s="237"/>
      <c r="C28" s="237"/>
      <c r="D28" s="237"/>
      <c r="E28" s="237"/>
      <c r="F28" s="237"/>
      <c r="H28" s="237"/>
      <c r="I28" s="239"/>
      <c r="J28" s="243"/>
      <c r="K28" s="243"/>
      <c r="L28" s="243"/>
      <c r="M28" s="243"/>
      <c r="N28" s="243"/>
      <c r="O28" s="243"/>
      <c r="P28" s="243"/>
      <c r="Q28" s="35"/>
    </row>
    <row r="29" spans="1:23" s="37" customFormat="1" ht="15">
      <c r="A29" s="53">
        <v>2</v>
      </c>
      <c r="B29" s="237"/>
      <c r="C29" s="237"/>
      <c r="D29" s="237"/>
      <c r="E29" s="237"/>
      <c r="F29" s="237"/>
      <c r="G29" s="237" t="s">
        <v>1253</v>
      </c>
      <c r="H29" s="237"/>
      <c r="I29" s="239"/>
      <c r="J29" s="250">
        <f>SUM(J22:J26)</f>
        <v>0</v>
      </c>
      <c r="K29" s="243"/>
      <c r="L29" s="250">
        <f>SUM(L22:L26)</f>
        <v>0</v>
      </c>
      <c r="M29" s="243"/>
      <c r="N29" s="250">
        <f>SUM(N22:N26)</f>
        <v>0</v>
      </c>
      <c r="O29" s="243"/>
      <c r="P29" s="250">
        <f>SUM(P22:P26)</f>
        <v>0</v>
      </c>
      <c r="Q29" s="35"/>
    </row>
    <row r="30" spans="1:23" s="37" customFormat="1" ht="15">
      <c r="A30" s="52"/>
      <c r="B30" s="237"/>
      <c r="C30" s="237"/>
      <c r="D30" s="237"/>
      <c r="E30" s="237"/>
      <c r="F30" s="237"/>
      <c r="G30" s="237"/>
      <c r="H30" s="237"/>
      <c r="I30" s="239"/>
      <c r="J30" s="249"/>
      <c r="K30" s="243"/>
      <c r="L30" s="249"/>
      <c r="M30" s="243"/>
      <c r="N30" s="249"/>
      <c r="O30" s="243"/>
      <c r="P30" s="249"/>
      <c r="Q30" s="35"/>
    </row>
    <row r="31" spans="1:23" s="37" customFormat="1" ht="15">
      <c r="A31" s="53">
        <v>3</v>
      </c>
      <c r="B31" s="237" t="s">
        <v>1254</v>
      </c>
      <c r="C31" s="237"/>
      <c r="D31" s="237"/>
      <c r="E31" s="237"/>
      <c r="F31" s="237"/>
      <c r="G31" s="237"/>
      <c r="H31" s="237"/>
      <c r="I31" s="239"/>
      <c r="J31" s="243"/>
      <c r="K31" s="243"/>
      <c r="L31" s="243"/>
      <c r="M31" s="243"/>
      <c r="N31" s="243"/>
      <c r="O31" s="243"/>
      <c r="P31" s="243"/>
      <c r="Q31" s="35"/>
    </row>
    <row r="32" spans="1:23" s="37" customFormat="1" ht="15">
      <c r="A32" s="52" t="s">
        <v>165</v>
      </c>
      <c r="B32" s="237"/>
      <c r="C32" s="237"/>
      <c r="D32" s="237" t="s">
        <v>1803</v>
      </c>
      <c r="E32" s="237"/>
      <c r="F32" s="237"/>
      <c r="G32" s="237"/>
      <c r="H32" s="237"/>
      <c r="I32" s="239"/>
      <c r="J32" s="242"/>
      <c r="K32" s="242"/>
      <c r="L32" s="242"/>
      <c r="M32" s="242"/>
      <c r="N32" s="242"/>
      <c r="O32" s="243"/>
      <c r="P32" s="243">
        <f>SUM(J32:N32)</f>
        <v>0</v>
      </c>
      <c r="Q32" s="35"/>
      <c r="S32" s="41"/>
    </row>
    <row r="33" spans="1:23" s="37" customFormat="1" ht="15">
      <c r="A33" s="52" t="s">
        <v>167</v>
      </c>
      <c r="B33" s="237"/>
      <c r="C33" s="237"/>
      <c r="D33" s="237" t="s">
        <v>1804</v>
      </c>
      <c r="E33" s="237"/>
      <c r="F33" s="237"/>
      <c r="G33" s="237"/>
      <c r="H33" s="237"/>
      <c r="I33" s="239"/>
      <c r="J33" s="243"/>
      <c r="K33" s="243"/>
      <c r="L33" s="243"/>
      <c r="M33" s="243"/>
      <c r="N33" s="243"/>
      <c r="O33" s="243"/>
      <c r="P33" s="243"/>
      <c r="Q33" s="35"/>
    </row>
    <row r="34" spans="1:23" s="37" customFormat="1" ht="15">
      <c r="A34" s="52" t="s">
        <v>170</v>
      </c>
      <c r="B34" s="237"/>
      <c r="C34" s="237"/>
      <c r="D34" s="237"/>
      <c r="E34" s="237" t="s">
        <v>1805</v>
      </c>
      <c r="F34" s="237"/>
      <c r="G34" s="237"/>
      <c r="H34" s="237"/>
      <c r="I34" s="239"/>
      <c r="J34" s="242"/>
      <c r="K34" s="242"/>
      <c r="L34" s="242"/>
      <c r="M34" s="242"/>
      <c r="N34" s="242"/>
      <c r="O34" s="243"/>
      <c r="P34" s="243">
        <f>SUM(J34:N34)</f>
        <v>0</v>
      </c>
      <c r="Q34" s="35"/>
    </row>
    <row r="35" spans="1:23" s="37" customFormat="1" ht="15">
      <c r="A35" s="52" t="s">
        <v>173</v>
      </c>
      <c r="B35" s="237"/>
      <c r="C35" s="237"/>
      <c r="D35" s="237" t="s">
        <v>203</v>
      </c>
      <c r="E35" s="237"/>
      <c r="F35" s="237"/>
      <c r="G35" s="237"/>
      <c r="H35" s="237"/>
      <c r="I35" s="239"/>
      <c r="J35" s="242"/>
      <c r="K35" s="242"/>
      <c r="L35" s="242"/>
      <c r="M35" s="242"/>
      <c r="N35" s="242"/>
      <c r="O35" s="243"/>
      <c r="P35" s="243">
        <f>SUM(J35:N35)</f>
        <v>0</v>
      </c>
      <c r="Q35" s="35"/>
    </row>
    <row r="36" spans="1:23" s="37" customFormat="1" ht="15">
      <c r="A36" s="52" t="s">
        <v>176</v>
      </c>
      <c r="B36" s="237"/>
      <c r="C36" s="237"/>
      <c r="D36" s="237" t="s">
        <v>382</v>
      </c>
      <c r="E36" s="237"/>
      <c r="F36" s="237"/>
      <c r="G36" s="237"/>
      <c r="H36" s="237"/>
      <c r="I36" s="239"/>
      <c r="J36" s="242"/>
      <c r="K36" s="242"/>
      <c r="L36" s="242"/>
      <c r="M36" s="242"/>
      <c r="N36" s="242"/>
      <c r="O36" s="243"/>
      <c r="P36" s="243">
        <f>SUM(J36:N36)</f>
        <v>0</v>
      </c>
      <c r="Q36" s="35"/>
    </row>
    <row r="37" spans="1:23" s="37" customFormat="1" ht="15.6">
      <c r="A37" s="52" t="s">
        <v>179</v>
      </c>
      <c r="B37" s="237"/>
      <c r="C37" s="237"/>
      <c r="D37" s="237" t="s">
        <v>1806</v>
      </c>
      <c r="E37" s="237"/>
      <c r="F37" s="237"/>
      <c r="G37" s="237"/>
      <c r="H37" s="237"/>
      <c r="I37" s="239"/>
      <c r="J37" s="111"/>
      <c r="K37" s="244"/>
      <c r="L37" s="244"/>
      <c r="M37" s="244"/>
      <c r="N37" s="244"/>
      <c r="O37" s="243"/>
      <c r="P37" s="243">
        <f>SUM(J37:N37)</f>
        <v>0</v>
      </c>
      <c r="Q37" s="35"/>
      <c r="R37" s="34"/>
      <c r="S37" s="34"/>
      <c r="T37" s="34"/>
      <c r="U37" s="34"/>
      <c r="V37" s="34"/>
      <c r="W37" s="34"/>
    </row>
    <row r="38" spans="1:23" s="37" customFormat="1" ht="15.6">
      <c r="A38" s="1249" t="s">
        <v>128</v>
      </c>
      <c r="B38" s="245"/>
      <c r="C38" s="237"/>
      <c r="D38" s="246" t="s">
        <v>754</v>
      </c>
      <c r="E38" s="247"/>
      <c r="F38" s="247"/>
      <c r="G38" s="247"/>
      <c r="H38" s="237"/>
      <c r="I38" s="239"/>
      <c r="J38" s="248"/>
      <c r="K38" s="242"/>
      <c r="L38" s="248"/>
      <c r="M38" s="242"/>
      <c r="N38" s="248"/>
      <c r="O38" s="243"/>
      <c r="P38" s="243">
        <v>0</v>
      </c>
      <c r="Q38" s="35"/>
      <c r="R38" s="34"/>
      <c r="S38" s="34"/>
      <c r="T38" s="34"/>
      <c r="U38" s="34"/>
      <c r="V38" s="34"/>
      <c r="W38" s="34"/>
    </row>
    <row r="39" spans="1:23" s="37" customFormat="1" ht="15">
      <c r="A39" s="52"/>
      <c r="B39" s="237"/>
      <c r="C39" s="237"/>
      <c r="D39" s="237"/>
      <c r="E39" s="237"/>
      <c r="F39" s="237"/>
      <c r="H39" s="237"/>
      <c r="I39" s="239"/>
      <c r="J39" s="249"/>
      <c r="K39" s="243"/>
      <c r="L39" s="249"/>
      <c r="M39" s="243"/>
      <c r="N39" s="249"/>
      <c r="O39" s="243"/>
      <c r="P39" s="249"/>
      <c r="Q39" s="35"/>
    </row>
    <row r="40" spans="1:23" s="37" customFormat="1" ht="15">
      <c r="A40" s="52"/>
      <c r="B40" s="237"/>
      <c r="C40" s="237"/>
      <c r="D40" s="237"/>
      <c r="E40" s="237"/>
      <c r="F40" s="237"/>
      <c r="G40" s="237"/>
      <c r="H40" s="237"/>
      <c r="I40" s="239"/>
      <c r="J40" s="243"/>
      <c r="K40" s="243"/>
      <c r="L40" s="243"/>
      <c r="M40" s="243"/>
      <c r="N40" s="243"/>
      <c r="O40" s="243"/>
      <c r="P40" s="243"/>
      <c r="Q40" s="35"/>
    </row>
    <row r="41" spans="1:23" s="37" customFormat="1" ht="15">
      <c r="A41" s="53">
        <v>4</v>
      </c>
      <c r="B41" s="237"/>
      <c r="C41" s="237"/>
      <c r="D41" s="237"/>
      <c r="E41" s="237"/>
      <c r="F41" s="237"/>
      <c r="G41" s="237" t="s">
        <v>1807</v>
      </c>
      <c r="H41" s="237"/>
      <c r="I41" s="239"/>
      <c r="J41" s="251">
        <f>+J32+SUM(J34:J38)</f>
        <v>0</v>
      </c>
      <c r="K41" s="242"/>
      <c r="L41" s="251">
        <f>+L32+SUM(L34:L38)</f>
        <v>0</v>
      </c>
      <c r="M41" s="242"/>
      <c r="N41" s="251">
        <f>+N32+SUM(N34:N38)</f>
        <v>0</v>
      </c>
      <c r="O41" s="243"/>
      <c r="P41" s="252">
        <f>+P32+SUM(P34:P38)</f>
        <v>0</v>
      </c>
      <c r="Q41" s="40"/>
      <c r="R41" s="41"/>
      <c r="T41" s="41"/>
    </row>
    <row r="42" spans="1:23" s="37" customFormat="1" ht="15">
      <c r="A42" s="52"/>
      <c r="B42" s="237"/>
      <c r="C42" s="237"/>
      <c r="D42" s="237"/>
      <c r="E42" s="237"/>
      <c r="F42" s="237"/>
      <c r="G42" s="237"/>
      <c r="H42" s="237"/>
      <c r="I42" s="239"/>
      <c r="J42" s="249"/>
      <c r="K42" s="243"/>
      <c r="L42" s="249"/>
      <c r="M42" s="243"/>
      <c r="N42" s="249"/>
      <c r="O42" s="253"/>
      <c r="P42" s="249"/>
      <c r="Q42" s="40"/>
      <c r="R42" s="41"/>
      <c r="T42" s="41"/>
    </row>
    <row r="43" spans="1:23" s="37" customFormat="1" ht="15">
      <c r="A43" s="53">
        <v>5</v>
      </c>
      <c r="B43" s="237" t="s">
        <v>1808</v>
      </c>
      <c r="C43" s="237"/>
      <c r="D43" s="237"/>
      <c r="E43" s="237"/>
      <c r="F43" s="237"/>
      <c r="G43" s="237"/>
      <c r="H43" s="237"/>
      <c r="I43" s="239"/>
      <c r="J43" s="243"/>
      <c r="K43" s="243"/>
      <c r="L43" s="243"/>
      <c r="M43" s="243"/>
      <c r="N43" s="243"/>
      <c r="O43" s="243"/>
      <c r="P43" s="243"/>
      <c r="Q43" s="40"/>
    </row>
    <row r="44" spans="1:23" s="37" customFormat="1" ht="15">
      <c r="A44" s="52" t="s">
        <v>315</v>
      </c>
      <c r="B44" s="237"/>
      <c r="C44" s="237"/>
      <c r="D44" s="237" t="s">
        <v>1803</v>
      </c>
      <c r="E44" s="237"/>
      <c r="F44" s="237"/>
      <c r="G44" s="237"/>
      <c r="H44" s="237"/>
      <c r="I44" s="239"/>
      <c r="J44" s="242"/>
      <c r="K44" s="242"/>
      <c r="L44" s="242"/>
      <c r="M44" s="242"/>
      <c r="N44" s="242"/>
      <c r="O44" s="243"/>
      <c r="P44" s="243">
        <f>SUM(J44:N44)</f>
        <v>0</v>
      </c>
      <c r="Q44" s="35"/>
    </row>
    <row r="45" spans="1:23" s="37" customFormat="1" ht="15">
      <c r="A45" s="52" t="s">
        <v>318</v>
      </c>
      <c r="B45" s="237"/>
      <c r="C45" s="237"/>
      <c r="D45" s="237" t="s">
        <v>1804</v>
      </c>
      <c r="E45" s="237"/>
      <c r="F45" s="237"/>
      <c r="G45" s="237"/>
      <c r="H45" s="237"/>
      <c r="I45" s="239"/>
      <c r="J45" s="243"/>
      <c r="K45" s="243"/>
      <c r="L45" s="243"/>
      <c r="M45" s="243"/>
      <c r="N45" s="243"/>
      <c r="O45" s="243"/>
      <c r="P45" s="243"/>
      <c r="Q45" s="35"/>
    </row>
    <row r="46" spans="1:23" s="37" customFormat="1" ht="15">
      <c r="A46" s="52" t="s">
        <v>321</v>
      </c>
      <c r="B46" s="237"/>
      <c r="C46" s="237"/>
      <c r="D46" s="237"/>
      <c r="E46" s="237" t="s">
        <v>1805</v>
      </c>
      <c r="F46" s="237"/>
      <c r="G46" s="237"/>
      <c r="H46" s="237"/>
      <c r="I46" s="239"/>
      <c r="J46" s="242"/>
      <c r="K46" s="242"/>
      <c r="L46" s="242"/>
      <c r="M46" s="242"/>
      <c r="N46" s="242"/>
      <c r="O46" s="243"/>
      <c r="P46" s="243">
        <f>SUM(J46:N46)</f>
        <v>0</v>
      </c>
      <c r="Q46" s="35"/>
    </row>
    <row r="47" spans="1:23" s="37" customFormat="1" ht="15">
      <c r="A47" s="52" t="s">
        <v>324</v>
      </c>
      <c r="B47" s="237"/>
      <c r="C47" s="237"/>
      <c r="D47" s="237" t="s">
        <v>203</v>
      </c>
      <c r="E47" s="237"/>
      <c r="F47" s="237"/>
      <c r="G47" s="237"/>
      <c r="H47" s="237"/>
      <c r="I47" s="239"/>
      <c r="J47" s="242"/>
      <c r="K47" s="242"/>
      <c r="L47" s="242"/>
      <c r="M47" s="242"/>
      <c r="N47" s="242"/>
      <c r="O47" s="243"/>
      <c r="P47" s="243">
        <f>SUM(J47:N47)</f>
        <v>0</v>
      </c>
      <c r="Q47" s="35"/>
    </row>
    <row r="48" spans="1:23" s="37" customFormat="1" ht="15">
      <c r="A48" s="52" t="s">
        <v>326</v>
      </c>
      <c r="B48" s="237"/>
      <c r="C48" s="237"/>
      <c r="D48" s="237" t="s">
        <v>382</v>
      </c>
      <c r="E48" s="237"/>
      <c r="F48" s="237"/>
      <c r="G48" s="237"/>
      <c r="H48" s="237"/>
      <c r="I48" s="239"/>
      <c r="J48" s="242"/>
      <c r="K48" s="242"/>
      <c r="L48" s="242"/>
      <c r="M48" s="242"/>
      <c r="N48" s="242"/>
      <c r="O48" s="243"/>
      <c r="P48" s="243">
        <v>0</v>
      </c>
      <c r="Q48" s="35"/>
    </row>
    <row r="49" spans="1:23" s="37" customFormat="1" ht="15.6">
      <c r="A49" s="52" t="s">
        <v>1809</v>
      </c>
      <c r="B49" s="237"/>
      <c r="C49" s="237"/>
      <c r="D49" s="237" t="s">
        <v>1806</v>
      </c>
      <c r="E49" s="237"/>
      <c r="F49" s="237"/>
      <c r="G49" s="237"/>
      <c r="H49" s="237"/>
      <c r="I49" s="239"/>
      <c r="J49" s="111"/>
      <c r="K49" s="244"/>
      <c r="L49" s="244"/>
      <c r="M49" s="244"/>
      <c r="N49" s="244"/>
      <c r="O49" s="243"/>
      <c r="P49" s="243">
        <f>SUM(J49:N49)</f>
        <v>0</v>
      </c>
      <c r="Q49" s="35"/>
      <c r="R49" s="34"/>
      <c r="S49" s="34"/>
      <c r="T49" s="34"/>
      <c r="U49" s="34"/>
      <c r="V49" s="34"/>
      <c r="W49" s="34"/>
    </row>
    <row r="50" spans="1:23" s="37" customFormat="1" ht="15.6">
      <c r="A50" s="1249" t="s">
        <v>128</v>
      </c>
      <c r="B50" s="245"/>
      <c r="C50" s="237"/>
      <c r="D50" s="246" t="s">
        <v>754</v>
      </c>
      <c r="E50" s="247"/>
      <c r="F50" s="247"/>
      <c r="G50" s="247"/>
      <c r="H50" s="237"/>
      <c r="I50" s="239"/>
      <c r="J50" s="248"/>
      <c r="K50" s="242"/>
      <c r="L50" s="248"/>
      <c r="M50" s="242"/>
      <c r="N50" s="248"/>
      <c r="O50" s="243"/>
      <c r="P50" s="243">
        <v>0</v>
      </c>
      <c r="Q50" s="35"/>
      <c r="R50" s="34"/>
      <c r="S50" s="34"/>
      <c r="T50" s="34"/>
      <c r="U50" s="34"/>
      <c r="V50" s="34"/>
      <c r="W50" s="34"/>
    </row>
    <row r="51" spans="1:23" s="37" customFormat="1" ht="15">
      <c r="A51" s="52"/>
      <c r="B51" s="237"/>
      <c r="C51" s="237"/>
      <c r="D51" s="237"/>
      <c r="E51" s="237"/>
      <c r="F51" s="237"/>
      <c r="H51" s="237"/>
      <c r="I51" s="239"/>
      <c r="J51" s="243"/>
      <c r="K51" s="243"/>
      <c r="L51" s="243"/>
      <c r="M51" s="243"/>
      <c r="N51" s="243"/>
      <c r="O51" s="243"/>
      <c r="P51" s="243"/>
      <c r="Q51" s="35"/>
    </row>
    <row r="52" spans="1:23" s="37" customFormat="1" ht="15">
      <c r="A52" s="53">
        <v>6</v>
      </c>
      <c r="B52" s="237"/>
      <c r="C52" s="237"/>
      <c r="D52" s="237"/>
      <c r="E52" s="237"/>
      <c r="F52" s="237"/>
      <c r="G52" s="237" t="s">
        <v>1810</v>
      </c>
      <c r="H52" s="237"/>
      <c r="I52" s="254"/>
      <c r="J52" s="250">
        <f>+J44+SUM(J46:J50)</f>
        <v>0</v>
      </c>
      <c r="K52" s="255"/>
      <c r="L52" s="250">
        <f>+L44+SUM(L46:L50)</f>
        <v>0</v>
      </c>
      <c r="M52" s="255"/>
      <c r="N52" s="250">
        <f>+N44+SUM(N46:N50)</f>
        <v>0</v>
      </c>
      <c r="O52" s="255"/>
      <c r="P52" s="250">
        <f>+P44+SUM(P46:P50)</f>
        <v>0</v>
      </c>
      <c r="Q52" s="40"/>
      <c r="R52" s="41"/>
    </row>
    <row r="53" spans="1:23" s="37" customFormat="1" ht="15">
      <c r="A53" s="52"/>
      <c r="B53" s="237"/>
      <c r="C53" s="237"/>
      <c r="D53" s="237"/>
      <c r="E53" s="237"/>
      <c r="F53" s="237"/>
      <c r="H53" s="237"/>
      <c r="I53" s="239"/>
      <c r="J53" s="243"/>
      <c r="K53" s="243"/>
      <c r="L53" s="243"/>
      <c r="M53" s="243"/>
      <c r="N53" s="243"/>
      <c r="O53" s="243"/>
      <c r="P53" s="243"/>
      <c r="Q53" s="35"/>
      <c r="R53" s="41"/>
    </row>
    <row r="54" spans="1:23" s="37" customFormat="1" ht="15">
      <c r="A54" s="53">
        <v>7</v>
      </c>
      <c r="B54" s="237"/>
      <c r="C54" s="237"/>
      <c r="D54" s="237"/>
      <c r="E54" s="237"/>
      <c r="F54" s="237"/>
      <c r="G54" s="237" t="s">
        <v>1811</v>
      </c>
      <c r="H54" s="237"/>
      <c r="I54" s="239"/>
      <c r="J54" s="250">
        <f>+J41-J52</f>
        <v>0</v>
      </c>
      <c r="K54" s="243"/>
      <c r="L54" s="250">
        <f>+L41-L52</f>
        <v>0</v>
      </c>
      <c r="M54" s="243"/>
      <c r="N54" s="250">
        <f>+N52-N41</f>
        <v>0</v>
      </c>
      <c r="O54" s="243"/>
      <c r="P54" s="250">
        <f>IF(SUM(J54:N54)=(P41-P52),SUM(J54:N54),"Off")</f>
        <v>0</v>
      </c>
      <c r="Q54" s="40"/>
      <c r="R54" s="41"/>
      <c r="S54" s="41"/>
    </row>
    <row r="55" spans="1:23" s="37" customFormat="1" ht="15">
      <c r="A55" s="52"/>
      <c r="B55" s="237"/>
      <c r="C55" s="237"/>
      <c r="D55" s="237"/>
      <c r="E55" s="237"/>
      <c r="F55" s="237"/>
      <c r="G55" s="237"/>
      <c r="H55" s="237"/>
      <c r="I55" s="239"/>
      <c r="J55" s="243"/>
      <c r="K55" s="243"/>
      <c r="L55" s="243"/>
      <c r="M55" s="243"/>
      <c r="N55" s="243"/>
      <c r="O55" s="243"/>
      <c r="P55" s="243"/>
      <c r="Q55" s="40"/>
      <c r="R55" s="41"/>
    </row>
    <row r="56" spans="1:23" s="37" customFormat="1" ht="15.6" thickBot="1">
      <c r="A56" s="53">
        <v>8</v>
      </c>
      <c r="B56" s="237"/>
      <c r="C56" s="237"/>
      <c r="D56" s="237"/>
      <c r="E56" s="237"/>
      <c r="F56" s="237"/>
      <c r="G56" s="237" t="s">
        <v>1812</v>
      </c>
      <c r="H56" s="237"/>
      <c r="I56" s="239"/>
      <c r="J56" s="256">
        <f>+J54+J29</f>
        <v>0</v>
      </c>
      <c r="K56" s="255"/>
      <c r="L56" s="256">
        <f>+L54+L29</f>
        <v>0</v>
      </c>
      <c r="M56" s="255"/>
      <c r="N56" s="256">
        <f>+N54+N29</f>
        <v>0</v>
      </c>
      <c r="O56" s="255"/>
      <c r="P56" s="256">
        <f>+P54+P29</f>
        <v>0</v>
      </c>
      <c r="Q56" s="40"/>
      <c r="R56" s="41"/>
    </row>
    <row r="57" spans="1:23" ht="16.2" thickTop="1">
      <c r="A57" s="1407"/>
      <c r="B57" s="3"/>
      <c r="C57" s="3"/>
      <c r="D57" s="3"/>
      <c r="E57" s="3"/>
      <c r="F57" s="3"/>
      <c r="G57" s="3"/>
      <c r="H57" s="3"/>
      <c r="I57" s="3"/>
      <c r="J57" s="30"/>
      <c r="K57" s="30"/>
      <c r="L57" s="30"/>
      <c r="M57" s="30"/>
      <c r="N57" s="30"/>
      <c r="O57" s="30"/>
      <c r="P57" s="30"/>
      <c r="Q57" s="3"/>
      <c r="R57" s="1408"/>
      <c r="S57" s="1409"/>
      <c r="T57" s="1409"/>
      <c r="U57" s="1409"/>
      <c r="V57" s="1409"/>
      <c r="W57" s="1409"/>
    </row>
    <row r="58" spans="1:23">
      <c r="A58" s="1409"/>
      <c r="B58" s="1409"/>
      <c r="C58" s="1409"/>
      <c r="D58" s="1409"/>
      <c r="E58" s="1409"/>
      <c r="F58" s="1409"/>
      <c r="G58" s="1409"/>
      <c r="H58" s="1409"/>
      <c r="I58" s="1409"/>
      <c r="J58" s="1410"/>
      <c r="K58" s="1410"/>
      <c r="L58" s="1410"/>
      <c r="M58" s="1410"/>
      <c r="N58" s="1410"/>
      <c r="O58" s="1410"/>
      <c r="P58" s="1410"/>
      <c r="Q58" s="1409"/>
      <c r="R58" s="1409"/>
      <c r="S58" s="1408"/>
      <c r="T58" s="1409"/>
      <c r="U58" s="1409"/>
      <c r="V58" s="1409"/>
      <c r="W58" s="1409"/>
    </row>
    <row r="59" spans="1:23">
      <c r="A59" s="1409"/>
      <c r="B59" s="1409"/>
      <c r="C59" s="1409"/>
      <c r="D59" s="1409"/>
      <c r="E59" s="1409"/>
      <c r="F59" s="1409"/>
      <c r="G59" s="1409"/>
      <c r="H59" s="1409"/>
      <c r="I59" s="1409"/>
      <c r="J59" s="1410"/>
      <c r="K59" s="1410"/>
      <c r="L59" s="1410"/>
      <c r="M59" s="1410"/>
      <c r="N59" s="1410"/>
      <c r="O59" s="1410"/>
      <c r="P59" s="1410"/>
      <c r="Q59" s="1409"/>
      <c r="R59" s="1409"/>
      <c r="S59" s="1409"/>
      <c r="T59" s="1409"/>
      <c r="U59" s="1409"/>
      <c r="V59" s="1409"/>
      <c r="W59" s="1409"/>
    </row>
  </sheetData>
  <customSheetViews>
    <customSheetView guid="{343BF296-013A-41F5-BDAB-AD6220EA7F78}" scale="70" showPageBreaks="1" printArea="1" view="pageBreakPreview">
      <selection activeCell="D33" sqref="D33"/>
      <pageMargins left="0" right="0" top="0" bottom="0" header="0" footer="0"/>
      <printOptions horizontalCentered="1"/>
      <pageSetup scale="63" orientation="portrait" cellComments="asDisplayed" r:id="rId1"/>
    </customSheetView>
    <customSheetView guid="{B321D76C-CDE5-48BB-9CDE-80FF97D58FCF}" scale="70" showPageBreaks="1" printArea="1" view="pageBreakPreview">
      <selection activeCell="D33" sqref="D33"/>
      <pageMargins left="0" right="0" top="0" bottom="0" header="0" footer="0"/>
      <printOptions horizontalCentered="1"/>
      <pageSetup scale="63" orientation="portrait" cellComments="asDisplayed" r:id="rId2"/>
    </customSheetView>
  </customSheetViews>
  <mergeCells count="5">
    <mergeCell ref="B9:Q9"/>
    <mergeCell ref="B5:P5"/>
    <mergeCell ref="B4:P4"/>
    <mergeCell ref="B6:P6"/>
    <mergeCell ref="B8:Q8"/>
  </mergeCells>
  <printOptions horizontalCentered="1"/>
  <pageMargins left="0.25" right="0.25" top="0.5" bottom="0.5" header="0.05" footer="0.05"/>
  <pageSetup scale="59" orientation="portrait" cellComments="asDisplayed" r:id="rId3"/>
  <drawing r:id="rId4"/>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theme="6"/>
  </sheetPr>
  <dimension ref="A1:T151"/>
  <sheetViews>
    <sheetView view="pageBreakPreview" zoomScale="115" zoomScaleNormal="100" zoomScaleSheetLayoutView="115" workbookViewId="0">
      <selection activeCell="L127" sqref="L127"/>
    </sheetView>
  </sheetViews>
  <sheetFormatPr defaultColWidth="9" defaultRowHeight="13.8"/>
  <cols>
    <col min="1" max="1" width="8" style="163" customWidth="1"/>
    <col min="2" max="2" width="5.109375" style="163" customWidth="1"/>
    <col min="3" max="3" width="11.77734375" style="163" customWidth="1"/>
    <col min="4" max="6" width="9" style="170"/>
    <col min="7" max="7" width="13.77734375" style="168" customWidth="1"/>
    <col min="8" max="8" width="14.77734375" style="168" bestFit="1" customWidth="1"/>
    <col min="9" max="9" width="15" style="168" bestFit="1" customWidth="1"/>
    <col min="10" max="10" width="15.21875" style="168" bestFit="1" customWidth="1"/>
    <col min="11" max="11" width="16.21875" style="168" customWidth="1"/>
    <col min="12" max="12" width="13.44140625" style="168" bestFit="1" customWidth="1"/>
    <col min="13" max="13" width="15" style="168" bestFit="1" customWidth="1"/>
    <col min="14" max="14" width="15.21875" style="170" bestFit="1" customWidth="1"/>
    <col min="15" max="15" width="12" style="170" bestFit="1" customWidth="1"/>
    <col min="16" max="16384" width="9" style="170"/>
  </cols>
  <sheetData>
    <row r="1" spans="1:20" s="159" customFormat="1" ht="15.6">
      <c r="A1" s="156"/>
      <c r="B1" s="157"/>
      <c r="C1" s="158"/>
      <c r="G1" s="160"/>
      <c r="H1" s="161"/>
      <c r="I1" s="160"/>
      <c r="J1" s="160"/>
      <c r="K1" s="160"/>
      <c r="L1" s="160"/>
      <c r="M1" s="160"/>
      <c r="N1" s="162"/>
      <c r="O1" s="162"/>
    </row>
    <row r="2" spans="1:20" ht="18">
      <c r="B2" s="1288"/>
      <c r="C2" s="164"/>
      <c r="D2" s="165"/>
      <c r="E2" s="166"/>
      <c r="F2" s="166"/>
      <c r="G2" s="167"/>
      <c r="H2" s="167"/>
      <c r="N2" s="169"/>
      <c r="O2" s="169"/>
    </row>
    <row r="3" spans="1:20" ht="18">
      <c r="B3" s="1288"/>
      <c r="C3" s="164"/>
      <c r="D3" s="165"/>
      <c r="E3" s="166"/>
      <c r="F3" s="166"/>
      <c r="G3" s="167"/>
      <c r="H3" s="167"/>
      <c r="N3" s="169"/>
      <c r="O3" s="169"/>
    </row>
    <row r="4" spans="1:20" ht="18">
      <c r="A4" s="1499" t="s">
        <v>200</v>
      </c>
      <c r="B4" s="1499"/>
      <c r="C4" s="1499"/>
      <c r="D4" s="1499"/>
      <c r="E4" s="1499"/>
      <c r="F4" s="1499"/>
      <c r="G4" s="1499"/>
      <c r="H4" s="1499"/>
      <c r="I4" s="1499"/>
      <c r="J4" s="1499"/>
      <c r="K4" s="1499"/>
      <c r="L4" s="1499"/>
      <c r="M4" s="1499"/>
      <c r="N4" s="1499"/>
      <c r="O4" s="1499"/>
      <c r="P4" s="171"/>
    </row>
    <row r="5" spans="1:20" ht="18">
      <c r="A5" s="1499" t="s">
        <v>2</v>
      </c>
      <c r="B5" s="1499"/>
      <c r="C5" s="1499"/>
      <c r="D5" s="1499"/>
      <c r="E5" s="1499"/>
      <c r="F5" s="1499"/>
      <c r="G5" s="1499"/>
      <c r="H5" s="1499"/>
      <c r="I5" s="1499"/>
      <c r="J5" s="1499"/>
      <c r="K5" s="1499"/>
      <c r="L5" s="1499"/>
      <c r="M5" s="1499"/>
      <c r="N5" s="1499"/>
      <c r="O5" s="1499"/>
    </row>
    <row r="6" spans="1:20" ht="18">
      <c r="A6" s="1500" t="s">
        <v>87</v>
      </c>
      <c r="B6" s="1500"/>
      <c r="C6" s="1500"/>
      <c r="D6" s="1500"/>
      <c r="E6" s="1500"/>
      <c r="F6" s="1500"/>
      <c r="G6" s="1500"/>
      <c r="H6" s="1500"/>
      <c r="I6" s="1500"/>
      <c r="J6" s="1500"/>
      <c r="K6" s="1500"/>
      <c r="L6" s="1500"/>
      <c r="M6" s="1500"/>
      <c r="N6" s="1500"/>
      <c r="O6" s="1500"/>
    </row>
    <row r="7" spans="1:20" ht="12" customHeight="1">
      <c r="A7" s="164"/>
      <c r="C7" s="164"/>
      <c r="D7" s="164"/>
      <c r="E7" s="166"/>
      <c r="F7" s="166"/>
      <c r="G7" s="167"/>
      <c r="H7" s="167"/>
      <c r="N7" s="169"/>
      <c r="O7" s="169"/>
    </row>
    <row r="8" spans="1:20" ht="18">
      <c r="A8" s="1499" t="s">
        <v>1813</v>
      </c>
      <c r="B8" s="1499"/>
      <c r="C8" s="1499"/>
      <c r="D8" s="1499"/>
      <c r="E8" s="1499"/>
      <c r="F8" s="1499"/>
      <c r="G8" s="1499"/>
      <c r="H8" s="1499"/>
      <c r="I8" s="1499"/>
      <c r="J8" s="1499"/>
      <c r="K8" s="1499"/>
      <c r="L8" s="1499"/>
      <c r="M8" s="1499"/>
      <c r="N8" s="1499"/>
      <c r="O8" s="1499"/>
      <c r="P8" s="1499"/>
    </row>
    <row r="9" spans="1:20" ht="18">
      <c r="A9" s="1499" t="s">
        <v>86</v>
      </c>
      <c r="B9" s="1499"/>
      <c r="C9" s="1499"/>
      <c r="D9" s="1499"/>
      <c r="E9" s="1499"/>
      <c r="F9" s="1499"/>
      <c r="G9" s="1499"/>
      <c r="H9" s="1499"/>
      <c r="I9" s="1499"/>
      <c r="J9" s="1499"/>
      <c r="K9" s="1499"/>
      <c r="L9" s="1499"/>
      <c r="M9" s="1499"/>
      <c r="N9" s="1499"/>
      <c r="O9" s="1499"/>
      <c r="P9" s="1499"/>
    </row>
    <row r="10" spans="1:20" s="174" customFormat="1" ht="13.2">
      <c r="A10" s="172" t="s">
        <v>335</v>
      </c>
      <c r="B10" s="173"/>
      <c r="C10" s="173"/>
      <c r="G10" s="109"/>
      <c r="H10" s="109"/>
      <c r="I10" s="109"/>
      <c r="J10" s="109"/>
      <c r="K10" s="109"/>
      <c r="L10" s="109"/>
      <c r="M10" s="109"/>
    </row>
    <row r="11" spans="1:20" s="174" customFormat="1" ht="18" customHeight="1">
      <c r="A11" s="175" t="s">
        <v>338</v>
      </c>
      <c r="B11" s="173"/>
      <c r="C11" s="173"/>
      <c r="F11" s="173"/>
      <c r="G11" s="176"/>
      <c r="H11" s="1495"/>
      <c r="I11" s="1496"/>
      <c r="J11" s="1497"/>
      <c r="K11" s="109"/>
      <c r="L11" s="109"/>
      <c r="M11" s="109"/>
      <c r="P11" s="177"/>
      <c r="Q11" s="1498"/>
      <c r="R11" s="1498"/>
      <c r="S11" s="1498"/>
      <c r="T11" s="1498"/>
    </row>
    <row r="12" spans="1:20" s="174" customFormat="1" ht="18" customHeight="1">
      <c r="A12" s="175"/>
      <c r="B12" s="173"/>
      <c r="C12" s="178" t="s">
        <v>343</v>
      </c>
      <c r="F12" s="173"/>
      <c r="G12" s="176"/>
      <c r="H12" s="179" t="s">
        <v>344</v>
      </c>
      <c r="I12" s="179" t="s">
        <v>345</v>
      </c>
      <c r="J12" s="179" t="s">
        <v>346</v>
      </c>
      <c r="K12" s="179" t="s">
        <v>144</v>
      </c>
      <c r="L12" s="179" t="s">
        <v>145</v>
      </c>
      <c r="M12" s="179" t="s">
        <v>211</v>
      </c>
      <c r="N12" s="180" t="s">
        <v>347</v>
      </c>
      <c r="O12" s="180" t="s">
        <v>348</v>
      </c>
      <c r="P12" s="177"/>
      <c r="Q12" s="1287"/>
      <c r="R12" s="1287"/>
      <c r="S12" s="1287"/>
      <c r="T12" s="1287"/>
    </row>
    <row r="13" spans="1:20" s="174" customFormat="1" ht="18" customHeight="1">
      <c r="A13" s="175"/>
      <c r="B13" s="173"/>
      <c r="C13" s="180"/>
      <c r="F13" s="173"/>
      <c r="G13" s="176"/>
      <c r="H13" s="179"/>
      <c r="I13" s="179"/>
      <c r="J13" s="179"/>
      <c r="K13" s="109"/>
      <c r="L13" s="109"/>
      <c r="M13" s="109"/>
      <c r="P13" s="177"/>
      <c r="Q13" s="1287"/>
      <c r="R13" s="1287"/>
      <c r="S13" s="1287"/>
      <c r="T13" s="1287"/>
    </row>
    <row r="14" spans="1:20" s="174" customFormat="1" ht="13.5" customHeight="1">
      <c r="B14" s="1287">
        <v>1</v>
      </c>
      <c r="C14" s="181" t="s">
        <v>1814</v>
      </c>
      <c r="F14" s="173"/>
      <c r="G14" s="176"/>
      <c r="H14" s="182"/>
      <c r="I14" s="182"/>
      <c r="J14" s="182"/>
      <c r="K14" s="182"/>
      <c r="L14" s="176"/>
      <c r="M14" s="176"/>
      <c r="P14" s="177"/>
      <c r="Q14" s="177"/>
      <c r="R14" s="177"/>
      <c r="T14" s="1287"/>
    </row>
    <row r="15" spans="1:20" s="174" customFormat="1" ht="13.5" customHeight="1">
      <c r="A15" s="173"/>
      <c r="B15" s="173"/>
      <c r="F15" s="173"/>
      <c r="G15" s="176"/>
      <c r="H15" s="183" t="s">
        <v>815</v>
      </c>
      <c r="I15" s="183" t="s">
        <v>840</v>
      </c>
      <c r="J15" s="183" t="s">
        <v>1815</v>
      </c>
      <c r="K15" s="176"/>
      <c r="L15" s="176"/>
      <c r="M15" s="176"/>
      <c r="P15" s="177"/>
      <c r="Q15" s="177"/>
      <c r="R15" s="177"/>
      <c r="T15" s="1287"/>
    </row>
    <row r="16" spans="1:20" s="174" customFormat="1" ht="13.5" customHeight="1">
      <c r="A16" s="173"/>
      <c r="B16" s="173"/>
      <c r="F16" s="173"/>
      <c r="G16" s="176"/>
      <c r="H16" s="176"/>
      <c r="I16" s="184"/>
      <c r="J16" s="184"/>
      <c r="K16" s="184"/>
      <c r="L16" s="176"/>
      <c r="M16" s="176"/>
      <c r="P16" s="177"/>
      <c r="Q16" s="177"/>
      <c r="R16" s="177"/>
      <c r="T16" s="1287"/>
    </row>
    <row r="17" spans="1:20" s="174" customFormat="1" ht="13.5" customHeight="1">
      <c r="A17" s="173" t="s">
        <v>149</v>
      </c>
      <c r="B17" s="173"/>
      <c r="C17" s="185" t="s">
        <v>1816</v>
      </c>
      <c r="F17" s="173"/>
      <c r="G17" s="176"/>
      <c r="H17" s="176">
        <f>'WP-AR-IS'!G28</f>
        <v>0</v>
      </c>
      <c r="I17" s="176">
        <f>'WP-AR-IS'!G29</f>
        <v>0</v>
      </c>
      <c r="J17" s="176">
        <f>H17+I17</f>
        <v>0</v>
      </c>
      <c r="K17" s="182"/>
      <c r="L17" s="176"/>
      <c r="M17" s="176"/>
      <c r="P17" s="177"/>
      <c r="Q17" s="177"/>
      <c r="R17" s="177"/>
      <c r="T17" s="1287"/>
    </row>
    <row r="18" spans="1:20" s="174" customFormat="1" ht="13.5" customHeight="1">
      <c r="B18" s="173"/>
      <c r="C18" s="185" t="s">
        <v>1817</v>
      </c>
      <c r="G18" s="176"/>
      <c r="H18" s="176"/>
      <c r="I18" s="176"/>
      <c r="J18" s="176"/>
      <c r="K18" s="176"/>
      <c r="L18" s="176"/>
      <c r="M18" s="176"/>
      <c r="P18" s="177"/>
      <c r="Q18" s="177"/>
      <c r="R18" s="177"/>
      <c r="T18" s="1287"/>
    </row>
    <row r="19" spans="1:20" s="174" customFormat="1" ht="13.5" customHeight="1">
      <c r="A19" s="173" t="s">
        <v>153</v>
      </c>
      <c r="B19" s="173"/>
      <c r="C19" s="186" t="s">
        <v>1818</v>
      </c>
      <c r="G19" s="176"/>
      <c r="H19" s="187">
        <f>-SUM('WP-AA'!C19:C26)/10^6</f>
        <v>0</v>
      </c>
      <c r="I19" s="187">
        <f>-SUM('WP-AA'!C50:C60)/10^6</f>
        <v>0</v>
      </c>
      <c r="J19" s="176">
        <f t="shared" ref="J19:J42" si="0">H19+I19</f>
        <v>0</v>
      </c>
      <c r="K19" s="176"/>
      <c r="L19" s="176"/>
      <c r="M19" s="176"/>
      <c r="P19" s="177"/>
      <c r="Q19" s="177"/>
      <c r="R19" s="177"/>
      <c r="T19" s="1287"/>
    </row>
    <row r="20" spans="1:20" s="174" customFormat="1" ht="13.5" customHeight="1">
      <c r="A20" s="173" t="s">
        <v>156</v>
      </c>
      <c r="B20" s="173"/>
      <c r="C20" s="186" t="s">
        <v>1819</v>
      </c>
      <c r="G20" s="176"/>
      <c r="H20" s="176">
        <f>-'WP-AA'!E26/10^6</f>
        <v>0</v>
      </c>
      <c r="I20" s="176">
        <v>0</v>
      </c>
      <c r="J20" s="176">
        <f t="shared" si="0"/>
        <v>0</v>
      </c>
      <c r="K20" s="176"/>
      <c r="L20" s="176"/>
      <c r="M20" s="176"/>
      <c r="P20" s="177"/>
      <c r="Q20" s="177"/>
      <c r="R20" s="177"/>
      <c r="T20" s="1287"/>
    </row>
    <row r="21" spans="1:20" s="174" customFormat="1" ht="13.5" customHeight="1">
      <c r="A21" s="173" t="s">
        <v>159</v>
      </c>
      <c r="B21" s="173"/>
      <c r="C21" s="186" t="s">
        <v>1820</v>
      </c>
      <c r="G21" s="176"/>
      <c r="H21" s="176">
        <f>-'WP-AA'!F31/10^6-'WP-AA'!F32/10^6</f>
        <v>0</v>
      </c>
      <c r="I21" s="176">
        <v>0</v>
      </c>
      <c r="J21" s="176">
        <f t="shared" si="0"/>
        <v>0</v>
      </c>
      <c r="K21" s="176"/>
      <c r="L21" s="176"/>
      <c r="M21" s="176"/>
      <c r="P21" s="177"/>
      <c r="Q21" s="177"/>
      <c r="R21" s="177"/>
      <c r="T21" s="1287"/>
    </row>
    <row r="22" spans="1:20" s="174" customFormat="1" ht="13.5" customHeight="1">
      <c r="A22" s="173" t="s">
        <v>221</v>
      </c>
      <c r="B22" s="173"/>
      <c r="C22" s="186" t="s">
        <v>1821</v>
      </c>
      <c r="G22" s="176"/>
      <c r="H22" s="176">
        <f>-'WP-AA'!F33/10^6</f>
        <v>0</v>
      </c>
      <c r="I22" s="176">
        <v>0</v>
      </c>
      <c r="J22" s="176">
        <f t="shared" si="0"/>
        <v>0</v>
      </c>
      <c r="K22" s="176"/>
      <c r="L22" s="176"/>
      <c r="M22" s="176"/>
      <c r="P22" s="177"/>
      <c r="Q22" s="177"/>
      <c r="R22" s="177"/>
      <c r="T22" s="1287"/>
    </row>
    <row r="23" spans="1:20" s="174" customFormat="1" ht="13.5" customHeight="1">
      <c r="A23" s="206" t="s">
        <v>128</v>
      </c>
      <c r="B23" s="173"/>
      <c r="C23" s="188" t="s">
        <v>128</v>
      </c>
      <c r="D23" s="189"/>
      <c r="E23" s="189"/>
      <c r="F23" s="189"/>
      <c r="G23" s="187"/>
      <c r="H23" s="187"/>
      <c r="I23" s="187"/>
      <c r="J23" s="176">
        <f t="shared" si="0"/>
        <v>0</v>
      </c>
      <c r="K23" s="176"/>
      <c r="L23" s="176"/>
      <c r="M23" s="176"/>
      <c r="P23" s="177"/>
      <c r="Q23" s="177"/>
      <c r="R23" s="177"/>
      <c r="T23" s="1287"/>
    </row>
    <row r="24" spans="1:20" s="174" customFormat="1" ht="13.5" customHeight="1">
      <c r="A24" s="206" t="s">
        <v>128</v>
      </c>
      <c r="B24" s="173"/>
      <c r="C24" s="188" t="s">
        <v>128</v>
      </c>
      <c r="D24" s="189"/>
      <c r="E24" s="189"/>
      <c r="F24" s="189"/>
      <c r="G24" s="187"/>
      <c r="H24" s="187"/>
      <c r="I24" s="187"/>
      <c r="J24" s="1250">
        <f>H24+I24</f>
        <v>0</v>
      </c>
      <c r="K24" s="176"/>
      <c r="L24" s="176"/>
      <c r="M24" s="176"/>
      <c r="P24" s="177"/>
      <c r="Q24" s="177"/>
      <c r="R24" s="177"/>
      <c r="T24" s="1287"/>
    </row>
    <row r="25" spans="1:20" s="174" customFormat="1" ht="13.5" customHeight="1">
      <c r="A25" s="173" t="s">
        <v>233</v>
      </c>
      <c r="B25" s="173"/>
      <c r="C25" s="186" t="s">
        <v>1822</v>
      </c>
      <c r="G25" s="176"/>
      <c r="H25" s="187">
        <f>-(SUM('WP-AA'!F34:F49)/10^6+H28+H29+H31)*(1-'WP-EA'!L28)</f>
        <v>0</v>
      </c>
      <c r="I25" s="187">
        <v>0</v>
      </c>
      <c r="J25" s="176">
        <f t="shared" si="0"/>
        <v>0</v>
      </c>
      <c r="K25" s="176"/>
      <c r="L25" s="176"/>
      <c r="M25" s="176"/>
      <c r="P25" s="177"/>
      <c r="Q25" s="177"/>
      <c r="R25" s="177"/>
      <c r="T25" s="1287"/>
    </row>
    <row r="26" spans="1:20" s="174" customFormat="1" ht="13.5" customHeight="1">
      <c r="B26" s="173"/>
      <c r="C26" s="186"/>
      <c r="G26" s="176"/>
      <c r="H26" s="176"/>
      <c r="I26" s="176"/>
      <c r="J26" s="176"/>
      <c r="K26" s="176"/>
      <c r="L26" s="176"/>
      <c r="M26" s="176"/>
      <c r="P26" s="177"/>
      <c r="Q26" s="177"/>
      <c r="R26" s="177"/>
      <c r="T26" s="1287"/>
    </row>
    <row r="27" spans="1:20" s="174" customFormat="1" ht="13.5" customHeight="1">
      <c r="B27" s="173"/>
      <c r="C27" s="185" t="s">
        <v>314</v>
      </c>
      <c r="G27" s="176"/>
      <c r="H27" s="176"/>
      <c r="I27" s="176"/>
      <c r="J27" s="176">
        <f t="shared" si="0"/>
        <v>0</v>
      </c>
      <c r="K27" s="176"/>
      <c r="L27" s="176"/>
      <c r="M27" s="176"/>
      <c r="P27" s="177"/>
      <c r="Q27" s="177"/>
      <c r="R27" s="177"/>
      <c r="T27" s="1287"/>
    </row>
    <row r="28" spans="1:20" s="174" customFormat="1" ht="13.5" customHeight="1">
      <c r="A28" s="173" t="s">
        <v>237</v>
      </c>
      <c r="B28" s="173"/>
      <c r="C28" s="186" t="s">
        <v>1823</v>
      </c>
      <c r="G28" s="176"/>
      <c r="H28" s="176">
        <f>-'WP-AA'!F38/10^6</f>
        <v>0</v>
      </c>
      <c r="I28" s="176">
        <v>0</v>
      </c>
      <c r="J28" s="176">
        <f t="shared" si="0"/>
        <v>0</v>
      </c>
      <c r="K28" s="176"/>
      <c r="L28" s="176"/>
      <c r="M28" s="176"/>
      <c r="P28" s="177"/>
      <c r="Q28" s="177"/>
      <c r="R28" s="177"/>
      <c r="T28" s="1287"/>
    </row>
    <row r="29" spans="1:20" s="174" customFormat="1" ht="13.5" customHeight="1">
      <c r="A29" s="173" t="s">
        <v>241</v>
      </c>
      <c r="B29" s="173"/>
      <c r="C29" s="186" t="s">
        <v>1824</v>
      </c>
      <c r="G29" s="176"/>
      <c r="H29" s="176">
        <f>-'WP-AA'!F39/10^6</f>
        <v>0</v>
      </c>
      <c r="I29" s="176">
        <v>0</v>
      </c>
      <c r="J29" s="176">
        <f t="shared" si="0"/>
        <v>0</v>
      </c>
      <c r="K29" s="176"/>
      <c r="L29" s="176"/>
      <c r="M29" s="176"/>
      <c r="P29" s="177"/>
      <c r="Q29" s="177"/>
      <c r="R29" s="177"/>
      <c r="T29" s="1287"/>
    </row>
    <row r="30" spans="1:20" s="174" customFormat="1" ht="13.5" customHeight="1">
      <c r="A30" s="173" t="s">
        <v>245</v>
      </c>
      <c r="B30" s="173"/>
      <c r="C30" s="186" t="s">
        <v>265</v>
      </c>
      <c r="G30" s="176"/>
      <c r="H30" s="176">
        <f>'A2-A&amp;G'!H35/10^6</f>
        <v>0</v>
      </c>
      <c r="I30" s="176">
        <v>0</v>
      </c>
      <c r="J30" s="176">
        <f t="shared" si="0"/>
        <v>0</v>
      </c>
      <c r="K30" s="176"/>
      <c r="L30" s="176"/>
      <c r="M30" s="176"/>
      <c r="P30" s="177"/>
      <c r="Q30" s="177"/>
      <c r="R30" s="177"/>
      <c r="T30" s="1287"/>
    </row>
    <row r="31" spans="1:20" s="174" customFormat="1" ht="13.5" customHeight="1">
      <c r="A31" s="173" t="s">
        <v>249</v>
      </c>
      <c r="B31" s="173"/>
      <c r="C31" s="186" t="s">
        <v>1825</v>
      </c>
      <c r="G31" s="176"/>
      <c r="H31" s="176">
        <f>-'WP-AA'!F42/10^6</f>
        <v>0</v>
      </c>
      <c r="I31" s="176">
        <v>0</v>
      </c>
      <c r="J31" s="176">
        <f t="shared" si="0"/>
        <v>0</v>
      </c>
      <c r="K31" s="176"/>
      <c r="L31" s="176"/>
      <c r="M31" s="176"/>
      <c r="P31" s="177"/>
      <c r="Q31" s="177"/>
      <c r="R31" s="177"/>
      <c r="T31" s="1287"/>
    </row>
    <row r="32" spans="1:20" s="174" customFormat="1" ht="13.5" customHeight="1">
      <c r="A32" s="173" t="s">
        <v>254</v>
      </c>
      <c r="B32" s="173"/>
      <c r="C32" s="186" t="s">
        <v>1826</v>
      </c>
      <c r="G32" s="176"/>
      <c r="H32" s="176">
        <f>-'WP-AA'!F46/10^6</f>
        <v>0</v>
      </c>
      <c r="I32" s="176">
        <v>0</v>
      </c>
      <c r="J32" s="176">
        <f t="shared" si="0"/>
        <v>0</v>
      </c>
      <c r="K32" s="176"/>
      <c r="L32" s="176"/>
      <c r="M32" s="176"/>
      <c r="P32" s="177"/>
      <c r="Q32" s="177"/>
      <c r="R32" s="177"/>
      <c r="T32" s="1287"/>
    </row>
    <row r="33" spans="1:20" s="174" customFormat="1" ht="13.5" customHeight="1">
      <c r="A33" s="173" t="s">
        <v>257</v>
      </c>
      <c r="B33" s="173"/>
      <c r="C33" s="186" t="s">
        <v>272</v>
      </c>
      <c r="G33" s="176"/>
      <c r="H33" s="176">
        <f>'WP-AF'!H21/10^6*'E1-Allocator'!F21</f>
        <v>0</v>
      </c>
      <c r="I33" s="176">
        <v>0</v>
      </c>
      <c r="J33" s="176">
        <f t="shared" si="0"/>
        <v>0</v>
      </c>
      <c r="K33" s="176"/>
      <c r="L33" s="176"/>
      <c r="M33" s="176"/>
      <c r="P33" s="177"/>
      <c r="Q33" s="177"/>
      <c r="R33" s="177"/>
      <c r="T33" s="1287"/>
    </row>
    <row r="34" spans="1:20" s="174" customFormat="1" ht="13.5" customHeight="1">
      <c r="A34" s="173" t="s">
        <v>625</v>
      </c>
      <c r="B34" s="173"/>
      <c r="C34" s="186" t="s">
        <v>1827</v>
      </c>
      <c r="E34" s="76"/>
      <c r="F34" s="76"/>
      <c r="G34" s="176"/>
      <c r="H34" s="176">
        <f>'A2-A&amp;G'!J20/10^6</f>
        <v>0</v>
      </c>
      <c r="I34" s="176">
        <v>0</v>
      </c>
      <c r="J34" s="176">
        <f t="shared" si="0"/>
        <v>0</v>
      </c>
      <c r="K34" s="176"/>
      <c r="L34" s="176"/>
      <c r="M34" s="176"/>
      <c r="P34" s="177"/>
      <c r="Q34" s="177"/>
      <c r="R34" s="177"/>
      <c r="T34" s="1287"/>
    </row>
    <row r="35" spans="1:20" s="174" customFormat="1" ht="13.5" customHeight="1">
      <c r="A35" s="173" t="s">
        <v>971</v>
      </c>
      <c r="B35" s="173"/>
      <c r="C35" s="186" t="s">
        <v>1828</v>
      </c>
      <c r="E35" s="76"/>
      <c r="F35" s="76"/>
      <c r="G35" s="176"/>
      <c r="H35" s="176">
        <f>'A2-A&amp;G'!J21/10^6</f>
        <v>0</v>
      </c>
      <c r="I35" s="176">
        <v>0</v>
      </c>
      <c r="J35" s="176">
        <f t="shared" si="0"/>
        <v>0</v>
      </c>
      <c r="K35" s="176"/>
      <c r="L35" s="176"/>
      <c r="M35" s="176"/>
      <c r="P35" s="177"/>
      <c r="Q35" s="177"/>
      <c r="R35" s="177"/>
      <c r="T35" s="1287"/>
    </row>
    <row r="36" spans="1:20" s="174" customFormat="1" ht="13.5" customHeight="1">
      <c r="A36" s="173" t="s">
        <v>972</v>
      </c>
      <c r="B36" s="173"/>
      <c r="C36" s="186" t="s">
        <v>1829</v>
      </c>
      <c r="E36" s="76"/>
      <c r="F36" s="76"/>
      <c r="G36" s="176"/>
      <c r="H36" s="176">
        <f>'A2-A&amp;G'!J27/10^6</f>
        <v>0</v>
      </c>
      <c r="I36" s="176"/>
      <c r="J36" s="176"/>
      <c r="K36" s="176"/>
      <c r="L36" s="176"/>
      <c r="M36" s="176"/>
      <c r="P36" s="177"/>
      <c r="Q36" s="177"/>
      <c r="R36" s="177"/>
      <c r="T36" s="1287"/>
    </row>
    <row r="37" spans="1:20" s="174" customFormat="1" ht="13.5" customHeight="1">
      <c r="A37" s="173" t="s">
        <v>973</v>
      </c>
      <c r="B37" s="173"/>
      <c r="C37" s="186" t="s">
        <v>187</v>
      </c>
      <c r="E37" s="76"/>
      <c r="F37" s="76"/>
      <c r="G37" s="176"/>
      <c r="H37" s="176">
        <v>0</v>
      </c>
      <c r="I37" s="176">
        <f>'A1-O&amp;M'!J35/10^6</f>
        <v>0</v>
      </c>
      <c r="J37" s="176">
        <f t="shared" si="0"/>
        <v>0</v>
      </c>
      <c r="K37" s="176"/>
      <c r="L37" s="176"/>
      <c r="M37" s="176"/>
      <c r="P37" s="177"/>
      <c r="Q37" s="177"/>
      <c r="R37" s="177"/>
      <c r="T37" s="1287"/>
    </row>
    <row r="38" spans="1:20" s="174" customFormat="1" ht="13.5" customHeight="1">
      <c r="A38" s="173" t="s">
        <v>974</v>
      </c>
      <c r="B38" s="173"/>
      <c r="C38" s="186" t="s">
        <v>319</v>
      </c>
      <c r="F38" s="173"/>
      <c r="G38" s="176"/>
      <c r="H38" s="176">
        <v>0</v>
      </c>
      <c r="I38" s="176">
        <f>'A1-O&amp;M'!J36/10^6</f>
        <v>0</v>
      </c>
      <c r="J38" s="176">
        <f t="shared" si="0"/>
        <v>0</v>
      </c>
      <c r="K38" s="176"/>
      <c r="L38" s="176"/>
      <c r="M38" s="176"/>
      <c r="P38" s="177"/>
      <c r="Q38" s="177"/>
      <c r="R38" s="177"/>
      <c r="T38" s="1287"/>
    </row>
    <row r="39" spans="1:20" s="174" customFormat="1" ht="13.5" customHeight="1">
      <c r="A39" s="173" t="s">
        <v>975</v>
      </c>
      <c r="B39" s="173"/>
      <c r="C39" s="186" t="s">
        <v>193</v>
      </c>
      <c r="F39" s="173"/>
      <c r="G39" s="176"/>
      <c r="H39" s="176">
        <v>0</v>
      </c>
      <c r="I39" s="176">
        <f>'A1-O&amp;M'!J37/10^6</f>
        <v>0</v>
      </c>
      <c r="J39" s="176">
        <f t="shared" si="0"/>
        <v>0</v>
      </c>
      <c r="K39" s="176"/>
      <c r="L39" s="176"/>
      <c r="M39" s="176"/>
      <c r="P39" s="177"/>
      <c r="Q39" s="177"/>
      <c r="R39" s="177"/>
      <c r="T39" s="1287"/>
    </row>
    <row r="40" spans="1:20" s="174" customFormat="1" ht="13.5" customHeight="1">
      <c r="A40" s="206" t="s">
        <v>128</v>
      </c>
      <c r="B40" s="173"/>
      <c r="C40" s="188" t="s">
        <v>128</v>
      </c>
      <c r="D40" s="189"/>
      <c r="E40" s="189"/>
      <c r="F40" s="189"/>
      <c r="G40" s="187"/>
      <c r="H40" s="187"/>
      <c r="I40" s="187"/>
      <c r="J40" s="176">
        <f t="shared" ref="J40" si="1">H40+I40</f>
        <v>0</v>
      </c>
      <c r="K40" s="176"/>
      <c r="L40" s="176"/>
      <c r="M40" s="176"/>
      <c r="P40" s="177"/>
      <c r="Q40" s="177"/>
      <c r="R40" s="177"/>
      <c r="T40" s="1287"/>
    </row>
    <row r="41" spans="1:20" s="174" customFormat="1" ht="13.5" customHeight="1">
      <c r="A41" s="206" t="s">
        <v>128</v>
      </c>
      <c r="B41" s="173"/>
      <c r="C41" s="188" t="s">
        <v>128</v>
      </c>
      <c r="D41" s="189"/>
      <c r="E41" s="189"/>
      <c r="F41" s="189"/>
      <c r="G41" s="187"/>
      <c r="H41" s="187"/>
      <c r="I41" s="187"/>
      <c r="J41" s="1250">
        <f t="shared" si="0"/>
        <v>0</v>
      </c>
      <c r="K41" s="176"/>
      <c r="L41" s="176"/>
      <c r="M41" s="176"/>
      <c r="P41" s="177"/>
      <c r="Q41" s="177"/>
      <c r="R41" s="177"/>
      <c r="T41" s="1287"/>
    </row>
    <row r="42" spans="1:20" s="174" customFormat="1" ht="13.5" customHeight="1">
      <c r="A42" s="173" t="s">
        <v>978</v>
      </c>
      <c r="B42" s="173"/>
      <c r="C42" s="186" t="s">
        <v>1830</v>
      </c>
      <c r="E42" s="76"/>
      <c r="F42" s="76"/>
      <c r="G42" s="176"/>
      <c r="H42" s="187">
        <v>0</v>
      </c>
      <c r="I42" s="187">
        <f>-H42</f>
        <v>0</v>
      </c>
      <c r="J42" s="176">
        <f t="shared" si="0"/>
        <v>0</v>
      </c>
      <c r="K42" s="176"/>
      <c r="L42" s="176"/>
      <c r="M42" s="176"/>
      <c r="P42" s="177"/>
      <c r="Q42" s="177"/>
      <c r="R42" s="177"/>
      <c r="T42" s="1287"/>
    </row>
    <row r="43" spans="1:20" s="174" customFormat="1" ht="13.5" customHeight="1" thickBot="1">
      <c r="A43" s="173" t="s">
        <v>979</v>
      </c>
      <c r="B43" s="173"/>
      <c r="C43" s="185" t="s">
        <v>1831</v>
      </c>
      <c r="E43" s="76"/>
      <c r="F43" s="76"/>
      <c r="G43" s="176"/>
      <c r="H43" s="190">
        <f>H17+SUM(H19:H25)+SUM(H28:H42)</f>
        <v>0</v>
      </c>
      <c r="I43" s="190">
        <f>I17+SUM(I19:I25)+SUM(I28:I42)</f>
        <v>0</v>
      </c>
      <c r="J43" s="190">
        <f>H43+I43</f>
        <v>0</v>
      </c>
      <c r="K43" s="176"/>
      <c r="L43" s="176"/>
      <c r="M43" s="176"/>
      <c r="P43" s="177"/>
      <c r="Q43" s="177"/>
      <c r="R43" s="177"/>
      <c r="T43" s="1287"/>
    </row>
    <row r="44" spans="1:20" s="193" customFormat="1" ht="13.5" customHeight="1" thickTop="1">
      <c r="A44" s="173"/>
      <c r="B44" s="191"/>
      <c r="C44" s="192" t="s">
        <v>1832</v>
      </c>
      <c r="E44" s="194"/>
      <c r="F44" s="194"/>
      <c r="G44" s="195"/>
      <c r="H44" s="195">
        <f>('A1-O&amp;M'!H21+'A2-A&amp;G'!J42)/10^6-H43</f>
        <v>0</v>
      </c>
      <c r="I44" s="195">
        <f>('A1-O&amp;M'!H31+'A1-O&amp;M'!J35+'A1-O&amp;M'!J36+'A1-O&amp;M'!J37)/10^6-I43</f>
        <v>0</v>
      </c>
      <c r="J44" s="195">
        <f>H44+I44</f>
        <v>0</v>
      </c>
      <c r="K44" s="195"/>
      <c r="L44" s="195"/>
      <c r="M44" s="195"/>
      <c r="P44" s="196"/>
      <c r="Q44" s="196"/>
      <c r="R44" s="196"/>
      <c r="T44" s="197"/>
    </row>
    <row r="45" spans="1:20" s="174" customFormat="1" ht="13.5" customHeight="1">
      <c r="A45" s="173"/>
      <c r="B45" s="173"/>
      <c r="C45" s="173"/>
      <c r="F45" s="173"/>
      <c r="G45" s="198"/>
      <c r="H45" s="198"/>
      <c r="I45" s="198"/>
      <c r="J45" s="198"/>
      <c r="K45" s="182"/>
      <c r="L45" s="198"/>
      <c r="M45" s="198"/>
      <c r="P45" s="177"/>
      <c r="Q45" s="177"/>
      <c r="R45" s="177"/>
      <c r="T45" s="1287"/>
    </row>
    <row r="46" spans="1:20" s="174" customFormat="1" ht="13.5" customHeight="1">
      <c r="A46" s="173"/>
      <c r="B46" s="1287">
        <v>2</v>
      </c>
      <c r="C46" s="199" t="s">
        <v>1833</v>
      </c>
      <c r="F46" s="173"/>
      <c r="G46" s="176"/>
      <c r="H46" s="176"/>
      <c r="I46" s="176"/>
      <c r="J46" s="176"/>
      <c r="K46" s="182"/>
      <c r="L46" s="176"/>
      <c r="M46" s="176"/>
      <c r="P46" s="177"/>
      <c r="Q46" s="177"/>
      <c r="R46" s="177"/>
      <c r="T46" s="1287"/>
    </row>
    <row r="47" spans="1:20" s="174" customFormat="1" ht="18" customHeight="1">
      <c r="A47" s="173"/>
      <c r="B47" s="173"/>
      <c r="C47" s="173"/>
      <c r="F47" s="173"/>
      <c r="G47" s="176"/>
      <c r="H47" s="1411"/>
      <c r="I47" s="1412"/>
      <c r="J47" s="1412"/>
      <c r="K47" s="1413"/>
      <c r="L47" s="1492"/>
      <c r="M47" s="1493"/>
      <c r="N47" s="1493"/>
      <c r="O47" s="1494"/>
      <c r="P47" s="177"/>
      <c r="Q47" s="177"/>
      <c r="R47" s="177"/>
      <c r="T47" s="1287"/>
    </row>
    <row r="48" spans="1:20" s="174" customFormat="1" ht="18" customHeight="1">
      <c r="A48" s="173"/>
      <c r="B48" s="1287"/>
      <c r="C48" s="173"/>
      <c r="F48" s="173"/>
      <c r="G48" s="176"/>
      <c r="H48" s="200" t="s">
        <v>1834</v>
      </c>
      <c r="I48" s="200" t="s">
        <v>337</v>
      </c>
      <c r="J48" s="200" t="s">
        <v>1834</v>
      </c>
      <c r="K48" s="200" t="s">
        <v>288</v>
      </c>
      <c r="L48" s="200" t="s">
        <v>1834</v>
      </c>
      <c r="M48" s="200" t="s">
        <v>337</v>
      </c>
      <c r="N48" s="1287" t="s">
        <v>1834</v>
      </c>
      <c r="O48" s="1287" t="s">
        <v>288</v>
      </c>
      <c r="P48" s="177"/>
      <c r="Q48" s="1287"/>
      <c r="R48" s="1287"/>
      <c r="S48" s="177"/>
      <c r="T48" s="1287"/>
    </row>
    <row r="49" spans="1:20" s="174" customFormat="1" ht="18" customHeight="1">
      <c r="A49" s="173"/>
      <c r="B49" s="201"/>
      <c r="C49" s="173"/>
      <c r="F49" s="201"/>
      <c r="G49" s="202"/>
      <c r="H49" s="203" t="s">
        <v>339</v>
      </c>
      <c r="I49" s="203" t="s">
        <v>340</v>
      </c>
      <c r="J49" s="203" t="s">
        <v>341</v>
      </c>
      <c r="K49" s="203" t="s">
        <v>342</v>
      </c>
      <c r="L49" s="203" t="s">
        <v>339</v>
      </c>
      <c r="M49" s="203" t="s">
        <v>340</v>
      </c>
      <c r="N49" s="201" t="s">
        <v>341</v>
      </c>
      <c r="O49" s="201" t="s">
        <v>342</v>
      </c>
      <c r="P49" s="181"/>
      <c r="Q49" s="201"/>
      <c r="R49" s="201"/>
      <c r="S49" s="201"/>
      <c r="T49" s="201"/>
    </row>
    <row r="50" spans="1:20" s="174" customFormat="1" ht="13.5" customHeight="1">
      <c r="A50" s="173"/>
      <c r="B50" s="173"/>
      <c r="C50" s="173"/>
      <c r="D50" s="181"/>
      <c r="F50" s="173"/>
      <c r="G50" s="109"/>
      <c r="H50" s="109"/>
      <c r="I50" s="109"/>
      <c r="J50" s="109"/>
      <c r="K50" s="109"/>
      <c r="L50" s="109"/>
      <c r="M50" s="109"/>
    </row>
    <row r="51" spans="1:20" s="174" customFormat="1" ht="13.5" customHeight="1">
      <c r="A51" s="173" t="s">
        <v>755</v>
      </c>
      <c r="B51" s="173"/>
      <c r="C51" s="174" t="s">
        <v>1835</v>
      </c>
      <c r="F51" s="173"/>
      <c r="G51" s="109"/>
      <c r="H51" s="109"/>
      <c r="I51" s="109"/>
      <c r="J51" s="109"/>
      <c r="K51" s="109"/>
      <c r="L51" s="109"/>
      <c r="M51" s="109"/>
    </row>
    <row r="52" spans="1:20" s="174" customFormat="1" ht="13.5" customHeight="1">
      <c r="A52" s="173" t="s">
        <v>757</v>
      </c>
      <c r="B52" s="173"/>
      <c r="C52" s="186" t="s">
        <v>1836</v>
      </c>
      <c r="F52" s="173"/>
      <c r="G52" s="109"/>
      <c r="H52" s="198">
        <f>'WP-AR-Cap Assets'!P29</f>
        <v>0</v>
      </c>
      <c r="I52" s="198">
        <v>0</v>
      </c>
      <c r="J52" s="198">
        <f>H52-I52</f>
        <v>0</v>
      </c>
      <c r="K52" s="198">
        <v>0</v>
      </c>
      <c r="L52" s="198">
        <f>'WP-AR-Cap Assets'!J29</f>
        <v>0</v>
      </c>
      <c r="M52" s="198">
        <v>0</v>
      </c>
      <c r="N52" s="198">
        <f>L52-M52</f>
        <v>0</v>
      </c>
      <c r="O52" s="198">
        <v>0</v>
      </c>
    </row>
    <row r="53" spans="1:20" s="174" customFormat="1" ht="13.5" customHeight="1">
      <c r="A53" s="173" t="s">
        <v>759</v>
      </c>
      <c r="B53" s="173"/>
      <c r="C53" s="186" t="s">
        <v>1837</v>
      </c>
      <c r="F53" s="173"/>
      <c r="G53" s="109"/>
      <c r="H53" s="204">
        <f>'WP-AR-Cap Assets'!P41</f>
        <v>0</v>
      </c>
      <c r="I53" s="204">
        <f>'WP-AR-Cap Assets'!P52</f>
        <v>0</v>
      </c>
      <c r="J53" s="204">
        <f>H53-I53</f>
        <v>0</v>
      </c>
      <c r="K53" s="204">
        <f>'WP-AR-IS'!G30</f>
        <v>0</v>
      </c>
      <c r="L53" s="204">
        <f>'WP-AR-Cap Assets'!J41</f>
        <v>0</v>
      </c>
      <c r="M53" s="204">
        <f>'WP-AR-Cap Assets'!J52</f>
        <v>0</v>
      </c>
      <c r="N53" s="204">
        <f>L53-M53</f>
        <v>0</v>
      </c>
      <c r="O53" s="204">
        <f>'WP-AR-IS'!H30</f>
        <v>0</v>
      </c>
    </row>
    <row r="54" spans="1:20" s="174" customFormat="1" ht="13.5" customHeight="1">
      <c r="A54" s="173" t="s">
        <v>761</v>
      </c>
      <c r="B54" s="173"/>
      <c r="C54" s="186" t="s">
        <v>1838</v>
      </c>
      <c r="F54" s="173"/>
      <c r="G54" s="109"/>
      <c r="H54" s="198">
        <f>SUM(H52:H53)</f>
        <v>0</v>
      </c>
      <c r="I54" s="198">
        <f>SUM(I52:I53)</f>
        <v>0</v>
      </c>
      <c r="J54" s="198">
        <f t="shared" ref="J54:O54" si="2">SUM(J52:J53)</f>
        <v>0</v>
      </c>
      <c r="K54" s="198">
        <f t="shared" si="2"/>
        <v>0</v>
      </c>
      <c r="L54" s="198">
        <f t="shared" si="2"/>
        <v>0</v>
      </c>
      <c r="M54" s="198">
        <f t="shared" si="2"/>
        <v>0</v>
      </c>
      <c r="N54" s="198">
        <f t="shared" si="2"/>
        <v>0</v>
      </c>
      <c r="O54" s="198">
        <f t="shared" si="2"/>
        <v>0</v>
      </c>
    </row>
    <row r="55" spans="1:20" s="174" customFormat="1" ht="13.5" customHeight="1">
      <c r="A55" s="173" t="s">
        <v>763</v>
      </c>
      <c r="B55" s="173"/>
      <c r="C55" s="186" t="s">
        <v>1839</v>
      </c>
      <c r="F55" s="173"/>
      <c r="G55" s="109"/>
      <c r="H55" s="198">
        <f>-'WP-AR-Cap Assets'!P23</f>
        <v>0</v>
      </c>
      <c r="I55" s="198">
        <v>0</v>
      </c>
      <c r="J55" s="198">
        <f>H55-I55</f>
        <v>0</v>
      </c>
      <c r="K55" s="198">
        <v>0</v>
      </c>
      <c r="L55" s="198">
        <f>-'WP-AR-Cap Assets'!J23</f>
        <v>0</v>
      </c>
      <c r="M55" s="198">
        <v>0</v>
      </c>
      <c r="N55" s="198">
        <f>L55-M55</f>
        <v>0</v>
      </c>
      <c r="O55" s="198">
        <f>-'WP-BC'!N60</f>
        <v>0</v>
      </c>
    </row>
    <row r="56" spans="1:20" s="174" customFormat="1" ht="13.5" customHeight="1">
      <c r="A56" s="173" t="s">
        <v>763</v>
      </c>
      <c r="B56" s="173"/>
      <c r="C56" s="186" t="s">
        <v>1840</v>
      </c>
      <c r="F56" s="173"/>
      <c r="G56" s="109"/>
      <c r="H56" s="198">
        <f>-'WP-AR-Cap Assets'!P25</f>
        <v>0</v>
      </c>
      <c r="I56" s="198">
        <v>0</v>
      </c>
      <c r="J56" s="198">
        <f>H56-I56</f>
        <v>0</v>
      </c>
      <c r="K56" s="198">
        <v>0</v>
      </c>
      <c r="L56" s="198">
        <f>-'WP-AR-Cap Assets'!J25</f>
        <v>0</v>
      </c>
      <c r="M56" s="198">
        <v>0</v>
      </c>
      <c r="N56" s="198">
        <f>L56-M56</f>
        <v>0</v>
      </c>
      <c r="O56" s="198">
        <v>0</v>
      </c>
    </row>
    <row r="57" spans="1:20" s="174" customFormat="1" ht="13.5" customHeight="1">
      <c r="A57" s="173" t="s">
        <v>765</v>
      </c>
      <c r="B57" s="173"/>
      <c r="C57" s="186" t="s">
        <v>1841</v>
      </c>
      <c r="F57" s="173"/>
      <c r="G57" s="109"/>
      <c r="H57" s="198">
        <f>-'WP-AR-Cap Assets'!P24-'WP-AR-Cap Assets'!P37</f>
        <v>0</v>
      </c>
      <c r="I57" s="198">
        <f>-'WP-AR-Cap Assets'!P49</f>
        <v>0</v>
      </c>
      <c r="J57" s="198">
        <f>H57-I57</f>
        <v>0</v>
      </c>
      <c r="K57" s="205">
        <f>'WP-AR-Cap Assets'!L49</f>
        <v>0</v>
      </c>
      <c r="L57" s="198">
        <f>-'WP-AR-Cap Assets'!J24-'WP-AR-Cap Assets'!J37</f>
        <v>0</v>
      </c>
      <c r="M57" s="198">
        <f>-'WP-AR-Cap Assets'!J49</f>
        <v>0</v>
      </c>
      <c r="N57" s="198">
        <f>L57-M57</f>
        <v>0</v>
      </c>
      <c r="O57" s="205">
        <f>-'WP-BC'!N61</f>
        <v>0</v>
      </c>
    </row>
    <row r="58" spans="1:20" s="174" customFormat="1" ht="13.5" customHeight="1">
      <c r="A58" s="206" t="s">
        <v>128</v>
      </c>
      <c r="B58" s="173"/>
      <c r="C58" s="188" t="s">
        <v>128</v>
      </c>
      <c r="D58" s="189"/>
      <c r="E58" s="189"/>
      <c r="F58" s="206"/>
      <c r="G58" s="109"/>
      <c r="H58" s="207"/>
      <c r="I58" s="207"/>
      <c r="J58" s="207"/>
      <c r="K58" s="207"/>
      <c r="L58" s="207"/>
      <c r="M58" s="207"/>
      <c r="N58" s="207"/>
      <c r="O58" s="207"/>
    </row>
    <row r="59" spans="1:20" s="174" customFormat="1" ht="13.5" customHeight="1">
      <c r="A59" s="173" t="s">
        <v>767</v>
      </c>
      <c r="B59" s="173"/>
      <c r="C59" s="186" t="s">
        <v>1842</v>
      </c>
      <c r="F59" s="173"/>
      <c r="G59" s="109"/>
      <c r="H59" s="198">
        <f>SUM(H54:H58)</f>
        <v>0</v>
      </c>
      <c r="I59" s="198">
        <f t="shared" ref="I59:N59" si="3">SUM(I54:I58)</f>
        <v>0</v>
      </c>
      <c r="J59" s="198">
        <f t="shared" si="3"/>
        <v>0</v>
      </c>
      <c r="K59" s="198">
        <f t="shared" si="3"/>
        <v>0</v>
      </c>
      <c r="L59" s="198">
        <f t="shared" si="3"/>
        <v>0</v>
      </c>
      <c r="M59" s="198">
        <f t="shared" si="3"/>
        <v>0</v>
      </c>
      <c r="N59" s="198">
        <f t="shared" si="3"/>
        <v>0</v>
      </c>
      <c r="O59" s="198">
        <f>SUM(O54:O58)</f>
        <v>0</v>
      </c>
    </row>
    <row r="60" spans="1:20" s="174" customFormat="1" ht="13.5" customHeight="1">
      <c r="A60" s="173" t="s">
        <v>769</v>
      </c>
      <c r="B60" s="173"/>
      <c r="C60" s="185" t="s">
        <v>1843</v>
      </c>
      <c r="F60" s="173"/>
      <c r="G60" s="109"/>
      <c r="H60" s="198"/>
      <c r="I60" s="198"/>
      <c r="J60" s="198"/>
      <c r="K60" s="198"/>
      <c r="L60" s="198"/>
      <c r="M60" s="198"/>
      <c r="N60" s="198"/>
      <c r="O60" s="198"/>
    </row>
    <row r="61" spans="1:20" s="174" customFormat="1" ht="13.5" customHeight="1">
      <c r="A61" s="173" t="s">
        <v>771</v>
      </c>
      <c r="B61" s="173"/>
      <c r="C61" s="186" t="s">
        <v>1844</v>
      </c>
      <c r="F61" s="173"/>
      <c r="G61" s="109"/>
      <c r="H61" s="198"/>
      <c r="I61" s="198"/>
      <c r="J61" s="198"/>
      <c r="K61" s="198"/>
      <c r="L61" s="198"/>
      <c r="M61" s="198"/>
      <c r="N61" s="198"/>
      <c r="O61" s="198"/>
    </row>
    <row r="62" spans="1:20" s="174" customFormat="1" ht="13.5" customHeight="1">
      <c r="A62" s="173" t="s">
        <v>773</v>
      </c>
      <c r="B62" s="173"/>
      <c r="C62" s="208" t="s">
        <v>203</v>
      </c>
      <c r="F62" s="173"/>
      <c r="G62" s="109"/>
      <c r="H62" s="198">
        <f>'B2-Plant'!I28/10^6</f>
        <v>0</v>
      </c>
      <c r="I62" s="198">
        <f>'B2-Plant'!J28/10^6</f>
        <v>0</v>
      </c>
      <c r="J62" s="198">
        <f t="shared" ref="J62:J74" si="4">H62-I62</f>
        <v>0</v>
      </c>
      <c r="K62" s="198">
        <f>'B2-Plant'!L28/10^6</f>
        <v>0</v>
      </c>
      <c r="L62" s="198">
        <f>'B2-Plant'!M28/10^6</f>
        <v>0</v>
      </c>
      <c r="M62" s="198">
        <f>'B2-Plant'!N28/10^6</f>
        <v>0</v>
      </c>
      <c r="N62" s="198">
        <f t="shared" ref="N62:N74" si="5">L62-M62</f>
        <v>0</v>
      </c>
      <c r="O62" s="198">
        <f>'B2-Plant'!P28/10^6</f>
        <v>0</v>
      </c>
    </row>
    <row r="63" spans="1:20" s="174" customFormat="1" ht="13.5" customHeight="1">
      <c r="A63" s="173" t="s">
        <v>775</v>
      </c>
      <c r="B63" s="173"/>
      <c r="C63" s="208" t="s">
        <v>382</v>
      </c>
      <c r="F63" s="173"/>
      <c r="G63" s="109"/>
      <c r="H63" s="204">
        <f>'B2-Plant'!I50/10^6</f>
        <v>0</v>
      </c>
      <c r="I63" s="204">
        <f>'B2-Plant'!J50/10^6</f>
        <v>0</v>
      </c>
      <c r="J63" s="204">
        <f t="shared" si="4"/>
        <v>0</v>
      </c>
      <c r="K63" s="204">
        <f>'B2-Plant'!L50/10^6</f>
        <v>0</v>
      </c>
      <c r="L63" s="204">
        <f>'B2-Plant'!M50/10^6</f>
        <v>0</v>
      </c>
      <c r="M63" s="204">
        <f>'B2-Plant'!N50/10^6</f>
        <v>0</v>
      </c>
      <c r="N63" s="204">
        <f t="shared" si="5"/>
        <v>0</v>
      </c>
      <c r="O63" s="204">
        <f>'B2-Plant'!P50/10^6</f>
        <v>0</v>
      </c>
    </row>
    <row r="64" spans="1:20" s="174" customFormat="1" ht="13.5" customHeight="1">
      <c r="A64" s="173" t="s">
        <v>777</v>
      </c>
      <c r="B64" s="173"/>
      <c r="C64" s="208" t="s">
        <v>139</v>
      </c>
      <c r="F64" s="173"/>
      <c r="G64" s="109"/>
      <c r="H64" s="198">
        <f>SUM(H62:H63)</f>
        <v>0</v>
      </c>
      <c r="I64" s="198">
        <f>SUM(I62:I63)</f>
        <v>0</v>
      </c>
      <c r="J64" s="198">
        <f t="shared" si="4"/>
        <v>0</v>
      </c>
      <c r="K64" s="198">
        <f>SUM(K62:K63)</f>
        <v>0</v>
      </c>
      <c r="L64" s="198">
        <f>SUM(L62:L63)</f>
        <v>0</v>
      </c>
      <c r="M64" s="198">
        <f>SUM(M62:M63)</f>
        <v>0</v>
      </c>
      <c r="N64" s="198">
        <f t="shared" si="5"/>
        <v>0</v>
      </c>
      <c r="O64" s="198">
        <f>SUM(O62:O63)</f>
        <v>0</v>
      </c>
    </row>
    <row r="65" spans="1:16" s="174" customFormat="1" ht="13.5" customHeight="1">
      <c r="A65" s="173" t="s">
        <v>781</v>
      </c>
      <c r="B65" s="173"/>
      <c r="C65" s="186" t="s">
        <v>1845</v>
      </c>
      <c r="F65" s="173"/>
      <c r="G65" s="109"/>
      <c r="H65" s="198"/>
      <c r="I65" s="198"/>
      <c r="J65" s="198"/>
      <c r="K65" s="198"/>
      <c r="L65" s="198"/>
      <c r="M65" s="198"/>
      <c r="N65" s="198"/>
      <c r="O65" s="198"/>
    </row>
    <row r="66" spans="1:16" s="174" customFormat="1" ht="13.5" customHeight="1">
      <c r="A66" s="173" t="s">
        <v>779</v>
      </c>
      <c r="B66" s="173"/>
      <c r="C66" s="208" t="s">
        <v>203</v>
      </c>
      <c r="F66" s="173"/>
      <c r="G66" s="109"/>
      <c r="H66" s="198">
        <f>'B2-Plant'!I30/10^6</f>
        <v>0</v>
      </c>
      <c r="I66" s="198">
        <f>'B2-Plant'!J30/10^6</f>
        <v>0</v>
      </c>
      <c r="J66" s="198">
        <f t="shared" si="4"/>
        <v>0</v>
      </c>
      <c r="K66" s="198">
        <f>'B2-Plant'!L30/10^6</f>
        <v>0</v>
      </c>
      <c r="L66" s="198">
        <f>'B2-Plant'!M30/10^6</f>
        <v>0</v>
      </c>
      <c r="M66" s="198">
        <f>'B2-Plant'!N30/10^6</f>
        <v>0</v>
      </c>
      <c r="N66" s="198">
        <f t="shared" si="5"/>
        <v>0</v>
      </c>
      <c r="O66" s="198">
        <f>'B2-Plant'!P30/10^6</f>
        <v>0</v>
      </c>
    </row>
    <row r="67" spans="1:16" s="174" customFormat="1" ht="13.5" customHeight="1">
      <c r="A67" s="173" t="s">
        <v>783</v>
      </c>
      <c r="B67" s="173"/>
      <c r="C67" s="208" t="s">
        <v>382</v>
      </c>
      <c r="F67" s="173"/>
      <c r="G67" s="109"/>
      <c r="H67" s="204">
        <f>'B2-Plant'!I52/10^6</f>
        <v>0</v>
      </c>
      <c r="I67" s="204">
        <f>'B2-Plant'!J52/10^6</f>
        <v>0</v>
      </c>
      <c r="J67" s="204">
        <f t="shared" si="4"/>
        <v>0</v>
      </c>
      <c r="K67" s="204">
        <f>'B2-Plant'!L52/10^6</f>
        <v>0</v>
      </c>
      <c r="L67" s="204">
        <f>'B2-Plant'!M52/10^6</f>
        <v>0</v>
      </c>
      <c r="M67" s="204">
        <f>'B2-Plant'!N52/10^6</f>
        <v>0</v>
      </c>
      <c r="N67" s="204">
        <f t="shared" si="5"/>
        <v>0</v>
      </c>
      <c r="O67" s="204">
        <f>'B2-Plant'!P52/10^6</f>
        <v>0</v>
      </c>
      <c r="P67" s="177"/>
    </row>
    <row r="68" spans="1:16" s="174" customFormat="1" ht="13.5" customHeight="1">
      <c r="A68" s="173" t="s">
        <v>785</v>
      </c>
      <c r="B68" s="173"/>
      <c r="C68" s="208" t="s">
        <v>139</v>
      </c>
      <c r="F68" s="173"/>
      <c r="G68" s="109"/>
      <c r="H68" s="198">
        <f>SUM(H66:H67)</f>
        <v>0</v>
      </c>
      <c r="I68" s="198">
        <f>SUM(I66:I67)</f>
        <v>0</v>
      </c>
      <c r="J68" s="198">
        <f t="shared" si="4"/>
        <v>0</v>
      </c>
      <c r="K68" s="198">
        <f>SUM(K66:K67)</f>
        <v>0</v>
      </c>
      <c r="L68" s="198">
        <f>SUM(L66:L67)</f>
        <v>0</v>
      </c>
      <c r="M68" s="198">
        <f>SUM(M66:M67)</f>
        <v>0</v>
      </c>
      <c r="N68" s="198">
        <f t="shared" si="5"/>
        <v>0</v>
      </c>
      <c r="O68" s="198">
        <f>SUM(O66:O67)</f>
        <v>0</v>
      </c>
      <c r="P68" s="177"/>
    </row>
    <row r="69" spans="1:16" s="174" customFormat="1" ht="13.5" customHeight="1">
      <c r="A69" s="173" t="s">
        <v>787</v>
      </c>
      <c r="B69" s="173"/>
      <c r="C69" s="186" t="s">
        <v>1846</v>
      </c>
      <c r="F69" s="173"/>
      <c r="G69" s="109"/>
      <c r="H69" s="198"/>
      <c r="I69" s="198"/>
      <c r="J69" s="198"/>
      <c r="K69" s="198"/>
      <c r="L69" s="198"/>
      <c r="M69" s="198"/>
      <c r="N69" s="198"/>
      <c r="O69" s="198"/>
    </row>
    <row r="70" spans="1:16" s="174" customFormat="1" ht="13.5" customHeight="1">
      <c r="A70" s="173" t="s">
        <v>789</v>
      </c>
      <c r="B70" s="173"/>
      <c r="C70" s="208" t="s">
        <v>203</v>
      </c>
      <c r="F70" s="173"/>
      <c r="G70" s="109"/>
      <c r="H70" s="198">
        <f>'B2-Plant'!I39/10^6</f>
        <v>0</v>
      </c>
      <c r="I70" s="198">
        <f>'B2-Plant'!J39/10^6</f>
        <v>0</v>
      </c>
      <c r="J70" s="198">
        <f t="shared" si="4"/>
        <v>0</v>
      </c>
      <c r="K70" s="198">
        <f>'B2-Plant'!L39/10^6</f>
        <v>0</v>
      </c>
      <c r="L70" s="198">
        <f>'B2-Plant'!M39/10^6</f>
        <v>0</v>
      </c>
      <c r="M70" s="198">
        <f>'B2-Plant'!N39/10^6</f>
        <v>0</v>
      </c>
      <c r="N70" s="198">
        <f t="shared" si="5"/>
        <v>0</v>
      </c>
      <c r="O70" s="198">
        <f>'B2-Plant'!P39/10^6</f>
        <v>0</v>
      </c>
    </row>
    <row r="71" spans="1:16" s="174" customFormat="1" ht="13.5" customHeight="1">
      <c r="A71" s="173" t="s">
        <v>791</v>
      </c>
      <c r="B71" s="173"/>
      <c r="C71" s="208" t="s">
        <v>382</v>
      </c>
      <c r="F71" s="173"/>
      <c r="G71" s="109"/>
      <c r="H71" s="204">
        <f>'B2-Plant'!I54/10^6-H63-H67</f>
        <v>0</v>
      </c>
      <c r="I71" s="204">
        <f>'B2-Plant'!J54/10^6-I63-I67</f>
        <v>0</v>
      </c>
      <c r="J71" s="204">
        <f t="shared" si="4"/>
        <v>0</v>
      </c>
      <c r="K71" s="204">
        <f>'B2-Plant'!L54/10^6-K63-K67</f>
        <v>0</v>
      </c>
      <c r="L71" s="204">
        <f>'B2-Plant'!M54/10^6-L63-L67</f>
        <v>0</v>
      </c>
      <c r="M71" s="204">
        <f>'B2-Plant'!N54/10^6-M63-M67</f>
        <v>0</v>
      </c>
      <c r="N71" s="204">
        <f t="shared" si="5"/>
        <v>0</v>
      </c>
      <c r="O71" s="204">
        <f>'B2-Plant'!P54/10^6-O63-O67</f>
        <v>0</v>
      </c>
    </row>
    <row r="72" spans="1:16" s="174" customFormat="1" ht="13.5" customHeight="1">
      <c r="A72" s="173" t="s">
        <v>793</v>
      </c>
      <c r="B72" s="173"/>
      <c r="C72" s="208" t="s">
        <v>139</v>
      </c>
      <c r="F72" s="173"/>
      <c r="G72" s="109"/>
      <c r="H72" s="198">
        <f>SUM(H70:H71)</f>
        <v>0</v>
      </c>
      <c r="I72" s="198">
        <f>SUM(I70:I71)</f>
        <v>0</v>
      </c>
      <c r="J72" s="198">
        <f t="shared" si="4"/>
        <v>0</v>
      </c>
      <c r="K72" s="198">
        <f>SUM(K70:K71)</f>
        <v>0</v>
      </c>
      <c r="L72" s="198">
        <f>SUM(L70:L71)</f>
        <v>0</v>
      </c>
      <c r="M72" s="198">
        <f>SUM(M70:M71)</f>
        <v>0</v>
      </c>
      <c r="N72" s="198">
        <f t="shared" si="5"/>
        <v>0</v>
      </c>
      <c r="O72" s="198">
        <f>SUM(O70:O71)</f>
        <v>0</v>
      </c>
    </row>
    <row r="73" spans="1:16" s="174" customFormat="1" ht="13.5" customHeight="1">
      <c r="A73" s="173" t="s">
        <v>795</v>
      </c>
      <c r="B73" s="173"/>
      <c r="C73" s="186"/>
      <c r="F73" s="173"/>
      <c r="G73" s="109"/>
      <c r="H73" s="198"/>
      <c r="I73" s="198"/>
      <c r="J73" s="198"/>
      <c r="K73" s="198"/>
      <c r="L73" s="198"/>
      <c r="M73" s="198"/>
      <c r="N73" s="198"/>
      <c r="O73" s="198"/>
    </row>
    <row r="74" spans="1:16" s="174" customFormat="1" ht="13.5" customHeight="1" thickBot="1">
      <c r="A74" s="173" t="s">
        <v>797</v>
      </c>
      <c r="B74" s="173"/>
      <c r="C74" s="174" t="s">
        <v>1847</v>
      </c>
      <c r="F74" s="173"/>
      <c r="G74" s="109"/>
      <c r="H74" s="209">
        <f>H59+H64+H68+H72</f>
        <v>0</v>
      </c>
      <c r="I74" s="209">
        <f>I59+I64+I68+I72</f>
        <v>0</v>
      </c>
      <c r="J74" s="209">
        <f t="shared" si="4"/>
        <v>0</v>
      </c>
      <c r="K74" s="209">
        <f>K59+K64+K68+K72</f>
        <v>0</v>
      </c>
      <c r="L74" s="209">
        <f>L59+L64+L68+L72</f>
        <v>0</v>
      </c>
      <c r="M74" s="209">
        <f>M59+M64+M68+M72</f>
        <v>0</v>
      </c>
      <c r="N74" s="209">
        <f t="shared" si="5"/>
        <v>0</v>
      </c>
      <c r="O74" s="209">
        <f>O59+O64+O68+O72</f>
        <v>0</v>
      </c>
    </row>
    <row r="75" spans="1:16" s="174" customFormat="1" ht="13.5" customHeight="1" thickTop="1">
      <c r="A75" s="173" t="s">
        <v>799</v>
      </c>
      <c r="B75" s="173"/>
      <c r="C75" s="174" t="s">
        <v>1848</v>
      </c>
      <c r="F75" s="173"/>
      <c r="G75" s="109"/>
      <c r="H75" s="198"/>
      <c r="I75" s="198"/>
      <c r="J75" s="198"/>
      <c r="K75" s="198"/>
      <c r="L75" s="198"/>
      <c r="M75" s="198"/>
      <c r="N75" s="198"/>
      <c r="O75" s="198"/>
    </row>
    <row r="76" spans="1:16" s="174" customFormat="1" ht="13.5" customHeight="1">
      <c r="A76" s="173" t="s">
        <v>801</v>
      </c>
      <c r="B76" s="173"/>
      <c r="C76" s="186" t="s">
        <v>1818</v>
      </c>
      <c r="F76" s="173"/>
      <c r="G76" s="109"/>
      <c r="H76" s="198">
        <f>'B2-Plant'!I21/10^6</f>
        <v>0</v>
      </c>
      <c r="I76" s="198">
        <f>'B2-Plant'!J21/10^6</f>
        <v>0</v>
      </c>
      <c r="J76" s="198">
        <f>'B2-Plant'!K21/10^6</f>
        <v>0</v>
      </c>
      <c r="K76" s="198">
        <f>'B2-Plant'!L21/10^6</f>
        <v>0</v>
      </c>
      <c r="L76" s="198">
        <f>'B2-Plant'!M21/10^6</f>
        <v>0</v>
      </c>
      <c r="M76" s="198">
        <f>'B2-Plant'!N21/10^6</f>
        <v>0</v>
      </c>
      <c r="N76" s="198">
        <f>'B2-Plant'!O21/10^6</f>
        <v>0</v>
      </c>
      <c r="O76" s="198">
        <f>'B2-Plant'!P21/10^6</f>
        <v>0</v>
      </c>
    </row>
    <row r="77" spans="1:16" s="174" customFormat="1" ht="13.5" customHeight="1">
      <c r="A77" s="173" t="s">
        <v>803</v>
      </c>
      <c r="B77" s="173"/>
      <c r="C77" s="186" t="s">
        <v>203</v>
      </c>
      <c r="F77" s="173"/>
      <c r="G77" s="109"/>
      <c r="H77" s="198">
        <f>'B2-Plant'!I41/10^6</f>
        <v>0</v>
      </c>
      <c r="I77" s="198">
        <f>'B2-Plant'!J41/10^6</f>
        <v>0</v>
      </c>
      <c r="J77" s="198">
        <f>'B2-Plant'!K41/10^6</f>
        <v>0</v>
      </c>
      <c r="K77" s="198">
        <f>'B2-Plant'!L41/10^6</f>
        <v>0</v>
      </c>
      <c r="L77" s="198">
        <f>'B2-Plant'!M41/10^6</f>
        <v>0</v>
      </c>
      <c r="M77" s="198">
        <f>'B2-Plant'!N41/10^6</f>
        <v>0</v>
      </c>
      <c r="N77" s="198">
        <f>'B2-Plant'!O41/10^6</f>
        <v>0</v>
      </c>
      <c r="O77" s="198">
        <f>'B2-Plant'!P41/10^6</f>
        <v>0</v>
      </c>
    </row>
    <row r="78" spans="1:16" s="174" customFormat="1" ht="13.5" customHeight="1">
      <c r="A78" s="173" t="s">
        <v>805</v>
      </c>
      <c r="B78" s="173"/>
      <c r="C78" s="186" t="s">
        <v>382</v>
      </c>
      <c r="F78" s="173"/>
      <c r="G78" s="109"/>
      <c r="H78" s="198">
        <f>'B2-Plant'!I56/10^6</f>
        <v>0</v>
      </c>
      <c r="I78" s="198">
        <f>'B2-Plant'!J56/10^6</f>
        <v>0</v>
      </c>
      <c r="J78" s="198">
        <f>'B2-Plant'!K56/10^6</f>
        <v>0</v>
      </c>
      <c r="K78" s="198">
        <f>'B2-Plant'!L56/10^6</f>
        <v>0</v>
      </c>
      <c r="L78" s="198">
        <f>'B2-Plant'!M56/10^6</f>
        <v>0</v>
      </c>
      <c r="M78" s="198">
        <f>'B2-Plant'!N56/10^6</f>
        <v>0</v>
      </c>
      <c r="N78" s="198">
        <f>'B2-Plant'!O56/10^6</f>
        <v>0</v>
      </c>
      <c r="O78" s="198">
        <f>'B2-Plant'!P56/10^6</f>
        <v>0</v>
      </c>
    </row>
    <row r="79" spans="1:16" s="174" customFormat="1" ht="13.5" customHeight="1" thickBot="1">
      <c r="A79" s="173" t="s">
        <v>807</v>
      </c>
      <c r="B79" s="173"/>
      <c r="C79" s="186" t="s">
        <v>139</v>
      </c>
      <c r="F79" s="173"/>
      <c r="G79" s="109"/>
      <c r="H79" s="190">
        <f t="shared" ref="H79:O79" si="6">SUM(H76:H78)</f>
        <v>0</v>
      </c>
      <c r="I79" s="190">
        <f t="shared" si="6"/>
        <v>0</v>
      </c>
      <c r="J79" s="190">
        <f t="shared" si="6"/>
        <v>0</v>
      </c>
      <c r="K79" s="190">
        <f t="shared" si="6"/>
        <v>0</v>
      </c>
      <c r="L79" s="190">
        <f t="shared" si="6"/>
        <v>0</v>
      </c>
      <c r="M79" s="190">
        <f t="shared" si="6"/>
        <v>0</v>
      </c>
      <c r="N79" s="190">
        <f t="shared" si="6"/>
        <v>0</v>
      </c>
      <c r="O79" s="190">
        <f t="shared" si="6"/>
        <v>0</v>
      </c>
    </row>
    <row r="80" spans="1:16" s="174" customFormat="1" ht="13.5" customHeight="1" thickTop="1">
      <c r="B80" s="173"/>
      <c r="C80" s="193" t="s">
        <v>1832</v>
      </c>
      <c r="F80" s="173"/>
      <c r="G80" s="210" t="s">
        <v>1849</v>
      </c>
      <c r="H80" s="211">
        <f t="shared" ref="H80:O80" si="7">H74-H79</f>
        <v>0</v>
      </c>
      <c r="I80" s="211">
        <f t="shared" si="7"/>
        <v>0</v>
      </c>
      <c r="J80" s="211">
        <f t="shared" si="7"/>
        <v>0</v>
      </c>
      <c r="K80" s="211">
        <f t="shared" si="7"/>
        <v>0</v>
      </c>
      <c r="L80" s="211">
        <f t="shared" si="7"/>
        <v>0</v>
      </c>
      <c r="M80" s="211">
        <f t="shared" si="7"/>
        <v>0</v>
      </c>
      <c r="N80" s="211">
        <f t="shared" si="7"/>
        <v>0</v>
      </c>
      <c r="O80" s="211">
        <f t="shared" si="7"/>
        <v>0</v>
      </c>
    </row>
    <row r="81" spans="1:13" s="174" customFormat="1" ht="13.2">
      <c r="A81" s="173"/>
      <c r="B81" s="173"/>
      <c r="C81" s="173"/>
      <c r="G81" s="109"/>
      <c r="H81" s="109"/>
      <c r="I81" s="109"/>
      <c r="J81" s="109"/>
      <c r="K81" s="109"/>
      <c r="L81" s="109"/>
      <c r="M81" s="109"/>
    </row>
    <row r="82" spans="1:13" s="174" customFormat="1" ht="13.2">
      <c r="A82" s="173"/>
      <c r="B82" s="173"/>
      <c r="C82" s="212" t="s">
        <v>392</v>
      </c>
      <c r="G82" s="109"/>
      <c r="H82" s="109"/>
      <c r="I82" s="109"/>
      <c r="J82" s="109"/>
      <c r="K82" s="109"/>
      <c r="L82" s="109"/>
      <c r="M82" s="109"/>
    </row>
    <row r="83" spans="1:13" s="174" customFormat="1" ht="13.2">
      <c r="A83" s="173" t="s">
        <v>809</v>
      </c>
      <c r="B83" s="173"/>
      <c r="C83" s="173">
        <v>1</v>
      </c>
      <c r="D83" s="174" t="s">
        <v>1850</v>
      </c>
      <c r="G83" s="109"/>
      <c r="H83" s="109"/>
      <c r="I83" s="109"/>
      <c r="J83" s="109"/>
      <c r="K83" s="109"/>
      <c r="L83" s="109"/>
      <c r="M83" s="109"/>
    </row>
    <row r="84" spans="1:13" s="174" customFormat="1" ht="13.2">
      <c r="A84" s="173" t="s">
        <v>811</v>
      </c>
      <c r="B84" s="173"/>
      <c r="C84" s="173">
        <v>2</v>
      </c>
      <c r="D84" s="174" t="s">
        <v>1851</v>
      </c>
      <c r="G84" s="109"/>
      <c r="H84" s="109"/>
      <c r="I84" s="109"/>
      <c r="J84" s="109"/>
      <c r="K84" s="109"/>
      <c r="L84" s="109"/>
      <c r="M84" s="109"/>
    </row>
    <row r="85" spans="1:13" s="174" customFormat="1" ht="13.2">
      <c r="A85" s="173" t="s">
        <v>813</v>
      </c>
      <c r="B85" s="173"/>
      <c r="C85" s="173">
        <v>3</v>
      </c>
      <c r="D85" s="174" t="s">
        <v>1852</v>
      </c>
      <c r="G85" s="109"/>
      <c r="H85" s="109"/>
      <c r="I85" s="109"/>
      <c r="J85" s="109"/>
      <c r="K85" s="109"/>
      <c r="L85" s="109"/>
      <c r="M85" s="109"/>
    </row>
    <row r="86" spans="1:13" s="174" customFormat="1" ht="13.2">
      <c r="A86" s="173"/>
      <c r="B86" s="173"/>
      <c r="C86" s="173"/>
      <c r="G86" s="109"/>
      <c r="H86" s="109"/>
      <c r="I86" s="109"/>
      <c r="J86" s="109"/>
      <c r="K86" s="109"/>
      <c r="L86" s="109"/>
      <c r="M86" s="109"/>
    </row>
    <row r="87" spans="1:13" s="174" customFormat="1" ht="13.2">
      <c r="A87" s="173"/>
      <c r="B87" s="1287">
        <v>3</v>
      </c>
      <c r="C87" s="199" t="s">
        <v>1853</v>
      </c>
      <c r="G87" s="109"/>
      <c r="H87" s="109"/>
      <c r="I87" s="109"/>
      <c r="J87" s="109"/>
      <c r="K87" s="109"/>
      <c r="L87" s="109"/>
      <c r="M87" s="109"/>
    </row>
    <row r="88" spans="1:13" s="174" customFormat="1" ht="13.2">
      <c r="A88" s="173"/>
      <c r="B88" s="1287"/>
      <c r="C88" s="199"/>
      <c r="G88" s="109"/>
      <c r="H88" s="1414"/>
      <c r="I88" s="213"/>
      <c r="J88" s="109"/>
      <c r="K88" s="109"/>
      <c r="L88" s="109"/>
      <c r="M88" s="109"/>
    </row>
    <row r="89" spans="1:13" s="174" customFormat="1" ht="13.2">
      <c r="A89" s="173" t="s">
        <v>165</v>
      </c>
      <c r="B89" s="173"/>
      <c r="C89" s="174" t="s">
        <v>1854</v>
      </c>
      <c r="G89" s="109"/>
      <c r="H89" s="109"/>
      <c r="I89" s="109"/>
      <c r="J89" s="109"/>
      <c r="K89" s="109"/>
      <c r="L89" s="109"/>
      <c r="M89" s="109"/>
    </row>
    <row r="90" spans="1:13" s="174" customFormat="1" ht="13.2">
      <c r="A90" s="173" t="s">
        <v>167</v>
      </c>
      <c r="B90" s="173"/>
      <c r="C90" s="186" t="s">
        <v>1855</v>
      </c>
      <c r="G90" s="109"/>
      <c r="H90" s="109">
        <f>'WP-AR-BS'!D23</f>
        <v>0</v>
      </c>
      <c r="I90" s="109">
        <f>'WP-AR-BS'!E23</f>
        <v>0</v>
      </c>
      <c r="J90" s="109"/>
      <c r="K90" s="109"/>
      <c r="L90" s="109"/>
      <c r="M90" s="109"/>
    </row>
    <row r="91" spans="1:13" s="174" customFormat="1" ht="13.2">
      <c r="A91" s="173" t="s">
        <v>170</v>
      </c>
      <c r="B91" s="173"/>
      <c r="C91" s="174" t="s">
        <v>1856</v>
      </c>
      <c r="G91" s="109"/>
      <c r="H91" s="109">
        <f>'WP-CA'!H30/10^6</f>
        <v>0</v>
      </c>
      <c r="I91" s="109">
        <f>'WP-CA'!I30/10^6</f>
        <v>0</v>
      </c>
      <c r="J91" s="109"/>
      <c r="K91" s="109"/>
      <c r="L91" s="109"/>
      <c r="M91" s="109"/>
    </row>
    <row r="92" spans="1:13" s="193" customFormat="1" ht="13.2">
      <c r="A92" s="173" t="s">
        <v>173</v>
      </c>
      <c r="B92" s="191"/>
      <c r="C92" s="193" t="s">
        <v>1832</v>
      </c>
      <c r="G92" s="214"/>
      <c r="H92" s="214">
        <f>H90-H91</f>
        <v>0</v>
      </c>
      <c r="I92" s="214">
        <f>I90-I91</f>
        <v>0</v>
      </c>
      <c r="J92" s="214"/>
      <c r="K92" s="214"/>
      <c r="L92" s="214"/>
      <c r="M92" s="214"/>
    </row>
    <row r="93" spans="1:13" s="174" customFormat="1" ht="13.2">
      <c r="A93" s="173"/>
      <c r="B93" s="173"/>
      <c r="C93" s="173"/>
      <c r="G93" s="109"/>
      <c r="H93" s="109"/>
      <c r="I93" s="109"/>
      <c r="J93" s="109"/>
      <c r="K93" s="109"/>
      <c r="L93" s="109"/>
      <c r="M93" s="109"/>
    </row>
    <row r="94" spans="1:13" s="174" customFormat="1" ht="13.2">
      <c r="A94" s="173"/>
      <c r="B94" s="1287">
        <v>4</v>
      </c>
      <c r="C94" s="199" t="s">
        <v>1633</v>
      </c>
      <c r="G94" s="109"/>
      <c r="H94" s="109"/>
      <c r="I94" s="109"/>
      <c r="J94" s="109"/>
      <c r="K94" s="109"/>
      <c r="L94" s="109"/>
      <c r="M94" s="109"/>
    </row>
    <row r="95" spans="1:13" s="174" customFormat="1" ht="13.2">
      <c r="A95" s="173"/>
      <c r="B95" s="1287"/>
      <c r="C95" s="199"/>
      <c r="G95" s="109"/>
      <c r="H95" s="1495"/>
      <c r="I95" s="1497"/>
      <c r="J95" s="1411"/>
      <c r="K95" s="1413"/>
      <c r="L95" s="109"/>
      <c r="M95" s="109"/>
    </row>
    <row r="96" spans="1:13" s="174" customFormat="1" ht="13.2">
      <c r="A96" s="173"/>
      <c r="B96" s="173"/>
      <c r="C96" s="173"/>
      <c r="G96" s="109"/>
      <c r="H96" s="215" t="s">
        <v>1857</v>
      </c>
      <c r="I96" s="215" t="s">
        <v>1607</v>
      </c>
      <c r="J96" s="215" t="s">
        <v>1857</v>
      </c>
      <c r="K96" s="215" t="s">
        <v>1607</v>
      </c>
      <c r="L96" s="109"/>
      <c r="M96" s="109"/>
    </row>
    <row r="97" spans="1:13" s="174" customFormat="1" ht="15">
      <c r="A97" s="173" t="s">
        <v>841</v>
      </c>
      <c r="B97" s="173"/>
      <c r="C97" s="174" t="s">
        <v>1854</v>
      </c>
      <c r="G97" s="109"/>
      <c r="H97" s="109"/>
      <c r="I97" s="109"/>
      <c r="J97" s="109"/>
      <c r="K97" s="113"/>
      <c r="L97" s="109"/>
      <c r="M97" s="109"/>
    </row>
    <row r="98" spans="1:13" s="174" customFormat="1" ht="15">
      <c r="A98" s="173" t="s">
        <v>1858</v>
      </c>
      <c r="B98" s="173"/>
      <c r="C98" s="186" t="s">
        <v>1859</v>
      </c>
      <c r="G98" s="109"/>
      <c r="H98" s="109">
        <f>'WP-AR-BS'!D97</f>
        <v>0</v>
      </c>
      <c r="I98" s="109"/>
      <c r="J98" s="109">
        <f>'WP-AR-BS'!E97</f>
        <v>0</v>
      </c>
      <c r="K98" s="113"/>
      <c r="L98" s="109"/>
      <c r="M98" s="109"/>
    </row>
    <row r="99" spans="1:13" s="174" customFormat="1" ht="15">
      <c r="A99" s="173" t="s">
        <v>1860</v>
      </c>
      <c r="B99" s="173"/>
      <c r="C99" s="186" t="s">
        <v>1861</v>
      </c>
      <c r="G99" s="109"/>
      <c r="H99" s="109">
        <f>'WP-AR-BS'!D80</f>
        <v>0</v>
      </c>
      <c r="I99" s="109"/>
      <c r="J99" s="109">
        <f>'WP-AR-BS'!E80</f>
        <v>0</v>
      </c>
      <c r="K99" s="113"/>
      <c r="L99" s="109"/>
      <c r="M99" s="109"/>
    </row>
    <row r="100" spans="1:13" s="174" customFormat="1" ht="15">
      <c r="A100" s="173" t="s">
        <v>1862</v>
      </c>
      <c r="B100" s="173"/>
      <c r="C100" s="186" t="s">
        <v>1863</v>
      </c>
      <c r="G100" s="109"/>
      <c r="H100" s="109">
        <f>('WP-DB'!$E$33+'WP-DB'!$E$36)/10^6</f>
        <v>0</v>
      </c>
      <c r="I100" s="109"/>
      <c r="J100" s="109">
        <f>('WP-DB'!$F$33+'WP-DB'!$F$36)/10^6</f>
        <v>0</v>
      </c>
      <c r="K100" s="113"/>
      <c r="L100" s="109"/>
      <c r="M100" s="109"/>
    </row>
    <row r="101" spans="1:13" s="174" customFormat="1" ht="13.2">
      <c r="A101" s="173" t="s">
        <v>1864</v>
      </c>
      <c r="B101" s="173"/>
      <c r="C101" s="186" t="s">
        <v>139</v>
      </c>
      <c r="G101" s="109"/>
      <c r="H101" s="1415">
        <f>H98+H99</f>
        <v>0</v>
      </c>
      <c r="I101" s="1415">
        <f>'WP-AR-BS'!D128</f>
        <v>0</v>
      </c>
      <c r="J101" s="1415">
        <f>J98+J99</f>
        <v>0</v>
      </c>
      <c r="K101" s="1415">
        <f>'WP-AR-BS'!E128</f>
        <v>0</v>
      </c>
      <c r="L101" s="109"/>
      <c r="M101" s="109"/>
    </row>
    <row r="102" spans="1:13" s="174" customFormat="1" ht="13.2">
      <c r="A102" s="173" t="s">
        <v>1865</v>
      </c>
      <c r="B102" s="173"/>
      <c r="C102" s="174" t="s">
        <v>1866</v>
      </c>
      <c r="G102" s="109"/>
      <c r="H102" s="1415">
        <f>'WP-DB'!E31/10^6</f>
        <v>0</v>
      </c>
      <c r="I102" s="1415">
        <f>'WP-DB'!E41/10^6</f>
        <v>0</v>
      </c>
      <c r="J102" s="1415">
        <f>'WP-DB'!F31/10^6</f>
        <v>0</v>
      </c>
      <c r="K102" s="1415">
        <f>'WP-DB'!F41/10^6</f>
        <v>0</v>
      </c>
      <c r="L102" s="109"/>
      <c r="M102" s="109"/>
    </row>
    <row r="103" spans="1:13" s="193" customFormat="1" ht="13.2">
      <c r="A103" s="173" t="s">
        <v>1867</v>
      </c>
      <c r="B103" s="191"/>
      <c r="C103" s="193" t="s">
        <v>1832</v>
      </c>
      <c r="G103" s="214"/>
      <c r="H103" s="214">
        <f>H101-H102</f>
        <v>0</v>
      </c>
      <c r="I103" s="214">
        <f>I101-I102</f>
        <v>0</v>
      </c>
      <c r="J103" s="214">
        <f>J101-J102</f>
        <v>0</v>
      </c>
      <c r="K103" s="214">
        <f>K101-K102</f>
        <v>0</v>
      </c>
      <c r="L103" s="214"/>
      <c r="M103" s="214"/>
    </row>
    <row r="104" spans="1:13" s="193" customFormat="1" ht="13.2">
      <c r="A104" s="173"/>
      <c r="B104" s="191"/>
      <c r="C104" s="212" t="s">
        <v>392</v>
      </c>
      <c r="G104" s="214"/>
      <c r="H104" s="214"/>
      <c r="I104" s="214"/>
      <c r="J104" s="214"/>
      <c r="K104" s="214"/>
      <c r="L104" s="214"/>
      <c r="M104" s="214"/>
    </row>
    <row r="105" spans="1:13" s="174" customFormat="1" ht="13.2">
      <c r="A105" s="173" t="s">
        <v>1868</v>
      </c>
      <c r="B105" s="173"/>
      <c r="C105" s="173">
        <v>4</v>
      </c>
      <c r="D105" s="174" t="s">
        <v>1869</v>
      </c>
      <c r="G105" s="109"/>
      <c r="H105" s="109"/>
      <c r="I105" s="109"/>
      <c r="J105" s="109"/>
      <c r="K105" s="109"/>
      <c r="L105" s="109"/>
      <c r="M105" s="109"/>
    </row>
    <row r="106" spans="1:13" s="174" customFormat="1" ht="13.2">
      <c r="A106" s="173"/>
      <c r="B106" s="173"/>
      <c r="C106" s="173"/>
      <c r="G106" s="109"/>
      <c r="H106" s="109"/>
      <c r="I106" s="109"/>
      <c r="J106" s="109"/>
      <c r="K106" s="109"/>
      <c r="L106" s="109"/>
      <c r="M106" s="109"/>
    </row>
    <row r="107" spans="1:13" s="174" customFormat="1" ht="13.2">
      <c r="A107" s="173"/>
      <c r="B107" s="1287">
        <v>5</v>
      </c>
      <c r="C107" s="199" t="s">
        <v>1870</v>
      </c>
      <c r="G107" s="109"/>
      <c r="H107" s="109"/>
      <c r="I107" s="109"/>
      <c r="J107" s="109"/>
      <c r="K107" s="109"/>
      <c r="L107" s="109"/>
      <c r="M107" s="109"/>
    </row>
    <row r="108" spans="1:13" s="174" customFormat="1" ht="13.2">
      <c r="A108" s="173"/>
      <c r="B108" s="173"/>
      <c r="C108" s="173"/>
      <c r="G108" s="109"/>
      <c r="H108" s="1414"/>
      <c r="I108" s="213"/>
      <c r="J108" s="109"/>
      <c r="K108" s="109"/>
      <c r="L108" s="109"/>
      <c r="M108" s="109"/>
    </row>
    <row r="109" spans="1:13" s="174" customFormat="1" ht="13.2">
      <c r="A109" s="173" t="s">
        <v>315</v>
      </c>
      <c r="B109" s="173"/>
      <c r="C109" s="174" t="s">
        <v>1854</v>
      </c>
      <c r="G109" s="109"/>
      <c r="H109" s="109"/>
      <c r="I109" s="109"/>
      <c r="J109" s="109"/>
      <c r="K109" s="109"/>
      <c r="L109" s="109"/>
      <c r="M109" s="109"/>
    </row>
    <row r="110" spans="1:13" s="174" customFormat="1" ht="13.2">
      <c r="A110" s="173" t="s">
        <v>318</v>
      </c>
      <c r="B110" s="173"/>
      <c r="C110" s="186" t="s">
        <v>1871</v>
      </c>
      <c r="G110" s="109"/>
      <c r="H110" s="109">
        <f>'WP-AR-IS'!G45</f>
        <v>0</v>
      </c>
      <c r="I110" s="109">
        <f>'WP-AR-IS'!H45</f>
        <v>0</v>
      </c>
      <c r="J110" s="109"/>
      <c r="K110" s="109"/>
      <c r="L110" s="109"/>
      <c r="M110" s="109"/>
    </row>
    <row r="111" spans="1:13" s="174" customFormat="1" ht="13.2">
      <c r="A111" s="173" t="s">
        <v>321</v>
      </c>
      <c r="B111" s="173"/>
      <c r="C111" s="188"/>
      <c r="D111" s="189"/>
      <c r="E111" s="189"/>
      <c r="F111" s="189"/>
      <c r="G111" s="216"/>
      <c r="H111" s="216"/>
      <c r="I111" s="216"/>
      <c r="J111" s="109"/>
      <c r="K111" s="109"/>
      <c r="L111" s="109"/>
      <c r="M111" s="109"/>
    </row>
    <row r="112" spans="1:13" s="174" customFormat="1" ht="13.2">
      <c r="A112" s="173" t="s">
        <v>324</v>
      </c>
      <c r="B112" s="173"/>
      <c r="C112" s="186" t="s">
        <v>1872</v>
      </c>
      <c r="G112" s="109"/>
      <c r="H112" s="109">
        <f>'WP-AR-IS'!G48</f>
        <v>0</v>
      </c>
      <c r="I112" s="109">
        <f>'WP-AR-IS'!H48</f>
        <v>0</v>
      </c>
      <c r="J112" s="109"/>
      <c r="K112" s="109"/>
      <c r="L112" s="109"/>
      <c r="M112" s="109"/>
    </row>
    <row r="113" spans="1:13" s="174" customFormat="1" ht="13.2">
      <c r="A113" s="173" t="s">
        <v>326</v>
      </c>
      <c r="B113" s="173"/>
      <c r="C113" s="186" t="s">
        <v>139</v>
      </c>
      <c r="G113" s="109"/>
      <c r="H113" s="1415">
        <f>SUM(H110:H112)</f>
        <v>0</v>
      </c>
      <c r="I113" s="1415">
        <f>SUM(I110:I112)</f>
        <v>0</v>
      </c>
      <c r="J113" s="109"/>
      <c r="K113" s="109"/>
      <c r="L113" s="109"/>
      <c r="M113" s="109"/>
    </row>
    <row r="114" spans="1:13" s="174" customFormat="1" ht="13.2">
      <c r="A114" s="173" t="s">
        <v>1809</v>
      </c>
      <c r="B114" s="173"/>
      <c r="C114" s="174" t="s">
        <v>1856</v>
      </c>
      <c r="G114" s="109"/>
      <c r="H114" s="217"/>
      <c r="I114" s="217"/>
      <c r="J114" s="109"/>
      <c r="K114" s="109"/>
      <c r="L114" s="109"/>
      <c r="M114" s="109"/>
    </row>
    <row r="115" spans="1:13" s="174" customFormat="1" ht="13.2">
      <c r="A115" s="173" t="s">
        <v>1873</v>
      </c>
      <c r="B115" s="173"/>
      <c r="C115" s="186" t="s">
        <v>1871</v>
      </c>
      <c r="G115" s="109"/>
      <c r="H115" s="109">
        <f>'WP-DB'!E17/10^6</f>
        <v>0</v>
      </c>
      <c r="I115" s="109">
        <f>'WP-DB'!F17/10^6</f>
        <v>0</v>
      </c>
      <c r="J115" s="109"/>
      <c r="K115" s="109"/>
      <c r="L115" s="109"/>
      <c r="M115" s="109"/>
    </row>
    <row r="116" spans="1:13" s="174" customFormat="1" ht="13.2">
      <c r="A116" s="173" t="s">
        <v>1874</v>
      </c>
      <c r="B116" s="173"/>
      <c r="C116" s="186" t="s">
        <v>1872</v>
      </c>
      <c r="G116" s="109"/>
      <c r="H116" s="109">
        <f>'WP-DB'!E18/10^6</f>
        <v>0</v>
      </c>
      <c r="I116" s="109">
        <f>'WP-DB'!F18/10^6</f>
        <v>0</v>
      </c>
      <c r="J116" s="109"/>
      <c r="K116" s="109"/>
      <c r="L116" s="109"/>
      <c r="M116" s="109"/>
    </row>
    <row r="117" spans="1:13" s="174" customFormat="1" ht="13.2">
      <c r="A117" s="173" t="s">
        <v>1875</v>
      </c>
      <c r="B117" s="173"/>
      <c r="C117" s="186" t="s">
        <v>139</v>
      </c>
      <c r="G117" s="109"/>
      <c r="H117" s="1415">
        <f>'WP-DB'!E23/10^6</f>
        <v>0</v>
      </c>
      <c r="I117" s="1415">
        <f>'WP-DB'!F23/10^6</f>
        <v>0</v>
      </c>
      <c r="J117" s="109"/>
      <c r="K117" s="109"/>
      <c r="L117" s="109"/>
      <c r="M117" s="109"/>
    </row>
    <row r="118" spans="1:13" s="193" customFormat="1" ht="13.2">
      <c r="A118" s="173" t="s">
        <v>1876</v>
      </c>
      <c r="B118" s="191"/>
      <c r="C118" s="193" t="s">
        <v>1832</v>
      </c>
      <c r="G118" s="214"/>
      <c r="H118" s="214">
        <f>H113-H117</f>
        <v>0</v>
      </c>
      <c r="I118" s="214">
        <f>I113-I117</f>
        <v>0</v>
      </c>
      <c r="J118" s="214"/>
      <c r="K118" s="214"/>
      <c r="L118" s="214"/>
      <c r="M118" s="214"/>
    </row>
    <row r="119" spans="1:13" s="193" customFormat="1" ht="13.2">
      <c r="A119" s="173"/>
      <c r="B119" s="191"/>
      <c r="C119" s="212" t="s">
        <v>392</v>
      </c>
      <c r="G119" s="214"/>
      <c r="H119" s="214"/>
      <c r="I119" s="214"/>
      <c r="J119" s="214"/>
      <c r="K119" s="214"/>
      <c r="L119" s="214"/>
      <c r="M119" s="214"/>
    </row>
    <row r="120" spans="1:13" s="174" customFormat="1" ht="13.2">
      <c r="A120" s="206" t="s">
        <v>128</v>
      </c>
      <c r="B120" s="173"/>
      <c r="C120" s="206" t="s">
        <v>128</v>
      </c>
      <c r="D120" s="189"/>
      <c r="E120" s="189"/>
      <c r="F120" s="189"/>
      <c r="G120" s="216"/>
      <c r="H120" s="216"/>
      <c r="I120" s="216"/>
      <c r="J120" s="109"/>
      <c r="K120" s="109"/>
      <c r="L120" s="109"/>
      <c r="M120" s="109"/>
    </row>
    <row r="121" spans="1:13" s="174" customFormat="1" ht="13.2">
      <c r="A121" s="173"/>
      <c r="B121" s="173"/>
      <c r="C121" s="212"/>
      <c r="G121" s="109"/>
      <c r="H121" s="109"/>
      <c r="I121" s="109"/>
      <c r="J121" s="109"/>
      <c r="K121" s="109"/>
      <c r="L121" s="109"/>
      <c r="M121" s="109"/>
    </row>
    <row r="122" spans="1:13" s="174" customFormat="1" ht="13.2">
      <c r="A122" s="173"/>
      <c r="B122" s="173"/>
      <c r="C122" s="173"/>
      <c r="G122" s="109"/>
      <c r="H122" s="109"/>
      <c r="I122" s="109"/>
      <c r="J122" s="109"/>
      <c r="K122" s="109"/>
      <c r="L122" s="109"/>
      <c r="M122" s="109"/>
    </row>
    <row r="123" spans="1:13" s="174" customFormat="1" ht="13.2">
      <c r="A123" s="173"/>
      <c r="B123" s="1287">
        <v>6</v>
      </c>
      <c r="C123" s="199" t="s">
        <v>1877</v>
      </c>
      <c r="G123" s="109"/>
      <c r="H123" s="109"/>
      <c r="I123" s="109"/>
      <c r="J123" s="109"/>
      <c r="K123" s="109"/>
      <c r="L123" s="109"/>
      <c r="M123" s="109"/>
    </row>
    <row r="124" spans="1:13" s="174" customFormat="1" ht="13.2">
      <c r="A124" s="173"/>
      <c r="B124" s="1287"/>
      <c r="C124" s="199"/>
      <c r="G124" s="109"/>
      <c r="H124" s="213"/>
      <c r="I124" s="109"/>
      <c r="J124" s="109"/>
      <c r="K124" s="109"/>
      <c r="L124" s="109"/>
      <c r="M124" s="109"/>
    </row>
    <row r="125" spans="1:13" s="174" customFormat="1" ht="13.2">
      <c r="A125" s="173"/>
      <c r="B125" s="1287"/>
      <c r="C125" s="199"/>
      <c r="G125" s="109"/>
      <c r="H125" s="182"/>
      <c r="I125" s="109"/>
      <c r="J125" s="109"/>
      <c r="K125" s="109"/>
      <c r="L125" s="109"/>
      <c r="M125" s="109"/>
    </row>
    <row r="126" spans="1:13" s="174" customFormat="1" ht="13.2">
      <c r="A126" s="173" t="s">
        <v>106</v>
      </c>
      <c r="B126" s="173"/>
      <c r="C126" s="174" t="s">
        <v>1854</v>
      </c>
      <c r="G126" s="109"/>
      <c r="H126" s="216">
        <v>0</v>
      </c>
      <c r="I126" s="109"/>
      <c r="J126" s="109"/>
      <c r="K126" s="109"/>
      <c r="L126" s="109"/>
      <c r="M126" s="109"/>
    </row>
    <row r="127" spans="1:13" s="174" customFormat="1" ht="15.75" customHeight="1">
      <c r="A127" s="173" t="s">
        <v>189</v>
      </c>
      <c r="B127" s="173"/>
      <c r="C127" s="186" t="s">
        <v>1878</v>
      </c>
      <c r="D127" s="186"/>
      <c r="E127" s="186"/>
      <c r="G127" s="109"/>
      <c r="H127" s="216"/>
      <c r="I127" s="109"/>
      <c r="J127" s="109"/>
      <c r="K127" s="109"/>
      <c r="L127" s="109"/>
      <c r="M127" s="109"/>
    </row>
    <row r="128" spans="1:13" s="174" customFormat="1" ht="15.75" customHeight="1">
      <c r="A128" s="173" t="s">
        <v>192</v>
      </c>
      <c r="B128" s="173"/>
      <c r="C128" s="186" t="s">
        <v>1879</v>
      </c>
      <c r="D128" s="186"/>
      <c r="E128" s="186"/>
      <c r="G128" s="109"/>
      <c r="H128" s="216"/>
      <c r="I128" s="109"/>
      <c r="J128" s="109"/>
      <c r="K128" s="109"/>
      <c r="L128" s="109"/>
      <c r="M128" s="109"/>
    </row>
    <row r="129" spans="1:13" s="174" customFormat="1" ht="15.75" customHeight="1">
      <c r="A129" s="173" t="s">
        <v>1255</v>
      </c>
      <c r="B129" s="173"/>
      <c r="C129" s="186" t="s">
        <v>1880</v>
      </c>
      <c r="D129" s="186"/>
      <c r="E129" s="186"/>
      <c r="G129" s="109"/>
      <c r="H129" s="216"/>
      <c r="I129" s="109"/>
      <c r="J129" s="109"/>
      <c r="K129" s="109"/>
      <c r="L129" s="109"/>
      <c r="M129" s="109"/>
    </row>
    <row r="130" spans="1:13" s="174" customFormat="1" ht="15.75" customHeight="1">
      <c r="A130" s="206" t="s">
        <v>128</v>
      </c>
      <c r="B130" s="173"/>
      <c r="C130" s="188"/>
      <c r="D130" s="188"/>
      <c r="E130" s="188"/>
      <c r="F130" s="189"/>
      <c r="G130" s="216"/>
      <c r="H130" s="218"/>
      <c r="I130" s="109"/>
      <c r="J130" s="109"/>
      <c r="K130" s="109"/>
      <c r="L130" s="109"/>
      <c r="M130" s="109"/>
    </row>
    <row r="131" spans="1:13" s="174" customFormat="1" ht="13.2">
      <c r="A131" s="173" t="s">
        <v>1065</v>
      </c>
      <c r="B131" s="173"/>
      <c r="C131" s="186" t="s">
        <v>703</v>
      </c>
      <c r="D131" s="186"/>
      <c r="E131" s="186"/>
      <c r="G131" s="109"/>
      <c r="H131" s="219">
        <f>SUM(H127:H130)</f>
        <v>0</v>
      </c>
      <c r="I131" s="109"/>
      <c r="J131" s="109"/>
      <c r="K131" s="109"/>
      <c r="L131" s="109"/>
      <c r="M131" s="109"/>
    </row>
    <row r="132" spans="1:13" s="174" customFormat="1">
      <c r="A132" s="173" t="s">
        <v>1066</v>
      </c>
      <c r="B132" s="173"/>
      <c r="C132" s="42" t="s">
        <v>1881</v>
      </c>
      <c r="D132" s="42"/>
      <c r="E132" s="43"/>
      <c r="G132" s="109"/>
      <c r="H132" s="109">
        <f>H126+H131</f>
        <v>0</v>
      </c>
      <c r="I132" s="109"/>
      <c r="J132" s="109"/>
      <c r="K132" s="109"/>
      <c r="L132" s="109"/>
      <c r="M132" s="109"/>
    </row>
    <row r="133" spans="1:13" s="174" customFormat="1" ht="13.2">
      <c r="A133" s="173" t="s">
        <v>1067</v>
      </c>
      <c r="B133" s="173"/>
      <c r="C133" s="193" t="s">
        <v>1832</v>
      </c>
      <c r="G133" s="109"/>
      <c r="H133" s="109">
        <f>H132-H126-H131</f>
        <v>0</v>
      </c>
      <c r="I133" s="109"/>
      <c r="J133" s="109"/>
      <c r="K133" s="109"/>
      <c r="L133" s="109"/>
      <c r="M133" s="109"/>
    </row>
    <row r="134" spans="1:13" s="174" customFormat="1" ht="13.2">
      <c r="A134" s="173"/>
      <c r="B134" s="173"/>
      <c r="C134" s="173"/>
      <c r="G134" s="109"/>
      <c r="H134" s="109"/>
      <c r="I134" s="109"/>
      <c r="J134" s="109"/>
      <c r="K134" s="109"/>
      <c r="L134" s="109"/>
      <c r="M134" s="109"/>
    </row>
    <row r="135" spans="1:13" s="174" customFormat="1" ht="13.2">
      <c r="A135" s="173"/>
      <c r="B135" s="173"/>
      <c r="C135" s="173"/>
      <c r="G135" s="109"/>
      <c r="H135" s="109"/>
      <c r="I135" s="109"/>
      <c r="J135" s="109"/>
      <c r="K135" s="109"/>
      <c r="L135" s="109"/>
      <c r="M135" s="109"/>
    </row>
    <row r="136" spans="1:13" s="174" customFormat="1" ht="13.2">
      <c r="A136" s="173"/>
      <c r="B136" s="173"/>
      <c r="C136" s="212" t="s">
        <v>392</v>
      </c>
      <c r="G136" s="109"/>
      <c r="H136" s="109"/>
      <c r="I136" s="109"/>
      <c r="J136" s="109"/>
      <c r="K136" s="109"/>
      <c r="L136" s="109"/>
      <c r="M136" s="109"/>
    </row>
    <row r="137" spans="1:13" s="174" customFormat="1" ht="13.2">
      <c r="A137" s="173" t="s">
        <v>1068</v>
      </c>
      <c r="B137" s="173"/>
      <c r="C137" s="173">
        <v>5</v>
      </c>
      <c r="D137" s="174" t="s">
        <v>1882</v>
      </c>
      <c r="G137" s="109"/>
      <c r="H137" s="109"/>
      <c r="I137" s="109"/>
      <c r="J137" s="109"/>
      <c r="K137" s="109"/>
      <c r="L137" s="109"/>
      <c r="M137" s="109"/>
    </row>
    <row r="138" spans="1:13" s="174" customFormat="1" ht="13.2">
      <c r="A138" s="173" t="s">
        <v>1883</v>
      </c>
      <c r="B138" s="173"/>
      <c r="C138" s="173">
        <v>6</v>
      </c>
      <c r="D138" s="174" t="s">
        <v>1884</v>
      </c>
      <c r="G138" s="109"/>
      <c r="H138" s="109"/>
      <c r="I138" s="109"/>
      <c r="J138" s="109"/>
      <c r="K138" s="109"/>
      <c r="L138" s="109"/>
      <c r="M138" s="109"/>
    </row>
    <row r="139" spans="1:13">
      <c r="A139" s="220"/>
      <c r="C139" s="220"/>
      <c r="D139" s="221"/>
      <c r="E139" s="221"/>
      <c r="F139" s="221"/>
      <c r="G139" s="222"/>
      <c r="H139" s="222"/>
      <c r="I139" s="222"/>
      <c r="J139" s="222"/>
    </row>
    <row r="142" spans="1:13" s="174" customFormat="1" ht="13.2">
      <c r="A142" s="173"/>
      <c r="B142" s="1287">
        <v>8</v>
      </c>
      <c r="C142" s="199" t="s">
        <v>1885</v>
      </c>
      <c r="G142" s="109"/>
      <c r="H142" s="109"/>
      <c r="I142" s="109"/>
      <c r="J142" s="109"/>
      <c r="K142" s="109"/>
      <c r="L142" s="109"/>
      <c r="M142" s="109"/>
    </row>
    <row r="143" spans="1:13" s="174" customFormat="1" ht="13.2">
      <c r="A143" s="173"/>
      <c r="B143" s="1287"/>
      <c r="C143" s="199"/>
      <c r="G143" s="109"/>
      <c r="H143" s="109"/>
      <c r="I143" s="109"/>
      <c r="J143" s="109"/>
      <c r="K143" s="109"/>
      <c r="L143" s="109"/>
      <c r="M143" s="109"/>
    </row>
    <row r="144" spans="1:13">
      <c r="C144" s="199"/>
      <c r="D144" s="174"/>
      <c r="E144" s="174"/>
      <c r="F144" s="174"/>
      <c r="G144" s="109"/>
      <c r="H144" s="213"/>
      <c r="I144" s="182"/>
    </row>
    <row r="145" spans="1:13" s="174" customFormat="1" ht="13.2">
      <c r="A145" s="173" t="s">
        <v>1176</v>
      </c>
      <c r="B145" s="173"/>
      <c r="C145" s="174" t="s">
        <v>1854</v>
      </c>
      <c r="G145" s="109"/>
      <c r="J145" s="109"/>
      <c r="K145" s="109"/>
      <c r="L145" s="109"/>
      <c r="M145" s="109"/>
    </row>
    <row r="146" spans="1:13" s="174" customFormat="1" ht="13.2">
      <c r="A146" s="173" t="s">
        <v>1177</v>
      </c>
      <c r="B146" s="173"/>
      <c r="C146" s="186" t="s">
        <v>1886</v>
      </c>
      <c r="G146" s="109"/>
      <c r="H146" s="216">
        <v>0</v>
      </c>
      <c r="I146" s="217"/>
      <c r="J146" s="109"/>
      <c r="K146" s="109"/>
      <c r="L146" s="109"/>
      <c r="M146" s="109"/>
    </row>
    <row r="147" spans="1:13" s="174" customFormat="1" ht="13.2">
      <c r="A147" s="173" t="s">
        <v>1178</v>
      </c>
      <c r="B147" s="173"/>
      <c r="C147" s="188" t="s">
        <v>128</v>
      </c>
      <c r="D147" s="189"/>
      <c r="E147" s="189"/>
      <c r="F147" s="189"/>
      <c r="G147" s="216"/>
      <c r="H147" s="218">
        <v>0</v>
      </c>
      <c r="I147" s="217"/>
      <c r="J147" s="109"/>
      <c r="K147" s="109"/>
      <c r="L147" s="109"/>
      <c r="M147" s="109"/>
    </row>
    <row r="148" spans="1:13" s="174" customFormat="1" ht="13.2">
      <c r="A148" s="173" t="s">
        <v>1179</v>
      </c>
      <c r="B148" s="173"/>
      <c r="C148" s="223" t="s">
        <v>1887</v>
      </c>
      <c r="G148" s="109"/>
      <c r="H148" s="109">
        <f>SUM(H146:H147)</f>
        <v>0</v>
      </c>
      <c r="I148" s="217"/>
      <c r="J148" s="109"/>
      <c r="K148" s="109"/>
      <c r="L148" s="109"/>
      <c r="M148" s="109"/>
    </row>
    <row r="149" spans="1:13" s="174" customFormat="1" ht="13.2">
      <c r="A149" s="173" t="s">
        <v>1180</v>
      </c>
      <c r="B149" s="173"/>
      <c r="C149" s="174" t="s">
        <v>1856</v>
      </c>
      <c r="G149" s="109"/>
      <c r="H149" s="109"/>
      <c r="I149" s="217"/>
      <c r="J149" s="109"/>
      <c r="K149" s="109"/>
      <c r="L149" s="109"/>
      <c r="M149" s="109"/>
    </row>
    <row r="150" spans="1:13" s="174" customFormat="1" ht="13.2">
      <c r="A150" s="173" t="s">
        <v>1287</v>
      </c>
      <c r="B150" s="173"/>
      <c r="C150" s="186" t="s">
        <v>1031</v>
      </c>
      <c r="G150" s="109"/>
      <c r="H150" s="224">
        <f>'WP-AF'!H13/1000000</f>
        <v>0</v>
      </c>
      <c r="I150" s="217"/>
      <c r="J150" s="109"/>
      <c r="K150" s="109"/>
      <c r="L150" s="109"/>
      <c r="M150" s="109"/>
    </row>
    <row r="151" spans="1:13" s="174" customFormat="1" ht="13.2">
      <c r="A151" s="173" t="s">
        <v>1288</v>
      </c>
      <c r="B151" s="173"/>
      <c r="C151" s="193" t="s">
        <v>1832</v>
      </c>
      <c r="D151" s="193"/>
      <c r="E151" s="193"/>
      <c r="F151" s="193"/>
      <c r="G151" s="214"/>
      <c r="H151" s="214">
        <f>H148-H150</f>
        <v>0</v>
      </c>
      <c r="I151" s="225"/>
      <c r="J151" s="109"/>
      <c r="K151" s="109"/>
      <c r="L151" s="109"/>
      <c r="M151" s="109"/>
    </row>
  </sheetData>
  <customSheetViews>
    <customSheetView guid="{343BF296-013A-41F5-BDAB-AD6220EA7F78}"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1"/>
    </customSheetView>
    <customSheetView guid="{B321D76C-CDE5-48BB-9CDE-80FF97D58FCF}"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2"/>
    </customSheetView>
  </customSheetViews>
  <mergeCells count="9">
    <mergeCell ref="L47:O47"/>
    <mergeCell ref="H11:J11"/>
    <mergeCell ref="H95:I95"/>
    <mergeCell ref="Q11:T11"/>
    <mergeCell ref="A4:O4"/>
    <mergeCell ref="A5:O5"/>
    <mergeCell ref="A6:O6"/>
    <mergeCell ref="A8:P8"/>
    <mergeCell ref="A9:P9"/>
  </mergeCells>
  <pageMargins left="0.7" right="0.7" top="0.75" bottom="0.75" header="0.3" footer="0.3"/>
  <pageSetup scale="58" orientation="landscape" r:id="rId3"/>
  <rowBreaks count="2" manualBreakCount="2">
    <brk id="45" max="16383" man="1"/>
    <brk id="92" max="14"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6">
    <tabColor rgb="FF0070C0"/>
    <pageSetUpPr fitToPage="1"/>
  </sheetPr>
  <dimension ref="A1:Q58"/>
  <sheetViews>
    <sheetView showGridLines="0" defaultGridColor="0" view="pageBreakPreview" topLeftCell="A2" colorId="22" zoomScale="85" zoomScaleNormal="55" zoomScaleSheetLayoutView="85" zoomScalePageLayoutView="80" workbookViewId="0">
      <selection activeCell="E34" sqref="E34"/>
    </sheetView>
  </sheetViews>
  <sheetFormatPr defaultColWidth="13.44140625" defaultRowHeight="12"/>
  <cols>
    <col min="1" max="1" width="9" style="229" bestFit="1" customWidth="1"/>
    <col min="2" max="2" width="2.21875" style="229" customWidth="1"/>
    <col min="3" max="3" width="7.44140625" style="229" customWidth="1"/>
    <col min="4" max="4" width="2.21875" style="229" customWidth="1"/>
    <col min="5" max="5" width="27.77734375" style="229" customWidth="1"/>
    <col min="6" max="6" width="23.44140625" style="229" customWidth="1"/>
    <col min="7" max="7" width="16.77734375" style="229" customWidth="1"/>
    <col min="8" max="8" width="19.21875" style="229" customWidth="1"/>
    <col min="9" max="9" width="5.77734375" style="229" customWidth="1"/>
    <col min="10" max="10" width="17" style="229" customWidth="1"/>
    <col min="11" max="11" width="29.109375" style="229" customWidth="1"/>
    <col min="12" max="12" width="10" style="229" customWidth="1"/>
    <col min="13" max="13" width="6.33203125" style="229" customWidth="1"/>
    <col min="14" max="14" width="17.109375" style="229" bestFit="1" customWidth="1"/>
    <col min="15" max="15" width="6.109375" style="229" customWidth="1"/>
    <col min="16" max="16" width="13.77734375" style="229" customWidth="1"/>
    <col min="17" max="17" width="2.33203125" style="229" customWidth="1"/>
    <col min="18" max="16384" width="13.44140625" style="229"/>
  </cols>
  <sheetData>
    <row r="1" spans="1:17" s="227" customFormat="1" ht="21">
      <c r="A1" s="916"/>
      <c r="B1" s="76"/>
      <c r="C1" s="76"/>
      <c r="D1" s="76"/>
      <c r="E1" s="758"/>
      <c r="F1" s="76"/>
      <c r="G1" s="76"/>
      <c r="H1" s="76"/>
      <c r="I1" s="76"/>
      <c r="J1" s="76"/>
      <c r="K1" s="76"/>
      <c r="L1" s="76"/>
      <c r="M1" s="76"/>
      <c r="N1" s="76"/>
      <c r="O1" s="76"/>
      <c r="P1" s="77"/>
      <c r="Q1" s="1271"/>
    </row>
    <row r="2" spans="1:17" ht="17.399999999999999">
      <c r="B2" s="231"/>
      <c r="C2" s="231"/>
      <c r="D2" s="231"/>
      <c r="F2" s="231"/>
      <c r="G2" s="231"/>
      <c r="H2" s="231"/>
      <c r="I2" s="231"/>
      <c r="J2" s="231"/>
      <c r="K2" s="231"/>
      <c r="L2" s="231"/>
      <c r="M2" s="231"/>
      <c r="N2" s="231"/>
      <c r="O2" s="231"/>
    </row>
    <row r="3" spans="1:17" ht="17.399999999999999">
      <c r="B3" s="231"/>
      <c r="C3" s="231"/>
      <c r="D3" s="231"/>
      <c r="F3" s="231"/>
      <c r="G3" s="231"/>
      <c r="H3" s="231"/>
      <c r="I3" s="231"/>
      <c r="J3" s="231"/>
      <c r="K3" s="231"/>
      <c r="L3" s="231"/>
      <c r="M3" s="231"/>
      <c r="N3" s="231"/>
      <c r="O3" s="231"/>
      <c r="P3" s="231"/>
      <c r="Q3" s="231"/>
    </row>
    <row r="4" spans="1:17" ht="17.399999999999999">
      <c r="A4" s="1426" t="s">
        <v>1</v>
      </c>
      <c r="B4" s="1426"/>
      <c r="C4" s="1426"/>
      <c r="D4" s="1426"/>
      <c r="E4" s="1426"/>
      <c r="F4" s="1426"/>
      <c r="G4" s="1426"/>
      <c r="H4" s="1426"/>
      <c r="I4" s="1426"/>
      <c r="J4" s="1426"/>
      <c r="K4" s="1426"/>
      <c r="L4" s="1426"/>
      <c r="M4" s="1426"/>
      <c r="N4" s="1426"/>
      <c r="O4" s="1426"/>
      <c r="P4" s="1426"/>
      <c r="Q4" s="1426"/>
    </row>
    <row r="5" spans="1:17" ht="17.399999999999999">
      <c r="A5" s="1426" t="s">
        <v>2</v>
      </c>
      <c r="B5" s="1426"/>
      <c r="C5" s="1426"/>
      <c r="D5" s="1426"/>
      <c r="E5" s="1426"/>
      <c r="F5" s="1426"/>
      <c r="G5" s="1426"/>
      <c r="H5" s="1426"/>
      <c r="I5" s="1426"/>
      <c r="J5" s="1426"/>
      <c r="K5" s="1426"/>
      <c r="L5" s="1426"/>
      <c r="M5" s="1426"/>
      <c r="N5" s="1426"/>
      <c r="O5" s="1426"/>
      <c r="P5" s="1426"/>
      <c r="Q5" s="1426"/>
    </row>
    <row r="6" spans="1:17" ht="17.399999999999999">
      <c r="A6" s="1427" t="s">
        <v>87</v>
      </c>
      <c r="B6" s="1427"/>
      <c r="C6" s="1427"/>
      <c r="D6" s="1427"/>
      <c r="E6" s="1427"/>
      <c r="F6" s="1427"/>
      <c r="G6" s="1427"/>
      <c r="H6" s="1427"/>
      <c r="I6" s="1427"/>
      <c r="J6" s="1427"/>
      <c r="K6" s="1427"/>
      <c r="L6" s="1427"/>
      <c r="M6" s="1427"/>
      <c r="N6" s="1427"/>
      <c r="O6" s="1427"/>
      <c r="P6" s="1427"/>
      <c r="Q6" s="1427"/>
    </row>
    <row r="8" spans="1:17" ht="17.399999999999999">
      <c r="A8" s="1426" t="s">
        <v>284</v>
      </c>
      <c r="B8" s="1426"/>
      <c r="C8" s="1426"/>
      <c r="D8" s="1426"/>
      <c r="E8" s="1426"/>
      <c r="F8" s="1426"/>
      <c r="G8" s="1426"/>
      <c r="H8" s="1426"/>
      <c r="I8" s="1426"/>
      <c r="J8" s="1426"/>
      <c r="K8" s="1426"/>
      <c r="L8" s="1426"/>
      <c r="M8" s="1426"/>
      <c r="N8" s="1426"/>
      <c r="O8" s="1426"/>
      <c r="P8" s="1426"/>
      <c r="Q8" s="1426"/>
    </row>
    <row r="9" spans="1:17" ht="17.399999999999999">
      <c r="A9" s="1426" t="s">
        <v>285</v>
      </c>
      <c r="B9" s="1426"/>
      <c r="C9" s="1426"/>
      <c r="D9" s="1426"/>
      <c r="E9" s="1426"/>
      <c r="F9" s="1426"/>
      <c r="G9" s="1426"/>
      <c r="H9" s="1426"/>
      <c r="I9" s="1426"/>
      <c r="J9" s="1426"/>
      <c r="K9" s="1426"/>
      <c r="L9" s="1426"/>
      <c r="M9" s="1426"/>
      <c r="N9" s="1426"/>
      <c r="O9" s="1426"/>
      <c r="P9" s="1426"/>
      <c r="Q9" s="1426"/>
    </row>
    <row r="10" spans="1:17" ht="17.399999999999999">
      <c r="B10" s="231"/>
      <c r="C10" s="231"/>
      <c r="D10" s="231"/>
      <c r="E10" s="231"/>
      <c r="F10" s="231"/>
      <c r="G10" s="231"/>
      <c r="H10" s="231"/>
      <c r="I10" s="231"/>
      <c r="J10" s="231"/>
      <c r="K10" s="231"/>
      <c r="L10" s="231"/>
      <c r="M10" s="231"/>
      <c r="N10" s="231"/>
      <c r="O10" s="231"/>
      <c r="P10" s="231"/>
      <c r="Q10" s="231"/>
    </row>
    <row r="11" spans="1:17" ht="17.399999999999999">
      <c r="B11" s="231"/>
      <c r="C11" s="231"/>
      <c r="D11" s="231"/>
      <c r="E11" s="231"/>
      <c r="F11" s="231"/>
      <c r="G11" s="231"/>
      <c r="H11" s="231"/>
      <c r="I11" s="231"/>
      <c r="J11" s="231"/>
      <c r="K11" s="231"/>
      <c r="M11" s="231"/>
      <c r="N11" s="231"/>
      <c r="O11" s="231"/>
      <c r="P11" s="231"/>
      <c r="Q11" s="231"/>
    </row>
    <row r="12" spans="1:17" s="515" customFormat="1" ht="15.6">
      <c r="N12" s="1271"/>
      <c r="O12" s="1271"/>
      <c r="P12" s="1271" t="s">
        <v>139</v>
      </c>
    </row>
    <row r="13" spans="1:17" s="515" customFormat="1" ht="15.6">
      <c r="N13" s="1271" t="s">
        <v>286</v>
      </c>
      <c r="O13" s="1271"/>
      <c r="P13" s="1271" t="s">
        <v>287</v>
      </c>
    </row>
    <row r="14" spans="1:17" s="76" customFormat="1" ht="15.6">
      <c r="C14" s="1271" t="s">
        <v>135</v>
      </c>
      <c r="L14" s="1271" t="s">
        <v>203</v>
      </c>
      <c r="N14" s="1271" t="s">
        <v>204</v>
      </c>
      <c r="P14" s="1271" t="s">
        <v>288</v>
      </c>
    </row>
    <row r="15" spans="1:17" s="76" customFormat="1" ht="15.6">
      <c r="A15" s="117" t="s">
        <v>89</v>
      </c>
      <c r="C15" s="117" t="s">
        <v>136</v>
      </c>
      <c r="E15" s="343" t="s">
        <v>137</v>
      </c>
      <c r="G15" s="117" t="s">
        <v>138</v>
      </c>
      <c r="H15" s="117" t="s">
        <v>203</v>
      </c>
      <c r="J15" s="117" t="s">
        <v>286</v>
      </c>
      <c r="L15" s="117" t="s">
        <v>206</v>
      </c>
      <c r="N15" s="117" t="s">
        <v>289</v>
      </c>
      <c r="P15" s="117" t="s">
        <v>290</v>
      </c>
    </row>
    <row r="16" spans="1:17" s="76" customFormat="1" ht="15.6">
      <c r="G16" s="1271" t="s">
        <v>93</v>
      </c>
      <c r="H16" s="1271" t="s">
        <v>94</v>
      </c>
      <c r="J16" s="1271" t="s">
        <v>142</v>
      </c>
      <c r="L16" s="1271" t="s">
        <v>143</v>
      </c>
      <c r="N16" s="1271" t="s">
        <v>209</v>
      </c>
      <c r="P16" s="1070" t="s">
        <v>145</v>
      </c>
      <c r="Q16" s="1271"/>
    </row>
    <row r="17" spans="1:17" s="76" customFormat="1" ht="15.6">
      <c r="H17" s="1271"/>
      <c r="J17" s="1271"/>
      <c r="L17" s="1271"/>
      <c r="N17" s="1271"/>
      <c r="P17" s="1271"/>
      <c r="Q17" s="1271"/>
    </row>
    <row r="18" spans="1:17" s="76" customFormat="1" ht="15.6">
      <c r="A18" s="121" t="s">
        <v>149</v>
      </c>
      <c r="B18" s="122"/>
      <c r="C18" s="115">
        <v>352</v>
      </c>
      <c r="D18" s="122"/>
      <c r="E18" s="122" t="s">
        <v>291</v>
      </c>
      <c r="F18" s="102"/>
      <c r="G18" s="76" t="s">
        <v>292</v>
      </c>
      <c r="H18" s="123">
        <f>'WP-BA'!K120</f>
        <v>0</v>
      </c>
      <c r="I18" s="131"/>
      <c r="J18" s="131"/>
    </row>
    <row r="19" spans="1:17" s="76" customFormat="1" ht="15.6">
      <c r="A19" s="121" t="s">
        <v>153</v>
      </c>
      <c r="B19" s="122"/>
      <c r="C19" s="115">
        <v>353</v>
      </c>
      <c r="D19" s="122"/>
      <c r="E19" s="122" t="s">
        <v>171</v>
      </c>
      <c r="G19" s="76" t="s">
        <v>292</v>
      </c>
      <c r="H19" s="123">
        <f>'WP-BA'!K132</f>
        <v>0</v>
      </c>
      <c r="I19" s="131"/>
      <c r="J19" s="131"/>
    </row>
    <row r="20" spans="1:17" s="76" customFormat="1" ht="15.6">
      <c r="A20" s="121" t="s">
        <v>156</v>
      </c>
      <c r="B20" s="122"/>
      <c r="C20" s="115">
        <v>354</v>
      </c>
      <c r="D20" s="122"/>
      <c r="E20" s="122" t="s">
        <v>293</v>
      </c>
      <c r="G20" s="76" t="s">
        <v>292</v>
      </c>
      <c r="H20" s="123">
        <f>'WP-BA'!K142</f>
        <v>0</v>
      </c>
      <c r="I20" s="131"/>
      <c r="J20" s="131"/>
    </row>
    <row r="21" spans="1:17" s="76" customFormat="1" ht="15.6">
      <c r="A21" s="121" t="s">
        <v>159</v>
      </c>
      <c r="B21" s="122"/>
      <c r="C21" s="115">
        <v>355</v>
      </c>
      <c r="D21" s="122"/>
      <c r="E21" s="122" t="s">
        <v>294</v>
      </c>
      <c r="G21" s="76" t="s">
        <v>292</v>
      </c>
      <c r="H21" s="123">
        <f>'WP-BA'!K151</f>
        <v>0</v>
      </c>
      <c r="I21" s="131"/>
      <c r="J21" s="131"/>
    </row>
    <row r="22" spans="1:17" s="76" customFormat="1" ht="15.6">
      <c r="A22" s="121" t="s">
        <v>221</v>
      </c>
      <c r="B22" s="122"/>
      <c r="C22" s="115">
        <v>356</v>
      </c>
      <c r="D22" s="122"/>
      <c r="E22" s="122" t="s">
        <v>295</v>
      </c>
      <c r="G22" s="76" t="s">
        <v>292</v>
      </c>
      <c r="H22" s="123">
        <f>'WP-BA'!K161</f>
        <v>0</v>
      </c>
      <c r="I22" s="131"/>
      <c r="J22" s="131"/>
    </row>
    <row r="23" spans="1:17" s="76" customFormat="1" ht="15.6">
      <c r="A23" s="121" t="s">
        <v>225</v>
      </c>
      <c r="B23" s="122"/>
      <c r="C23" s="115">
        <v>357</v>
      </c>
      <c r="D23" s="122"/>
      <c r="E23" s="122" t="s">
        <v>296</v>
      </c>
      <c r="G23" s="76" t="s">
        <v>292</v>
      </c>
      <c r="H23" s="123">
        <f>'WP-BA'!K168</f>
        <v>0</v>
      </c>
      <c r="I23" s="131"/>
      <c r="J23" s="131"/>
    </row>
    <row r="24" spans="1:17" s="76" customFormat="1" ht="15.6">
      <c r="A24" s="121" t="s">
        <v>230</v>
      </c>
      <c r="B24" s="122"/>
      <c r="C24" s="115">
        <v>358</v>
      </c>
      <c r="D24" s="122"/>
      <c r="E24" s="122" t="s">
        <v>297</v>
      </c>
      <c r="G24" s="76" t="s">
        <v>292</v>
      </c>
      <c r="H24" s="123">
        <f>'WP-BA'!K175</f>
        <v>0</v>
      </c>
      <c r="I24" s="131"/>
      <c r="J24" s="131"/>
    </row>
    <row r="25" spans="1:17" s="76" customFormat="1" ht="15.6">
      <c r="A25" s="121" t="s">
        <v>233</v>
      </c>
      <c r="B25" s="122"/>
      <c r="C25" s="115">
        <v>359</v>
      </c>
      <c r="D25" s="122"/>
      <c r="E25" s="122" t="s">
        <v>298</v>
      </c>
      <c r="G25" s="76" t="s">
        <v>292</v>
      </c>
      <c r="H25" s="124">
        <f>'WP-BA'!K185</f>
        <v>0</v>
      </c>
      <c r="I25" s="131"/>
      <c r="J25" s="131"/>
    </row>
    <row r="26" spans="1:17" s="76" customFormat="1" ht="15.6">
      <c r="A26" s="125" t="s">
        <v>128</v>
      </c>
      <c r="B26" s="126"/>
      <c r="C26" s="127" t="s">
        <v>128</v>
      </c>
      <c r="D26" s="126"/>
      <c r="E26" s="126" t="s">
        <v>128</v>
      </c>
      <c r="F26" s="128"/>
      <c r="G26" s="128" t="s">
        <v>128</v>
      </c>
      <c r="H26" s="129"/>
      <c r="I26" s="131"/>
      <c r="J26" s="131"/>
    </row>
    <row r="27" spans="1:17" s="76" customFormat="1" ht="15.6">
      <c r="A27" s="75">
        <v>2</v>
      </c>
      <c r="B27" s="122"/>
      <c r="C27" s="130" t="s">
        <v>299</v>
      </c>
      <c r="D27" s="122"/>
      <c r="H27" s="131">
        <f>'WP-BA'!K189</f>
        <v>0</v>
      </c>
      <c r="I27" s="131"/>
      <c r="J27" s="131"/>
    </row>
    <row r="28" spans="1:17" s="76" customFormat="1" ht="15.6">
      <c r="A28" s="75"/>
      <c r="B28" s="122"/>
      <c r="C28" s="132"/>
      <c r="D28" s="122"/>
      <c r="H28" s="131"/>
      <c r="I28" s="131"/>
      <c r="J28" s="131"/>
    </row>
    <row r="29" spans="1:17" s="76" customFormat="1" ht="15.6">
      <c r="A29" s="121" t="s">
        <v>165</v>
      </c>
      <c r="B29" s="122"/>
      <c r="C29" s="115">
        <v>390</v>
      </c>
      <c r="D29" s="122"/>
      <c r="E29" s="122" t="s">
        <v>291</v>
      </c>
      <c r="G29" s="76" t="s">
        <v>292</v>
      </c>
      <c r="H29" s="59"/>
      <c r="I29" s="123"/>
      <c r="J29" s="136">
        <f>'WP-BA'!K24</f>
        <v>0</v>
      </c>
    </row>
    <row r="30" spans="1:17" s="76" customFormat="1" ht="15.6">
      <c r="A30" s="121" t="s">
        <v>167</v>
      </c>
      <c r="B30" s="122"/>
      <c r="C30" s="115">
        <v>391</v>
      </c>
      <c r="D30" s="122"/>
      <c r="E30" s="122" t="s">
        <v>300</v>
      </c>
      <c r="F30" s="133"/>
      <c r="G30" s="76" t="s">
        <v>292</v>
      </c>
      <c r="H30" s="59"/>
      <c r="I30" s="123"/>
      <c r="J30" s="136">
        <f>'WP-BA'!K33</f>
        <v>0</v>
      </c>
    </row>
    <row r="31" spans="1:17" s="76" customFormat="1" ht="15.6">
      <c r="A31" s="121" t="s">
        <v>170</v>
      </c>
      <c r="B31" s="122"/>
      <c r="C31" s="115">
        <v>392</v>
      </c>
      <c r="D31" s="122"/>
      <c r="E31" s="122" t="s">
        <v>301</v>
      </c>
      <c r="G31" s="76" t="s">
        <v>292</v>
      </c>
      <c r="H31" s="59"/>
      <c r="I31" s="123"/>
      <c r="J31" s="136">
        <f>'WP-BA'!K42</f>
        <v>0</v>
      </c>
    </row>
    <row r="32" spans="1:17" s="76" customFormat="1" ht="15.6">
      <c r="A32" s="121" t="s">
        <v>173</v>
      </c>
      <c r="B32" s="122"/>
      <c r="C32" s="115">
        <v>393</v>
      </c>
      <c r="D32" s="122"/>
      <c r="E32" s="122" t="s">
        <v>302</v>
      </c>
      <c r="G32" s="76" t="s">
        <v>292</v>
      </c>
      <c r="H32" s="59"/>
      <c r="I32" s="123"/>
      <c r="J32" s="136">
        <f>'WP-BA'!K50</f>
        <v>0</v>
      </c>
    </row>
    <row r="33" spans="1:17" s="76" customFormat="1" ht="15.6">
      <c r="A33" s="121" t="s">
        <v>176</v>
      </c>
      <c r="B33" s="122"/>
      <c r="C33" s="115">
        <v>394</v>
      </c>
      <c r="D33" s="122"/>
      <c r="E33" s="122" t="s">
        <v>303</v>
      </c>
      <c r="G33" s="76" t="s">
        <v>292</v>
      </c>
      <c r="H33" s="59"/>
      <c r="I33" s="123"/>
      <c r="J33" s="136">
        <f>'WP-BA'!K59</f>
        <v>0</v>
      </c>
    </row>
    <row r="34" spans="1:17" s="76" customFormat="1" ht="15.6">
      <c r="A34" s="121" t="s">
        <v>179</v>
      </c>
      <c r="B34" s="122"/>
      <c r="C34" s="115">
        <v>395</v>
      </c>
      <c r="D34" s="122"/>
      <c r="E34" s="122" t="s">
        <v>304</v>
      </c>
      <c r="G34" s="76" t="s">
        <v>292</v>
      </c>
      <c r="H34" s="59"/>
      <c r="I34" s="136"/>
      <c r="J34" s="136">
        <f>'WP-BA'!K68</f>
        <v>0</v>
      </c>
    </row>
    <row r="35" spans="1:17" s="76" customFormat="1" ht="15.6">
      <c r="A35" s="121" t="s">
        <v>305</v>
      </c>
      <c r="B35" s="122"/>
      <c r="C35" s="115">
        <v>396</v>
      </c>
      <c r="D35" s="122"/>
      <c r="E35" s="122" t="s">
        <v>306</v>
      </c>
      <c r="G35" s="76" t="s">
        <v>292</v>
      </c>
      <c r="H35" s="59"/>
      <c r="I35" s="123"/>
      <c r="J35" s="136">
        <f>'WP-BA'!K77</f>
        <v>0</v>
      </c>
    </row>
    <row r="36" spans="1:17" s="76" customFormat="1" ht="15.6">
      <c r="A36" s="121" t="s">
        <v>307</v>
      </c>
      <c r="B36" s="122"/>
      <c r="C36" s="115">
        <v>397</v>
      </c>
      <c r="D36" s="122"/>
      <c r="E36" s="122" t="s">
        <v>308</v>
      </c>
      <c r="G36" s="76" t="s">
        <v>292</v>
      </c>
      <c r="H36" s="59"/>
      <c r="I36" s="123"/>
      <c r="J36" s="136">
        <f>'WP-BA'!K88</f>
        <v>0</v>
      </c>
    </row>
    <row r="37" spans="1:17" s="76" customFormat="1" ht="15.6">
      <c r="A37" s="121" t="s">
        <v>309</v>
      </c>
      <c r="B37" s="122"/>
      <c r="C37" s="115">
        <v>398</v>
      </c>
      <c r="D37" s="122"/>
      <c r="E37" s="122" t="s">
        <v>310</v>
      </c>
      <c r="G37" s="76" t="s">
        <v>292</v>
      </c>
      <c r="H37" s="59"/>
      <c r="I37" s="123"/>
      <c r="J37" s="136">
        <f>'WP-BA'!K97</f>
        <v>0</v>
      </c>
    </row>
    <row r="38" spans="1:17" s="76" customFormat="1" ht="15.6">
      <c r="A38" s="121" t="s">
        <v>311</v>
      </c>
      <c r="B38" s="122"/>
      <c r="C38" s="115">
        <v>399</v>
      </c>
      <c r="D38" s="122"/>
      <c r="E38" s="122" t="s">
        <v>312</v>
      </c>
      <c r="G38" s="76" t="s">
        <v>292</v>
      </c>
      <c r="H38" s="59"/>
      <c r="I38" s="123"/>
      <c r="J38" s="1174">
        <f>'WP-BA'!K104</f>
        <v>0</v>
      </c>
    </row>
    <row r="39" spans="1:17" s="76" customFormat="1" ht="15.6">
      <c r="A39" s="125" t="s">
        <v>128</v>
      </c>
      <c r="B39" s="126"/>
      <c r="C39" s="127" t="s">
        <v>128</v>
      </c>
      <c r="D39" s="126"/>
      <c r="E39" s="126" t="s">
        <v>128</v>
      </c>
      <c r="F39" s="128"/>
      <c r="G39" s="128" t="s">
        <v>128</v>
      </c>
      <c r="H39" s="59"/>
      <c r="I39" s="123"/>
      <c r="J39" s="129"/>
    </row>
    <row r="40" spans="1:17" s="76" customFormat="1" ht="15.6">
      <c r="A40" s="75">
        <v>4</v>
      </c>
      <c r="B40" s="122"/>
      <c r="C40" s="130" t="s">
        <v>313</v>
      </c>
      <c r="D40" s="132"/>
      <c r="E40" s="132"/>
      <c r="H40" s="59"/>
      <c r="I40" s="131"/>
      <c r="J40" s="131">
        <f>SUM(J29:J39)</f>
        <v>0</v>
      </c>
    </row>
    <row r="41" spans="1:17" s="76" customFormat="1" ht="15.6">
      <c r="A41" s="75"/>
      <c r="B41" s="122"/>
      <c r="C41" s="122"/>
      <c r="D41" s="122"/>
      <c r="E41" s="132"/>
      <c r="H41" s="131"/>
      <c r="I41" s="131"/>
      <c r="J41" s="131"/>
    </row>
    <row r="42" spans="1:17" s="76" customFormat="1" ht="15.6">
      <c r="A42" s="75"/>
      <c r="B42" s="122"/>
      <c r="C42" s="130" t="s">
        <v>314</v>
      </c>
      <c r="D42" s="122"/>
      <c r="H42" s="131"/>
      <c r="I42" s="131"/>
      <c r="J42" s="131"/>
    </row>
    <row r="43" spans="1:17" s="76" customFormat="1" ht="15.6">
      <c r="A43" s="121" t="s">
        <v>315</v>
      </c>
      <c r="B43" s="122"/>
      <c r="C43" s="122"/>
      <c r="D43" s="122"/>
      <c r="E43" s="134" t="s">
        <v>316</v>
      </c>
      <c r="F43" s="134"/>
      <c r="G43" s="135" t="s">
        <v>317</v>
      </c>
      <c r="H43" s="136">
        <f>'B2-Plant'!L37</f>
        <v>0</v>
      </c>
      <c r="I43" s="123"/>
      <c r="J43" s="131"/>
      <c r="K43" s="1175"/>
      <c r="L43" s="1175"/>
      <c r="M43" s="1175"/>
      <c r="N43" s="1175"/>
      <c r="O43" s="1175"/>
      <c r="P43" s="1175"/>
      <c r="Q43" s="1175"/>
    </row>
    <row r="44" spans="1:17" s="76" customFormat="1" ht="15.6">
      <c r="A44" s="121" t="s">
        <v>318</v>
      </c>
      <c r="E44" s="134" t="s">
        <v>319</v>
      </c>
      <c r="F44" s="134"/>
      <c r="G44" s="135" t="s">
        <v>320</v>
      </c>
      <c r="H44" s="136">
        <f>'B2-Plant'!L36</f>
        <v>0</v>
      </c>
      <c r="I44" s="123"/>
      <c r="J44" s="123"/>
      <c r="K44" s="1175"/>
      <c r="L44" s="1175"/>
      <c r="M44" s="1175"/>
      <c r="N44" s="1175"/>
      <c r="O44" s="1175"/>
      <c r="P44" s="1175"/>
      <c r="Q44" s="1175"/>
    </row>
    <row r="45" spans="1:17" s="76" customFormat="1" ht="15.6">
      <c r="A45" s="121" t="s">
        <v>321</v>
      </c>
      <c r="E45" s="134" t="s">
        <v>322</v>
      </c>
      <c r="F45" s="134"/>
      <c r="G45" s="135" t="s">
        <v>323</v>
      </c>
      <c r="H45" s="136">
        <f>'B2-Plant'!L34</f>
        <v>0</v>
      </c>
      <c r="I45" s="123"/>
      <c r="J45" s="123"/>
      <c r="K45" s="1175"/>
      <c r="L45" s="1175"/>
      <c r="M45" s="1175"/>
      <c r="N45" s="1175"/>
      <c r="O45" s="1175"/>
      <c r="P45" s="1175"/>
      <c r="Q45" s="1175"/>
    </row>
    <row r="46" spans="1:17" s="76" customFormat="1" ht="15.6">
      <c r="A46" s="121" t="s">
        <v>324</v>
      </c>
      <c r="E46" s="134" t="s">
        <v>187</v>
      </c>
      <c r="F46" s="134"/>
      <c r="G46" s="135" t="s">
        <v>325</v>
      </c>
      <c r="H46" s="136">
        <f>'B2-Plant'!L35</f>
        <v>0</v>
      </c>
      <c r="I46" s="123"/>
      <c r="J46" s="123"/>
      <c r="K46" s="1175"/>
      <c r="L46" s="1175"/>
      <c r="M46" s="1175"/>
      <c r="N46" s="1175"/>
      <c r="O46" s="1175"/>
      <c r="P46" s="1175"/>
      <c r="Q46" s="1175"/>
    </row>
    <row r="47" spans="1:17" s="76" customFormat="1" ht="15.6">
      <c r="A47" s="121" t="s">
        <v>326</v>
      </c>
      <c r="B47" s="122"/>
      <c r="E47" s="137" t="s">
        <v>327</v>
      </c>
      <c r="F47" s="134"/>
      <c r="G47" s="137" t="s">
        <v>328</v>
      </c>
      <c r="H47" s="138"/>
      <c r="I47" s="123"/>
      <c r="J47" s="123">
        <f>-'WP-BG'!H49</f>
        <v>0</v>
      </c>
      <c r="K47" s="1175"/>
      <c r="L47" s="1175"/>
      <c r="M47" s="1175"/>
      <c r="N47" s="1175"/>
      <c r="O47" s="1175"/>
      <c r="P47" s="1175"/>
      <c r="Q47" s="1175"/>
    </row>
    <row r="48" spans="1:17" s="76" customFormat="1" ht="15.6">
      <c r="A48" s="125" t="s">
        <v>128</v>
      </c>
      <c r="B48" s="126"/>
      <c r="C48" s="128"/>
      <c r="D48" s="128"/>
      <c r="E48" s="126" t="s">
        <v>128</v>
      </c>
      <c r="F48" s="128"/>
      <c r="G48" s="126" t="s">
        <v>128</v>
      </c>
      <c r="H48" s="139"/>
      <c r="I48" s="1176"/>
      <c r="J48" s="1176"/>
      <c r="K48" s="1175"/>
      <c r="L48" s="1175"/>
      <c r="M48" s="1175"/>
      <c r="N48" s="1175"/>
      <c r="O48" s="1175"/>
      <c r="P48" s="1175"/>
      <c r="Q48" s="1175"/>
    </row>
    <row r="49" spans="1:17" s="76" customFormat="1" ht="16.2" thickBot="1">
      <c r="A49" s="75"/>
      <c r="H49" s="123"/>
      <c r="I49" s="123"/>
      <c r="J49" s="123"/>
    </row>
    <row r="50" spans="1:17" s="76" customFormat="1" ht="16.8" thickTop="1" thickBot="1">
      <c r="A50" s="75">
        <v>6</v>
      </c>
      <c r="E50" s="1271" t="s">
        <v>260</v>
      </c>
      <c r="G50" s="134" t="s">
        <v>329</v>
      </c>
      <c r="H50" s="1177">
        <f>SUM(H27:H47)</f>
        <v>0</v>
      </c>
      <c r="I50" s="113"/>
      <c r="J50" s="1177">
        <f>SUM(J40:J49)</f>
        <v>0</v>
      </c>
      <c r="L50" s="1081">
        <f>+'E1-Allocator'!F21</f>
        <v>0</v>
      </c>
      <c r="M50" s="75" t="s">
        <v>266</v>
      </c>
      <c r="N50" s="1177">
        <f>J50*L50</f>
        <v>0</v>
      </c>
      <c r="O50" s="1177"/>
      <c r="P50" s="1178">
        <f>H50+N50</f>
        <v>0</v>
      </c>
    </row>
    <row r="51" spans="1:17" s="76" customFormat="1" ht="16.2" thickTop="1">
      <c r="H51" s="1177"/>
    </row>
    <row r="52" spans="1:17" s="76" customFormat="1" ht="15.6">
      <c r="A52" s="76" t="s">
        <v>330</v>
      </c>
      <c r="H52" s="1177"/>
    </row>
    <row r="53" spans="1:17" s="515" customFormat="1" ht="15.6">
      <c r="C53" s="516"/>
      <c r="D53" s="516"/>
      <c r="E53" s="516"/>
      <c r="F53" s="516"/>
      <c r="H53" s="1179"/>
    </row>
    <row r="54" spans="1:17" s="515" customFormat="1" ht="15.6">
      <c r="B54" s="516"/>
      <c r="C54" s="516"/>
      <c r="D54" s="516"/>
      <c r="E54" s="516"/>
      <c r="F54" s="516"/>
      <c r="G54" s="516"/>
      <c r="H54" s="516"/>
      <c r="J54" s="1180"/>
    </row>
    <row r="55" spans="1:17" s="515" customFormat="1" ht="15.6"/>
    <row r="56" spans="1:17" ht="17.399999999999999">
      <c r="B56" s="231"/>
      <c r="C56" s="231"/>
      <c r="D56" s="231"/>
      <c r="E56" s="231"/>
      <c r="F56" s="231"/>
      <c r="G56" s="231"/>
      <c r="H56" s="231"/>
      <c r="I56" s="231"/>
      <c r="J56" s="231"/>
      <c r="K56" s="231"/>
      <c r="L56" s="231"/>
      <c r="M56" s="231"/>
      <c r="N56" s="231"/>
      <c r="O56" s="231"/>
      <c r="P56" s="231"/>
      <c r="Q56" s="231"/>
    </row>
    <row r="57" spans="1:17" ht="17.399999999999999">
      <c r="B57" s="231"/>
      <c r="C57" s="231"/>
      <c r="D57" s="231"/>
      <c r="E57" s="231"/>
      <c r="F57" s="231"/>
      <c r="G57" s="231"/>
      <c r="H57" s="231"/>
      <c r="I57" s="231"/>
      <c r="J57" s="231"/>
      <c r="K57" s="231"/>
      <c r="L57" s="231"/>
      <c r="M57" s="231"/>
      <c r="N57" s="231"/>
      <c r="O57" s="231"/>
      <c r="P57" s="231"/>
      <c r="Q57" s="231"/>
    </row>
    <row r="58" spans="1:17" ht="17.399999999999999">
      <c r="B58" s="231"/>
      <c r="C58" s="231"/>
      <c r="D58" s="231"/>
      <c r="E58" s="231"/>
      <c r="F58" s="231"/>
      <c r="G58" s="231"/>
      <c r="H58" s="231"/>
      <c r="I58" s="231"/>
      <c r="J58" s="231"/>
      <c r="K58" s="231"/>
      <c r="L58" s="231"/>
      <c r="M58" s="231"/>
      <c r="N58" s="231"/>
      <c r="O58" s="231"/>
      <c r="P58" s="231"/>
      <c r="Q58" s="231"/>
    </row>
  </sheetData>
  <customSheetViews>
    <customSheetView guid="{343BF296-013A-41F5-BDAB-AD6220EA7F78}"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1"/>
      <headerFooter alignWithMargins="0"/>
    </customSheetView>
    <customSheetView guid="{B321D76C-CDE5-48BB-9CDE-80FF97D58FCF}"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2"/>
      <headerFooter alignWithMargins="0"/>
    </customSheetView>
  </customSheetViews>
  <mergeCells count="5">
    <mergeCell ref="A4:Q4"/>
    <mergeCell ref="A5:Q5"/>
    <mergeCell ref="A9:Q9"/>
    <mergeCell ref="A6:Q6"/>
    <mergeCell ref="A8:Q8"/>
  </mergeCells>
  <printOptions horizontalCentered="1"/>
  <pageMargins left="0.25" right="0.25" top="0.25" bottom="0.25" header="0.5" footer="0.5"/>
  <pageSetup scale="60" orientation="landscape" r:id="rId3"/>
  <headerFooter alignWithMargins="0"/>
  <colBreaks count="1" manualBreakCount="1">
    <brk id="22"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70C0"/>
    <pageSetUpPr fitToPage="1"/>
  </sheetPr>
  <dimension ref="A1:V91"/>
  <sheetViews>
    <sheetView view="pageBreakPreview" topLeftCell="A13" zoomScale="115" zoomScaleNormal="100" zoomScaleSheetLayoutView="115" workbookViewId="0">
      <selection activeCell="Q40" sqref="Q40"/>
    </sheetView>
  </sheetViews>
  <sheetFormatPr defaultColWidth="9" defaultRowHeight="13.5" customHeight="1"/>
  <cols>
    <col min="1" max="1" width="0.77734375" style="235" customWidth="1"/>
    <col min="2" max="2" width="5" style="235" customWidth="1"/>
    <col min="3" max="3" width="0.44140625" style="235" customWidth="1"/>
    <col min="4" max="5" width="18.44140625" style="235" customWidth="1"/>
    <col min="6" max="6" width="10.44140625" style="1130" customWidth="1"/>
    <col min="7" max="7" width="33.33203125" style="235" bestFit="1" customWidth="1"/>
    <col min="8" max="8" width="23" style="235" customWidth="1"/>
    <col min="9" max="10" width="14.77734375" style="235" customWidth="1"/>
    <col min="11" max="11" width="29.109375" style="235" customWidth="1"/>
    <col min="12" max="18" width="14.77734375" style="235" customWidth="1"/>
    <col min="19" max="19" width="1.44140625" style="235" customWidth="1"/>
    <col min="20" max="20" width="14.77734375" style="235" customWidth="1"/>
    <col min="21" max="21" width="1.44140625" style="78" customWidth="1"/>
    <col min="22" max="22" width="10.33203125" style="78" bestFit="1" customWidth="1"/>
    <col min="23" max="16384" width="9" style="78"/>
  </cols>
  <sheetData>
    <row r="1" spans="1:21" s="76" customFormat="1" ht="21">
      <c r="A1" s="235"/>
      <c r="B1" s="1022"/>
      <c r="C1" s="235"/>
      <c r="D1" s="235"/>
      <c r="F1" s="1130"/>
      <c r="G1" s="235"/>
      <c r="H1" s="235"/>
      <c r="I1" s="235"/>
      <c r="J1" s="235"/>
      <c r="K1" s="235"/>
      <c r="L1" s="235"/>
      <c r="M1" s="235"/>
      <c r="N1" s="235"/>
      <c r="O1" s="235"/>
      <c r="P1" s="235"/>
      <c r="Q1" s="235"/>
      <c r="R1" s="235"/>
      <c r="S1" s="1131"/>
      <c r="T1" s="1132"/>
    </row>
    <row r="2" spans="1:21" ht="15.75" customHeight="1">
      <c r="T2" s="1133"/>
      <c r="U2" s="115"/>
    </row>
    <row r="3" spans="1:21" ht="15.6">
      <c r="A3" s="1432" t="s">
        <v>1</v>
      </c>
      <c r="B3" s="1432"/>
      <c r="C3" s="1432"/>
      <c r="D3" s="1432"/>
      <c r="E3" s="1432"/>
      <c r="F3" s="1432"/>
      <c r="G3" s="1432"/>
      <c r="H3" s="1432"/>
      <c r="I3" s="1432"/>
      <c r="J3" s="1432"/>
      <c r="K3" s="1432"/>
      <c r="L3" s="1432"/>
      <c r="M3" s="1432"/>
      <c r="N3" s="1432"/>
      <c r="O3" s="1432"/>
      <c r="P3" s="1432"/>
      <c r="Q3" s="1432"/>
      <c r="R3" s="1432"/>
      <c r="S3" s="1432"/>
      <c r="T3" s="1432"/>
      <c r="U3" s="1432"/>
    </row>
    <row r="4" spans="1:21" ht="15.6">
      <c r="A4" s="1432" t="s">
        <v>2</v>
      </c>
      <c r="B4" s="1432"/>
      <c r="C4" s="1432"/>
      <c r="D4" s="1432"/>
      <c r="E4" s="1432"/>
      <c r="F4" s="1432"/>
      <c r="G4" s="1432"/>
      <c r="H4" s="1432"/>
      <c r="I4" s="1432"/>
      <c r="J4" s="1432"/>
      <c r="K4" s="1432"/>
      <c r="L4" s="1432"/>
      <c r="M4" s="1432"/>
      <c r="N4" s="1432"/>
      <c r="O4" s="1432"/>
      <c r="P4" s="1432"/>
      <c r="Q4" s="1432"/>
      <c r="R4" s="1432"/>
      <c r="S4" s="1432"/>
      <c r="T4" s="1432"/>
      <c r="U4" s="1432"/>
    </row>
    <row r="5" spans="1:21" ht="15.6">
      <c r="A5" s="1424" t="s">
        <v>87</v>
      </c>
      <c r="B5" s="1424"/>
      <c r="C5" s="1424"/>
      <c r="D5" s="1424"/>
      <c r="E5" s="1424"/>
      <c r="F5" s="1424"/>
      <c r="G5" s="1424"/>
      <c r="H5" s="1424"/>
      <c r="I5" s="1424"/>
      <c r="J5" s="1424"/>
      <c r="K5" s="1424"/>
      <c r="L5" s="1424"/>
      <c r="M5" s="1424"/>
      <c r="N5" s="1424"/>
      <c r="O5" s="1424"/>
      <c r="P5" s="1424"/>
      <c r="Q5" s="1424"/>
      <c r="R5" s="1424"/>
      <c r="S5" s="1424"/>
      <c r="T5" s="1424"/>
      <c r="U5" s="1271"/>
    </row>
    <row r="6" spans="1:21" ht="13.8"/>
    <row r="7" spans="1:21" ht="15.6">
      <c r="A7" s="1432" t="s">
        <v>331</v>
      </c>
      <c r="B7" s="1432"/>
      <c r="C7" s="1432"/>
      <c r="D7" s="1432"/>
      <c r="E7" s="1432"/>
      <c r="F7" s="1432"/>
      <c r="G7" s="1432"/>
      <c r="H7" s="1432"/>
      <c r="I7" s="1432"/>
      <c r="J7" s="1432"/>
      <c r="K7" s="1432"/>
      <c r="L7" s="1432"/>
      <c r="M7" s="1432"/>
      <c r="N7" s="1432"/>
      <c r="O7" s="1432"/>
      <c r="P7" s="1432"/>
      <c r="Q7" s="1432"/>
      <c r="R7" s="1432"/>
      <c r="S7" s="1432"/>
      <c r="T7" s="1432"/>
      <c r="U7" s="1432"/>
    </row>
    <row r="8" spans="1:21" ht="15.6">
      <c r="A8" s="1432" t="s">
        <v>14</v>
      </c>
      <c r="B8" s="1432"/>
      <c r="C8" s="1432"/>
      <c r="D8" s="1432"/>
      <c r="E8" s="1432"/>
      <c r="F8" s="1432"/>
      <c r="G8" s="1432"/>
      <c r="H8" s="1432"/>
      <c r="I8" s="1432"/>
      <c r="J8" s="1432"/>
      <c r="K8" s="1432"/>
      <c r="L8" s="1432"/>
      <c r="M8" s="1432"/>
      <c r="N8" s="1432"/>
      <c r="O8" s="1432"/>
      <c r="P8" s="1432"/>
      <c r="Q8" s="1432"/>
      <c r="R8" s="1432"/>
      <c r="S8" s="1432"/>
      <c r="T8" s="1432"/>
      <c r="U8" s="1432"/>
    </row>
    <row r="9" spans="1:21" ht="13.8">
      <c r="D9" s="1131"/>
      <c r="E9" s="1131"/>
      <c r="F9" s="1115"/>
      <c r="G9" s="1131"/>
      <c r="H9" s="1131"/>
      <c r="I9" s="1131"/>
      <c r="J9" s="1131"/>
      <c r="K9" s="1131"/>
      <c r="L9" s="1131"/>
      <c r="M9" s="1131"/>
      <c r="N9" s="1131"/>
      <c r="O9" s="1131"/>
      <c r="P9" s="1131"/>
      <c r="Q9" s="1131"/>
      <c r="R9" s="1131"/>
      <c r="S9" s="1131"/>
      <c r="T9" s="1131"/>
    </row>
    <row r="10" spans="1:21" ht="13.8">
      <c r="D10" s="1131"/>
      <c r="E10" s="1131"/>
      <c r="F10" s="1115"/>
      <c r="G10" s="1131"/>
      <c r="H10" s="1131"/>
      <c r="I10" s="1131"/>
      <c r="J10" s="1131"/>
      <c r="K10" s="1131"/>
      <c r="L10" s="1131"/>
      <c r="Q10" s="1131"/>
      <c r="R10" s="1131"/>
      <c r="S10" s="1131"/>
      <c r="T10" s="1131"/>
    </row>
    <row r="11" spans="1:21" s="235" customFormat="1" ht="18" customHeight="1">
      <c r="D11" s="1131"/>
      <c r="F11" s="1130"/>
      <c r="I11" s="1429" t="s">
        <v>332</v>
      </c>
      <c r="J11" s="1430"/>
      <c r="K11" s="1430"/>
      <c r="L11" s="1431"/>
      <c r="M11" s="1429" t="s">
        <v>332</v>
      </c>
      <c r="N11" s="1430"/>
      <c r="O11" s="1430"/>
      <c r="P11" s="1431"/>
      <c r="Q11" s="1429" t="s">
        <v>333</v>
      </c>
      <c r="R11" s="1430"/>
      <c r="S11" s="1430"/>
      <c r="T11" s="1431"/>
    </row>
    <row r="12" spans="1:21" s="235" customFormat="1" ht="18" customHeight="1">
      <c r="D12" s="1131"/>
      <c r="F12" s="1130"/>
      <c r="L12" s="1131"/>
      <c r="Q12" s="1290"/>
      <c r="R12" s="1290"/>
      <c r="S12" s="1291"/>
      <c r="T12" s="1115" t="s">
        <v>334</v>
      </c>
    </row>
    <row r="13" spans="1:21" ht="18" customHeight="1">
      <c r="A13" s="78"/>
      <c r="B13" s="172" t="s">
        <v>335</v>
      </c>
      <c r="C13" s="78"/>
      <c r="D13" s="1131"/>
      <c r="E13" s="78"/>
      <c r="F13" s="372"/>
      <c r="G13" s="78"/>
      <c r="H13" s="78"/>
      <c r="I13" s="172" t="s">
        <v>336</v>
      </c>
      <c r="J13" s="172" t="s">
        <v>337</v>
      </c>
      <c r="K13" s="172" t="s">
        <v>336</v>
      </c>
      <c r="L13" s="172" t="s">
        <v>288</v>
      </c>
      <c r="M13" s="172" t="s">
        <v>336</v>
      </c>
      <c r="N13" s="172" t="s">
        <v>337</v>
      </c>
      <c r="O13" s="172" t="s">
        <v>336</v>
      </c>
      <c r="P13" s="172" t="s">
        <v>288</v>
      </c>
      <c r="Q13" s="172" t="s">
        <v>336</v>
      </c>
      <c r="R13" s="172" t="s">
        <v>337</v>
      </c>
      <c r="S13" s="323"/>
      <c r="T13" s="172" t="s">
        <v>336</v>
      </c>
    </row>
    <row r="14" spans="1:21" ht="18" customHeight="1">
      <c r="A14" s="78"/>
      <c r="B14" s="175" t="s">
        <v>338</v>
      </c>
      <c r="C14" s="78"/>
      <c r="D14" s="1131"/>
      <c r="E14" s="78"/>
      <c r="F14" s="175"/>
      <c r="G14" s="431"/>
      <c r="H14" s="431"/>
      <c r="I14" s="175" t="s">
        <v>339</v>
      </c>
      <c r="J14" s="175" t="s">
        <v>340</v>
      </c>
      <c r="K14" s="175" t="s">
        <v>341</v>
      </c>
      <c r="L14" s="175" t="s">
        <v>342</v>
      </c>
      <c r="M14" s="175" t="s">
        <v>339</v>
      </c>
      <c r="N14" s="175" t="s">
        <v>340</v>
      </c>
      <c r="O14" s="175" t="s">
        <v>341</v>
      </c>
      <c r="P14" s="175" t="s">
        <v>342</v>
      </c>
      <c r="Q14" s="175" t="s">
        <v>339</v>
      </c>
      <c r="R14" s="175" t="s">
        <v>340</v>
      </c>
      <c r="S14" s="175"/>
      <c r="T14" s="175" t="s">
        <v>339</v>
      </c>
    </row>
    <row r="15" spans="1:21" ht="18" customHeight="1">
      <c r="A15" s="78"/>
      <c r="B15" s="1134"/>
      <c r="C15" s="78"/>
      <c r="D15" s="78"/>
      <c r="E15" s="78"/>
      <c r="F15" s="372"/>
      <c r="G15" s="78"/>
      <c r="H15" s="78"/>
      <c r="I15" s="378" t="s">
        <v>343</v>
      </c>
      <c r="J15" s="378" t="s">
        <v>344</v>
      </c>
      <c r="K15" s="378" t="s">
        <v>345</v>
      </c>
      <c r="L15" s="378" t="s">
        <v>346</v>
      </c>
      <c r="M15" s="378" t="s">
        <v>144</v>
      </c>
      <c r="N15" s="378" t="s">
        <v>145</v>
      </c>
      <c r="O15" s="378" t="s">
        <v>211</v>
      </c>
      <c r="P15" s="378" t="s">
        <v>347</v>
      </c>
      <c r="Q15" s="378" t="s">
        <v>348</v>
      </c>
      <c r="R15" s="378" t="s">
        <v>349</v>
      </c>
      <c r="S15" s="372"/>
      <c r="T15" s="378" t="s">
        <v>350</v>
      </c>
    </row>
    <row r="16" spans="1:21" ht="18" customHeight="1">
      <c r="A16" s="78"/>
      <c r="B16" s="1134"/>
      <c r="C16" s="78"/>
      <c r="D16" s="78"/>
      <c r="E16" s="78"/>
      <c r="F16" s="372"/>
      <c r="G16" s="1428" t="s">
        <v>141</v>
      </c>
      <c r="H16" s="1428"/>
      <c r="I16" s="378"/>
      <c r="J16" s="378"/>
      <c r="K16" s="378"/>
      <c r="L16" s="78"/>
      <c r="M16" s="378"/>
      <c r="N16" s="378"/>
      <c r="O16" s="378"/>
      <c r="P16" s="78"/>
      <c r="Q16" s="378"/>
      <c r="R16" s="378"/>
      <c r="S16" s="372"/>
      <c r="T16" s="378"/>
    </row>
    <row r="17" spans="2:20" s="78" customFormat="1" ht="29.25" customHeight="1">
      <c r="B17" s="1134"/>
      <c r="D17" s="323" t="s">
        <v>351</v>
      </c>
      <c r="F17" s="323" t="s">
        <v>138</v>
      </c>
      <c r="G17" s="1135" t="s">
        <v>352</v>
      </c>
      <c r="H17" s="1135" t="s">
        <v>353</v>
      </c>
      <c r="I17" s="378"/>
      <c r="J17" s="378"/>
      <c r="K17" s="378"/>
      <c r="M17" s="378"/>
      <c r="N17" s="378"/>
      <c r="O17" s="378"/>
      <c r="Q17" s="378"/>
      <c r="R17" s="378"/>
      <c r="S17" s="372"/>
      <c r="T17" s="378"/>
    </row>
    <row r="18" spans="2:20" s="78" customFormat="1" ht="18" customHeight="1">
      <c r="B18" s="172">
        <v>1</v>
      </c>
      <c r="D18" s="1292" t="s">
        <v>354</v>
      </c>
      <c r="E18" s="1293"/>
      <c r="F18" s="1294" t="s">
        <v>355</v>
      </c>
      <c r="G18" s="1293" t="s">
        <v>356</v>
      </c>
      <c r="H18" s="1293"/>
      <c r="I18" s="1295">
        <f>SUM('WP-BC'!G35:G52)</f>
        <v>0</v>
      </c>
      <c r="J18" s="1296">
        <f>SUM('WP-BC'!H35:H52)</f>
        <v>0</v>
      </c>
      <c r="K18" s="1296">
        <f>SUM('WP-BC'!I35:I52)</f>
        <v>0</v>
      </c>
      <c r="L18" s="1296">
        <f>SUM('WP-BC'!J35:J52)</f>
        <v>0</v>
      </c>
      <c r="M18" s="1296">
        <f>SUM('WP-BC'!K35:K52)</f>
        <v>0</v>
      </c>
      <c r="N18" s="1296">
        <f>SUM('WP-BC'!L35:L52)</f>
        <v>0</v>
      </c>
      <c r="O18" s="1296">
        <f>SUM('WP-BC'!M35:M52)</f>
        <v>0</v>
      </c>
      <c r="P18" s="1296">
        <f>SUM('WP-BC'!N35:N52)</f>
        <v>0</v>
      </c>
      <c r="Q18" s="1296">
        <f t="shared" ref="Q18:R21" si="0">AVERAGE(I18,M18)</f>
        <v>0</v>
      </c>
      <c r="R18" s="1296">
        <f t="shared" si="0"/>
        <v>0</v>
      </c>
      <c r="S18" s="1296"/>
      <c r="T18" s="1297">
        <f>Q18-R18</f>
        <v>0</v>
      </c>
    </row>
    <row r="19" spans="2:20" s="78" customFormat="1" ht="18" customHeight="1">
      <c r="B19" s="172">
        <f>B18+1</f>
        <v>2</v>
      </c>
      <c r="D19" s="1136" t="s">
        <v>357</v>
      </c>
      <c r="F19" s="372" t="s">
        <v>355</v>
      </c>
      <c r="G19" s="78" t="s">
        <v>358</v>
      </c>
      <c r="H19" s="78" t="s">
        <v>359</v>
      </c>
      <c r="I19" s="1137">
        <f>'WP-BC'!G104</f>
        <v>0</v>
      </c>
      <c r="J19" s="1138">
        <f>'WP-BC'!H104</f>
        <v>0</v>
      </c>
      <c r="K19" s="1138">
        <f>'WP-BC'!I104</f>
        <v>0</v>
      </c>
      <c r="L19" s="1138">
        <f>'WP-BC'!J104</f>
        <v>0</v>
      </c>
      <c r="M19" s="1138">
        <f>'WP-BC'!K104</f>
        <v>0</v>
      </c>
      <c r="N19" s="1138">
        <f>'WP-BC'!L104</f>
        <v>0</v>
      </c>
      <c r="O19" s="1138">
        <f>'WP-BC'!M104</f>
        <v>0</v>
      </c>
      <c r="P19" s="1138">
        <f>'WP-BC'!N104</f>
        <v>0</v>
      </c>
      <c r="Q19" s="1138">
        <f t="shared" si="0"/>
        <v>0</v>
      </c>
      <c r="R19" s="1138">
        <f t="shared" si="0"/>
        <v>0</v>
      </c>
      <c r="S19" s="1138"/>
      <c r="T19" s="1139">
        <f>Q19-R19</f>
        <v>0</v>
      </c>
    </row>
    <row r="20" spans="2:20" s="1140" customFormat="1" ht="18" customHeight="1">
      <c r="B20" s="172">
        <f>B19+1</f>
        <v>3</v>
      </c>
      <c r="D20" s="1136" t="s">
        <v>360</v>
      </c>
      <c r="F20" s="372" t="s">
        <v>355</v>
      </c>
      <c r="G20" s="78" t="s">
        <v>361</v>
      </c>
      <c r="H20" s="78" t="s">
        <v>362</v>
      </c>
      <c r="I20" s="1141">
        <f>'WP-BC'!G166</f>
        <v>0</v>
      </c>
      <c r="J20" s="1142">
        <f>'WP-BC'!H166</f>
        <v>0</v>
      </c>
      <c r="K20" s="1142">
        <f>'WP-BC'!I166</f>
        <v>0</v>
      </c>
      <c r="L20" s="1142">
        <f>'WP-BC'!J166</f>
        <v>0</v>
      </c>
      <c r="M20" s="1142">
        <f>'WP-BC'!K166</f>
        <v>0</v>
      </c>
      <c r="N20" s="1142">
        <f>'WP-BC'!L166</f>
        <v>0</v>
      </c>
      <c r="O20" s="1142">
        <f>'WP-BC'!M166</f>
        <v>0</v>
      </c>
      <c r="P20" s="1142">
        <f>'WP-BC'!N166</f>
        <v>0</v>
      </c>
      <c r="Q20" s="1142">
        <f t="shared" si="0"/>
        <v>0</v>
      </c>
      <c r="R20" s="1142">
        <f t="shared" si="0"/>
        <v>0</v>
      </c>
      <c r="S20" s="1142"/>
      <c r="T20" s="1143">
        <f>Q20-R20</f>
        <v>0</v>
      </c>
    </row>
    <row r="21" spans="2:20" s="78" customFormat="1" ht="18" customHeight="1">
      <c r="B21" s="172">
        <f>B20+1</f>
        <v>4</v>
      </c>
      <c r="D21" s="1144"/>
      <c r="E21" s="429"/>
      <c r="F21" s="1273"/>
      <c r="G21" s="429"/>
      <c r="H21" s="429"/>
      <c r="I21" s="1145">
        <f t="shared" ref="I21:P21" si="1">SUM(I18:I20)</f>
        <v>0</v>
      </c>
      <c r="J21" s="1146">
        <f t="shared" si="1"/>
        <v>0</v>
      </c>
      <c r="K21" s="1146">
        <f t="shared" si="1"/>
        <v>0</v>
      </c>
      <c r="L21" s="1146">
        <f t="shared" si="1"/>
        <v>0</v>
      </c>
      <c r="M21" s="1146">
        <f t="shared" si="1"/>
        <v>0</v>
      </c>
      <c r="N21" s="1146">
        <f t="shared" si="1"/>
        <v>0</v>
      </c>
      <c r="O21" s="1146">
        <f t="shared" si="1"/>
        <v>0</v>
      </c>
      <c r="P21" s="1146">
        <f t="shared" si="1"/>
        <v>0</v>
      </c>
      <c r="Q21" s="1146">
        <f t="shared" si="0"/>
        <v>0</v>
      </c>
      <c r="R21" s="1146">
        <f t="shared" si="0"/>
        <v>0</v>
      </c>
      <c r="S21" s="1146"/>
      <c r="T21" s="1147">
        <f>Q21-R21</f>
        <v>0</v>
      </c>
    </row>
    <row r="22" spans="2:20" s="78" customFormat="1" ht="18" customHeight="1">
      <c r="B22" s="172"/>
      <c r="F22" s="372"/>
      <c r="I22" s="330"/>
      <c r="J22" s="330"/>
      <c r="K22" s="330"/>
      <c r="L22" s="330"/>
      <c r="M22" s="330"/>
      <c r="N22" s="330"/>
      <c r="O22" s="330"/>
      <c r="P22" s="330"/>
      <c r="Q22" s="1148"/>
      <c r="R22" s="1148"/>
      <c r="S22" s="1138"/>
      <c r="T22" s="1148"/>
    </row>
    <row r="23" spans="2:20" s="78" customFormat="1" ht="18" customHeight="1">
      <c r="B23" s="172"/>
      <c r="D23" s="323" t="s">
        <v>363</v>
      </c>
      <c r="F23" s="372"/>
      <c r="G23" s="176"/>
      <c r="H23" s="176"/>
      <c r="I23" s="330"/>
      <c r="J23" s="330"/>
      <c r="K23" s="330"/>
      <c r="L23" s="330"/>
      <c r="M23" s="330"/>
      <c r="N23" s="330"/>
      <c r="O23" s="330"/>
      <c r="P23" s="330"/>
      <c r="Q23" s="1148"/>
      <c r="R23" s="1148"/>
      <c r="S23" s="1138"/>
      <c r="T23" s="1148"/>
    </row>
    <row r="24" spans="2:20" s="78" customFormat="1" ht="18" customHeight="1">
      <c r="B24" s="172">
        <f>B21+1</f>
        <v>5</v>
      </c>
      <c r="D24" s="1292" t="s">
        <v>364</v>
      </c>
      <c r="E24" s="1293"/>
      <c r="F24" s="1294" t="s">
        <v>355</v>
      </c>
      <c r="G24" s="1298" t="s">
        <v>365</v>
      </c>
      <c r="H24" s="1298"/>
      <c r="I24" s="1295">
        <f>SUM('WP-BC'!G18:G24,'WP-BC'!G32:G34)</f>
        <v>0</v>
      </c>
      <c r="J24" s="1296">
        <f>SUM('WP-BC'!H18:H24,'WP-BC'!H32:H34)</f>
        <v>0</v>
      </c>
      <c r="K24" s="1296">
        <f>SUM('WP-BC'!I18:I24,'WP-BC'!I32:I34)</f>
        <v>0</v>
      </c>
      <c r="L24" s="1296">
        <f>SUM('WP-BC'!J18:J24,'WP-BC'!J32:J34)</f>
        <v>0</v>
      </c>
      <c r="M24" s="1296">
        <f>SUM('WP-BC'!K18:K24,'WP-BC'!K32:K34)</f>
        <v>0</v>
      </c>
      <c r="N24" s="1296">
        <f>SUM('WP-BC'!L18:L24,'WP-BC'!L32:L34)</f>
        <v>0</v>
      </c>
      <c r="O24" s="1296">
        <f>SUM('WP-BC'!M18:M24,'WP-BC'!M32:M34)</f>
        <v>0</v>
      </c>
      <c r="P24" s="1296">
        <f>SUM('WP-BC'!N18:N24,'WP-BC'!N32:N34)</f>
        <v>0</v>
      </c>
      <c r="Q24" s="1296">
        <f t="shared" ref="Q24:R26" si="2">AVERAGE(I24,M24)</f>
        <v>0</v>
      </c>
      <c r="R24" s="1296">
        <f t="shared" si="2"/>
        <v>0</v>
      </c>
      <c r="S24" s="1296"/>
      <c r="T24" s="1297">
        <f>Q24-R24</f>
        <v>0</v>
      </c>
    </row>
    <row r="25" spans="2:20" s="78" customFormat="1" ht="18" customHeight="1">
      <c r="B25" s="172">
        <f>B24+1</f>
        <v>6</v>
      </c>
      <c r="D25" s="1136" t="s">
        <v>203</v>
      </c>
      <c r="F25" s="372" t="s">
        <v>355</v>
      </c>
      <c r="G25" s="78" t="s">
        <v>366</v>
      </c>
      <c r="H25" s="78" t="s">
        <v>367</v>
      </c>
      <c r="I25" s="1149">
        <f>'WP-BC'!G242</f>
        <v>0</v>
      </c>
      <c r="J25" s="1150">
        <f>'WP-BC'!H242</f>
        <v>0</v>
      </c>
      <c r="K25" s="1150">
        <f>'WP-BC'!I242</f>
        <v>0</v>
      </c>
      <c r="L25" s="1150">
        <f>'WP-BC'!J242</f>
        <v>0</v>
      </c>
      <c r="M25" s="1150">
        <f>'WP-BC'!K242</f>
        <v>0</v>
      </c>
      <c r="N25" s="1150">
        <f>'WP-BC'!L242</f>
        <v>0</v>
      </c>
      <c r="O25" s="1150">
        <f>'WP-BC'!M242</f>
        <v>0</v>
      </c>
      <c r="P25" s="1150">
        <f>'WP-BC'!N242</f>
        <v>0</v>
      </c>
      <c r="Q25" s="1150">
        <f t="shared" si="2"/>
        <v>0</v>
      </c>
      <c r="R25" s="1150">
        <f t="shared" si="2"/>
        <v>0</v>
      </c>
      <c r="S25" s="1150"/>
      <c r="T25" s="1151">
        <f>Q25-R25</f>
        <v>0</v>
      </c>
    </row>
    <row r="26" spans="2:20" s="78" customFormat="1" ht="18" customHeight="1">
      <c r="B26" s="172">
        <f>B25+1</f>
        <v>7</v>
      </c>
      <c r="D26" s="1136"/>
      <c r="F26" s="372"/>
      <c r="I26" s="1137">
        <f t="shared" ref="I26:P26" si="3">I24+I25</f>
        <v>0</v>
      </c>
      <c r="J26" s="1138">
        <f t="shared" si="3"/>
        <v>0</v>
      </c>
      <c r="K26" s="1138">
        <f t="shared" si="3"/>
        <v>0</v>
      </c>
      <c r="L26" s="1138">
        <f t="shared" si="3"/>
        <v>0</v>
      </c>
      <c r="M26" s="1138">
        <f t="shared" si="3"/>
        <v>0</v>
      </c>
      <c r="N26" s="1138">
        <f t="shared" si="3"/>
        <v>0</v>
      </c>
      <c r="O26" s="1138">
        <f t="shared" si="3"/>
        <v>0</v>
      </c>
      <c r="P26" s="1138">
        <f t="shared" si="3"/>
        <v>0</v>
      </c>
      <c r="Q26" s="1138">
        <f t="shared" si="2"/>
        <v>0</v>
      </c>
      <c r="R26" s="1138">
        <f t="shared" si="2"/>
        <v>0</v>
      </c>
      <c r="S26" s="1138"/>
      <c r="T26" s="1139">
        <f>Q26-R26</f>
        <v>0</v>
      </c>
    </row>
    <row r="27" spans="2:20" s="78" customFormat="1" ht="18" customHeight="1">
      <c r="B27" s="172"/>
      <c r="D27" s="1136"/>
      <c r="F27" s="372"/>
      <c r="G27" s="198"/>
      <c r="H27" s="198"/>
      <c r="I27" s="1137"/>
      <c r="J27" s="1138"/>
      <c r="K27" s="1138"/>
      <c r="L27" s="1138"/>
      <c r="M27" s="1138"/>
      <c r="N27" s="1138"/>
      <c r="O27" s="1138"/>
      <c r="P27" s="1138"/>
      <c r="Q27" s="1138"/>
      <c r="R27" s="1138"/>
      <c r="S27" s="1138"/>
      <c r="T27" s="1139"/>
    </row>
    <row r="28" spans="2:20" s="78" customFormat="1" ht="18" customHeight="1">
      <c r="B28" s="172">
        <f>B26+1</f>
        <v>8</v>
      </c>
      <c r="D28" s="1136" t="s">
        <v>368</v>
      </c>
      <c r="F28" s="372" t="s">
        <v>355</v>
      </c>
      <c r="I28" s="1137">
        <f>-'WP-BC'!G239</f>
        <v>0</v>
      </c>
      <c r="J28" s="1138">
        <f>-'WP-BC'!H239</f>
        <v>0</v>
      </c>
      <c r="K28" s="1138">
        <f>-'WP-BC'!I239</f>
        <v>0</v>
      </c>
      <c r="L28" s="1138">
        <f>-'WP-BC'!J239</f>
        <v>0</v>
      </c>
      <c r="M28" s="1138">
        <f>-'WP-BC'!K239</f>
        <v>0</v>
      </c>
      <c r="N28" s="1138">
        <f>-'WP-BC'!L239</f>
        <v>0</v>
      </c>
      <c r="O28" s="1138">
        <f>-'WP-BC'!M239</f>
        <v>0</v>
      </c>
      <c r="P28" s="1138">
        <f>-'WP-BC'!N239</f>
        <v>0</v>
      </c>
      <c r="Q28" s="1138">
        <f>AVERAGE(I28,M28)</f>
        <v>0</v>
      </c>
      <c r="R28" s="1138">
        <f>AVERAGE(J28,N28)</f>
        <v>0</v>
      </c>
      <c r="S28" s="1138"/>
      <c r="T28" s="1139">
        <f>Q28-R28</f>
        <v>0</v>
      </c>
    </row>
    <row r="29" spans="2:20" s="78" customFormat="1" ht="18" customHeight="1">
      <c r="B29" s="172"/>
      <c r="D29" s="1136"/>
      <c r="F29" s="172"/>
      <c r="I29" s="1137"/>
      <c r="J29" s="1138"/>
      <c r="K29" s="1138"/>
      <c r="L29" s="1138"/>
      <c r="M29" s="1138"/>
      <c r="N29" s="1138"/>
      <c r="O29" s="1138"/>
      <c r="P29" s="1138"/>
      <c r="Q29" s="1138"/>
      <c r="R29" s="1138"/>
      <c r="S29" s="1138"/>
      <c r="T29" s="1139"/>
    </row>
    <row r="30" spans="2:20" s="78" customFormat="1" ht="18" customHeight="1">
      <c r="B30" s="172">
        <f>B28+1</f>
        <v>9</v>
      </c>
      <c r="D30" s="1152" t="s">
        <v>369</v>
      </c>
      <c r="F30" s="372" t="s">
        <v>370</v>
      </c>
      <c r="I30" s="1149">
        <f>-'WP-BB'!K$75</f>
        <v>0</v>
      </c>
      <c r="J30" s="1150">
        <f>-'WP-BB'!L$75</f>
        <v>0</v>
      </c>
      <c r="K30" s="1150">
        <f>-'WP-BB'!M$75</f>
        <v>0</v>
      </c>
      <c r="L30" s="1150">
        <f>-'WP-BB'!N$75</f>
        <v>0</v>
      </c>
      <c r="M30" s="1150">
        <f>-'WP-BB'!O$75</f>
        <v>0</v>
      </c>
      <c r="N30" s="1150">
        <f>-'WP-BB'!P$75</f>
        <v>0</v>
      </c>
      <c r="O30" s="1150">
        <f>-'WP-BB'!Q$75</f>
        <v>0</v>
      </c>
      <c r="P30" s="1150">
        <f>-'WP-BB'!R$75</f>
        <v>0</v>
      </c>
      <c r="Q30" s="1150">
        <f>AVERAGE(I30,M30)</f>
        <v>0</v>
      </c>
      <c r="R30" s="1150">
        <f>AVERAGE(J30,N30)</f>
        <v>0</v>
      </c>
      <c r="S30" s="1138"/>
      <c r="T30" s="1151">
        <f>Q30-R30</f>
        <v>0</v>
      </c>
    </row>
    <row r="31" spans="2:20" s="78" customFormat="1" ht="18" customHeight="1">
      <c r="B31" s="172"/>
      <c r="D31" s="1136"/>
      <c r="F31" s="372"/>
      <c r="I31" s="1137"/>
      <c r="J31" s="1138"/>
      <c r="K31" s="1138"/>
      <c r="L31" s="1138"/>
      <c r="M31" s="1138"/>
      <c r="N31" s="1138"/>
      <c r="O31" s="1138"/>
      <c r="P31" s="1138"/>
      <c r="Q31" s="1138"/>
      <c r="R31" s="1138"/>
      <c r="S31" s="1138"/>
      <c r="T31" s="1139"/>
    </row>
    <row r="32" spans="2:20" s="78" customFormat="1" ht="18" customHeight="1">
      <c r="B32" s="172"/>
      <c r="D32" s="1153" t="s">
        <v>371</v>
      </c>
      <c r="F32" s="372"/>
      <c r="I32" s="1154"/>
      <c r="J32" s="330"/>
      <c r="K32" s="330"/>
      <c r="L32" s="330"/>
      <c r="M32" s="330"/>
      <c r="N32" s="330"/>
      <c r="O32" s="330"/>
      <c r="P32" s="330"/>
      <c r="Q32" s="1138"/>
      <c r="R32" s="1138"/>
      <c r="S32" s="1138"/>
      <c r="T32" s="1139"/>
    </row>
    <row r="33" spans="2:22" s="78" customFormat="1" ht="18" customHeight="1">
      <c r="B33" s="172">
        <f>B30+1</f>
        <v>10</v>
      </c>
      <c r="D33" s="1136" t="s">
        <v>372</v>
      </c>
      <c r="F33" s="372" t="s">
        <v>355</v>
      </c>
      <c r="G33" s="198"/>
      <c r="H33" s="198"/>
      <c r="I33" s="1137">
        <f>-'WP-BC'!G238</f>
        <v>0</v>
      </c>
      <c r="J33" s="1138">
        <f>-'WP-BC'!H238</f>
        <v>0</v>
      </c>
      <c r="K33" s="1138">
        <f>-'WP-BC'!I238</f>
        <v>0</v>
      </c>
      <c r="L33" s="1138">
        <f>-'WP-BC'!J238</f>
        <v>0</v>
      </c>
      <c r="M33" s="1138">
        <f>-'WP-BC'!K238</f>
        <v>0</v>
      </c>
      <c r="N33" s="1138">
        <f>-'WP-BC'!L238</f>
        <v>0</v>
      </c>
      <c r="O33" s="1138">
        <f>-'WP-BC'!M238</f>
        <v>0</v>
      </c>
      <c r="P33" s="1138">
        <f>-'WP-BC'!N238</f>
        <v>0</v>
      </c>
      <c r="Q33" s="1138">
        <f>AVERAGE(I33,M33)</f>
        <v>0</v>
      </c>
      <c r="R33" s="1138">
        <f>AVERAGE(J33,N33)</f>
        <v>0</v>
      </c>
      <c r="S33" s="1138"/>
      <c r="T33" s="1139">
        <f>Q33-R33</f>
        <v>0</v>
      </c>
    </row>
    <row r="34" spans="2:22" s="78" customFormat="1" ht="18" customHeight="1">
      <c r="B34" s="172">
        <f>B33+1</f>
        <v>11</v>
      </c>
      <c r="D34" s="1136" t="s">
        <v>322</v>
      </c>
      <c r="E34" s="323"/>
      <c r="F34" s="372" t="s">
        <v>355</v>
      </c>
      <c r="G34" s="198"/>
      <c r="H34" s="198"/>
      <c r="I34" s="1137">
        <f>-('WP-BC'!G34+'WP-BC'!G195)</f>
        <v>0</v>
      </c>
      <c r="J34" s="1138">
        <f>-('WP-BC'!H34+'WP-BC'!H195)</f>
        <v>0</v>
      </c>
      <c r="K34" s="1138">
        <f>-('WP-BC'!I34+'WP-BC'!I195)</f>
        <v>0</v>
      </c>
      <c r="L34" s="1138">
        <f>-('WP-BC'!J34+'WP-BC'!J195)</f>
        <v>0</v>
      </c>
      <c r="M34" s="1138">
        <f>-('WP-BC'!K34+'WP-BC'!K195)</f>
        <v>0</v>
      </c>
      <c r="N34" s="1138">
        <f>-('WP-BC'!L34+'WP-BC'!L195)</f>
        <v>0</v>
      </c>
      <c r="O34" s="1138">
        <f>-('WP-BC'!M34+'WP-BC'!M195)</f>
        <v>0</v>
      </c>
      <c r="P34" s="1138">
        <f>-('WP-BC'!N34+'WP-BC'!N195)</f>
        <v>0</v>
      </c>
      <c r="Q34" s="1138">
        <f t="shared" ref="Q34:R36" si="4">AVERAGE(I34,M34)</f>
        <v>0</v>
      </c>
      <c r="R34" s="1138">
        <f t="shared" si="4"/>
        <v>0</v>
      </c>
      <c r="S34" s="1138"/>
      <c r="T34" s="1139">
        <f>Q34-R34</f>
        <v>0</v>
      </c>
    </row>
    <row r="35" spans="2:22" s="78" customFormat="1" ht="18" customHeight="1">
      <c r="B35" s="172">
        <f t="shared" ref="B35:B41" si="5">B34+1</f>
        <v>12</v>
      </c>
      <c r="D35" s="1136" t="s">
        <v>373</v>
      </c>
      <c r="F35" s="372" t="s">
        <v>374</v>
      </c>
      <c r="G35" s="198"/>
      <c r="H35" s="198"/>
      <c r="I35" s="1137">
        <f>-'WP-BF'!F59</f>
        <v>0</v>
      </c>
      <c r="J35" s="1138">
        <f>'WP-BF'!H59</f>
        <v>0</v>
      </c>
      <c r="K35" s="1138">
        <f>I35-J35</f>
        <v>0</v>
      </c>
      <c r="L35" s="1138">
        <f>-'WP-BF'!L59</f>
        <v>0</v>
      </c>
      <c r="M35" s="1138">
        <f>-'WP-BF'!N59</f>
        <v>0</v>
      </c>
      <c r="N35" s="1138">
        <f>'WP-BF'!P59</f>
        <v>0</v>
      </c>
      <c r="O35" s="1138">
        <f>M35-N35</f>
        <v>0</v>
      </c>
      <c r="P35" s="1138">
        <f>-'WP-BF'!T59</f>
        <v>0</v>
      </c>
      <c r="Q35" s="1138">
        <f t="shared" si="4"/>
        <v>0</v>
      </c>
      <c r="R35" s="1138">
        <f t="shared" si="4"/>
        <v>0</v>
      </c>
      <c r="S35" s="1138"/>
      <c r="T35" s="1139">
        <f>Q35-R35</f>
        <v>0</v>
      </c>
    </row>
    <row r="36" spans="2:22" s="78" customFormat="1" ht="18" customHeight="1">
      <c r="B36" s="172">
        <f t="shared" si="5"/>
        <v>13</v>
      </c>
      <c r="D36" s="1136" t="s">
        <v>319</v>
      </c>
      <c r="F36" s="372" t="s">
        <v>375</v>
      </c>
      <c r="G36" s="198"/>
      <c r="H36" s="198"/>
      <c r="I36" s="1137">
        <f>-'WP-BE'!F41</f>
        <v>0</v>
      </c>
      <c r="J36" s="1138">
        <f>'WP-BE'!G41</f>
        <v>0</v>
      </c>
      <c r="K36" s="1138">
        <f>I36-J36</f>
        <v>0</v>
      </c>
      <c r="L36" s="1138">
        <f>'WP-BE'!I41</f>
        <v>0</v>
      </c>
      <c r="M36" s="1138">
        <f>-'WP-BE'!J41</f>
        <v>0</v>
      </c>
      <c r="N36" s="1138">
        <f>'WP-BE'!K41</f>
        <v>0</v>
      </c>
      <c r="O36" s="1138">
        <f>M36-N36</f>
        <v>0</v>
      </c>
      <c r="P36" s="1138">
        <f>'WP-BE'!M41</f>
        <v>0</v>
      </c>
      <c r="Q36" s="1138">
        <f t="shared" si="4"/>
        <v>0</v>
      </c>
      <c r="R36" s="1138">
        <f t="shared" si="4"/>
        <v>0</v>
      </c>
      <c r="S36" s="1138"/>
      <c r="T36" s="1139">
        <f>Q36-R36</f>
        <v>0</v>
      </c>
      <c r="V36" s="176"/>
    </row>
    <row r="37" spans="2:22" s="78" customFormat="1" ht="18" customHeight="1">
      <c r="B37" s="172">
        <f t="shared" si="5"/>
        <v>14</v>
      </c>
      <c r="D37" s="1136" t="s">
        <v>376</v>
      </c>
      <c r="F37" s="172"/>
      <c r="G37" s="198"/>
      <c r="H37" s="198"/>
      <c r="I37" s="1137"/>
      <c r="J37" s="1138"/>
      <c r="K37" s="1138"/>
      <c r="L37" s="1138">
        <f>'WP-BD'!H44</f>
        <v>0</v>
      </c>
      <c r="M37" s="1138"/>
      <c r="N37" s="1138"/>
      <c r="O37" s="1138"/>
      <c r="P37" s="1138">
        <f>'WP-BD'!H43</f>
        <v>0</v>
      </c>
      <c r="Q37" s="1138"/>
      <c r="R37" s="1138"/>
      <c r="S37" s="1138"/>
      <c r="T37" s="1139"/>
    </row>
    <row r="38" spans="2:22" s="78" customFormat="1" ht="18" customHeight="1">
      <c r="B38" s="1155">
        <f t="shared" si="5"/>
        <v>15</v>
      </c>
      <c r="C38" s="327"/>
      <c r="D38" s="1156" t="s">
        <v>128</v>
      </c>
      <c r="E38" s="327"/>
      <c r="F38" s="1155"/>
      <c r="G38" s="205"/>
      <c r="H38" s="205"/>
      <c r="I38" s="1157"/>
      <c r="J38" s="1158"/>
      <c r="K38" s="1158"/>
      <c r="L38" s="1158"/>
      <c r="M38" s="1158"/>
      <c r="N38" s="1158"/>
      <c r="O38" s="1158"/>
      <c r="P38" s="1158"/>
      <c r="Q38" s="1158"/>
      <c r="R38" s="1158"/>
      <c r="S38" s="1158"/>
      <c r="T38" s="1159"/>
    </row>
    <row r="39" spans="2:22" s="78" customFormat="1" ht="18" customHeight="1">
      <c r="B39" s="172">
        <f>B38+1</f>
        <v>16</v>
      </c>
      <c r="D39" s="1136" t="s">
        <v>377</v>
      </c>
      <c r="F39" s="172"/>
      <c r="G39" s="323"/>
      <c r="H39" s="323"/>
      <c r="I39" s="1137">
        <f>SUM(I33:I38)</f>
        <v>0</v>
      </c>
      <c r="J39" s="1138">
        <f t="shared" ref="J39:O39" si="6">SUM(J33:J38)</f>
        <v>0</v>
      </c>
      <c r="K39" s="1138">
        <f t="shared" si="6"/>
        <v>0</v>
      </c>
      <c r="L39" s="1138">
        <f t="shared" si="6"/>
        <v>0</v>
      </c>
      <c r="M39" s="1138">
        <f t="shared" si="6"/>
        <v>0</v>
      </c>
      <c r="N39" s="1138">
        <f t="shared" si="6"/>
        <v>0</v>
      </c>
      <c r="O39" s="1138">
        <f t="shared" si="6"/>
        <v>0</v>
      </c>
      <c r="P39" s="1138">
        <f>SUM(P33:P38)</f>
        <v>0</v>
      </c>
      <c r="Q39" s="1138">
        <f>SUM(Q33:Q38)</f>
        <v>0</v>
      </c>
      <c r="R39" s="1138">
        <f t="shared" ref="R39:T39" si="7">SUM(R33:R38)</f>
        <v>0</v>
      </c>
      <c r="S39" s="1138">
        <f t="shared" si="7"/>
        <v>0</v>
      </c>
      <c r="T39" s="1139">
        <f t="shared" si="7"/>
        <v>0</v>
      </c>
    </row>
    <row r="40" spans="2:22" s="78" customFormat="1" ht="18" customHeight="1">
      <c r="B40" s="172">
        <f t="shared" si="5"/>
        <v>17</v>
      </c>
      <c r="D40" s="1136"/>
      <c r="F40" s="372"/>
      <c r="I40" s="1137"/>
      <c r="J40" s="1138"/>
      <c r="K40" s="1138"/>
      <c r="L40" s="1138"/>
      <c r="M40" s="1138"/>
      <c r="N40" s="1138"/>
      <c r="O40" s="1138"/>
      <c r="P40" s="1138"/>
      <c r="Q40" s="1138"/>
      <c r="R40" s="1138"/>
      <c r="S40" s="1138"/>
      <c r="T40" s="1139"/>
    </row>
    <row r="41" spans="2:22" s="78" customFormat="1" ht="18" customHeight="1">
      <c r="B41" s="172">
        <f t="shared" si="5"/>
        <v>18</v>
      </c>
      <c r="D41" s="1160" t="s">
        <v>378</v>
      </c>
      <c r="E41" s="1161"/>
      <c r="F41" s="1162"/>
      <c r="G41" s="1161"/>
      <c r="H41" s="1161"/>
      <c r="I41" s="1145">
        <f>I39+I26+I28+I30</f>
        <v>0</v>
      </c>
      <c r="J41" s="1146">
        <f t="shared" ref="J41:T41" si="8">J39+J26+J28+J30</f>
        <v>0</v>
      </c>
      <c r="K41" s="1146">
        <f t="shared" si="8"/>
        <v>0</v>
      </c>
      <c r="L41" s="1146">
        <f t="shared" si="8"/>
        <v>0</v>
      </c>
      <c r="M41" s="1146">
        <f t="shared" si="8"/>
        <v>0</v>
      </c>
      <c r="N41" s="1146">
        <f t="shared" si="8"/>
        <v>0</v>
      </c>
      <c r="O41" s="1146">
        <f t="shared" si="8"/>
        <v>0</v>
      </c>
      <c r="P41" s="1146">
        <f t="shared" si="8"/>
        <v>0</v>
      </c>
      <c r="Q41" s="1146">
        <f t="shared" si="8"/>
        <v>0</v>
      </c>
      <c r="R41" s="1146">
        <f t="shared" si="8"/>
        <v>0</v>
      </c>
      <c r="S41" s="1146">
        <f t="shared" si="8"/>
        <v>0</v>
      </c>
      <c r="T41" s="1147">
        <f t="shared" si="8"/>
        <v>0</v>
      </c>
    </row>
    <row r="42" spans="2:22" s="78" customFormat="1" ht="18" customHeight="1">
      <c r="B42" s="172"/>
      <c r="F42" s="372"/>
      <c r="I42" s="1148"/>
      <c r="J42" s="1148"/>
      <c r="K42" s="1148"/>
      <c r="L42" s="1148"/>
      <c r="M42" s="1148"/>
      <c r="N42" s="1148"/>
      <c r="O42" s="1148"/>
      <c r="P42" s="1148"/>
      <c r="Q42" s="1148"/>
      <c r="R42" s="1148"/>
      <c r="S42" s="1138"/>
      <c r="T42" s="1148"/>
    </row>
    <row r="43" spans="2:22" s="78" customFormat="1" ht="18" customHeight="1">
      <c r="B43" s="172"/>
      <c r="F43" s="372"/>
      <c r="I43" s="1148"/>
      <c r="J43" s="1148"/>
      <c r="K43" s="1148"/>
      <c r="L43" s="1148"/>
      <c r="M43" s="1148">
        <f>I43-J43</f>
        <v>0</v>
      </c>
      <c r="N43" s="1148"/>
      <c r="O43" s="1148"/>
      <c r="P43" s="1148"/>
      <c r="Q43" s="1148"/>
      <c r="R43" s="1148"/>
      <c r="S43" s="1138"/>
      <c r="T43" s="1148"/>
    </row>
    <row r="44" spans="2:22" s="78" customFormat="1" ht="18" customHeight="1">
      <c r="B44" s="172"/>
      <c r="D44" s="323" t="s">
        <v>379</v>
      </c>
      <c r="F44" s="372"/>
      <c r="I44" s="1148"/>
      <c r="J44" s="1148"/>
      <c r="K44" s="1148"/>
      <c r="L44" s="1148"/>
      <c r="M44" s="1148"/>
      <c r="N44" s="1148"/>
      <c r="O44" s="1148"/>
      <c r="P44" s="1148"/>
      <c r="Q44" s="1148"/>
      <c r="R44" s="1148"/>
      <c r="S44" s="1138"/>
      <c r="T44" s="1148"/>
    </row>
    <row r="45" spans="2:22" s="78" customFormat="1" ht="18" customHeight="1">
      <c r="B45" s="172">
        <f>B41+1</f>
        <v>19</v>
      </c>
      <c r="D45" s="1292" t="s">
        <v>380</v>
      </c>
      <c r="E45" s="1293"/>
      <c r="F45" s="1294" t="s">
        <v>355</v>
      </c>
      <c r="G45" s="1293" t="s">
        <v>381</v>
      </c>
      <c r="H45" s="1293"/>
      <c r="I45" s="1295">
        <f>SUM('WP-BC'!G25:G31)</f>
        <v>0</v>
      </c>
      <c r="J45" s="1296">
        <f>SUM('WP-BC'!H25:H31)</f>
        <v>0</v>
      </c>
      <c r="K45" s="1296">
        <f>SUM('WP-BC'!I25:I31)</f>
        <v>0</v>
      </c>
      <c r="L45" s="1296">
        <f>SUM('WP-BC'!N25:N31)</f>
        <v>0</v>
      </c>
      <c r="M45" s="1296">
        <f>SUM('WP-BC'!K25:K31)</f>
        <v>0</v>
      </c>
      <c r="N45" s="1296">
        <f>SUM('WP-BC'!L25:L31)</f>
        <v>0</v>
      </c>
      <c r="O45" s="1296">
        <f>SUM('WP-BC'!M25:M31)</f>
        <v>0</v>
      </c>
      <c r="P45" s="1296">
        <f>SUM('WP-BC'!N25:N31)</f>
        <v>0</v>
      </c>
      <c r="Q45" s="1296">
        <f t="shared" ref="Q45:R47" si="9">AVERAGE(I45,M45)</f>
        <v>0</v>
      </c>
      <c r="R45" s="1296">
        <f t="shared" si="9"/>
        <v>0</v>
      </c>
      <c r="S45" s="1296"/>
      <c r="T45" s="1297">
        <f>Q45-R45</f>
        <v>0</v>
      </c>
    </row>
    <row r="46" spans="2:22" s="78" customFormat="1" ht="18" customHeight="1">
      <c r="B46" s="172">
        <f>B45+1</f>
        <v>20</v>
      </c>
      <c r="D46" s="1136" t="s">
        <v>382</v>
      </c>
      <c r="F46" s="372" t="s">
        <v>355</v>
      </c>
      <c r="G46" s="78" t="s">
        <v>383</v>
      </c>
      <c r="H46" s="78" t="s">
        <v>384</v>
      </c>
      <c r="I46" s="1149">
        <f>'WP-BC'!G353</f>
        <v>0</v>
      </c>
      <c r="J46" s="1150">
        <f>'WP-BC'!H353</f>
        <v>0</v>
      </c>
      <c r="K46" s="1150">
        <f>'WP-BC'!I353</f>
        <v>0</v>
      </c>
      <c r="L46" s="1150">
        <f>'WP-BC'!J353</f>
        <v>0</v>
      </c>
      <c r="M46" s="1150">
        <f>'WP-BC'!K353</f>
        <v>0</v>
      </c>
      <c r="N46" s="1150">
        <f>'WP-BC'!L353</f>
        <v>0</v>
      </c>
      <c r="O46" s="1150">
        <f>'WP-BC'!M353</f>
        <v>0</v>
      </c>
      <c r="P46" s="1150">
        <f>'WP-BC'!N353</f>
        <v>0</v>
      </c>
      <c r="Q46" s="1150">
        <f t="shared" si="9"/>
        <v>0</v>
      </c>
      <c r="R46" s="1150">
        <f t="shared" si="9"/>
        <v>0</v>
      </c>
      <c r="S46" s="1150"/>
      <c r="T46" s="1151">
        <f>Q46-R46</f>
        <v>0</v>
      </c>
    </row>
    <row r="47" spans="2:22" s="78" customFormat="1" ht="18" customHeight="1">
      <c r="B47" s="172">
        <f>B46+1</f>
        <v>21</v>
      </c>
      <c r="D47" s="1136"/>
      <c r="F47" s="372"/>
      <c r="G47" s="78" t="s">
        <v>385</v>
      </c>
      <c r="I47" s="1137">
        <f t="shared" ref="I47:P47" si="10">SUM(I45:I46)</f>
        <v>0</v>
      </c>
      <c r="J47" s="1138">
        <f t="shared" si="10"/>
        <v>0</v>
      </c>
      <c r="K47" s="1138">
        <f t="shared" si="10"/>
        <v>0</v>
      </c>
      <c r="L47" s="1138">
        <f t="shared" si="10"/>
        <v>0</v>
      </c>
      <c r="M47" s="1138">
        <f t="shared" si="10"/>
        <v>0</v>
      </c>
      <c r="N47" s="1138">
        <f t="shared" si="10"/>
        <v>0</v>
      </c>
      <c r="O47" s="1138">
        <f t="shared" si="10"/>
        <v>0</v>
      </c>
      <c r="P47" s="1138">
        <f t="shared" si="10"/>
        <v>0</v>
      </c>
      <c r="Q47" s="1138">
        <f t="shared" si="9"/>
        <v>0</v>
      </c>
      <c r="R47" s="1138">
        <f t="shared" si="9"/>
        <v>0</v>
      </c>
      <c r="S47" s="1138"/>
      <c r="T47" s="1139">
        <f>Q47-R47</f>
        <v>0</v>
      </c>
    </row>
    <row r="48" spans="2:22" s="78" customFormat="1" ht="18" customHeight="1">
      <c r="B48" s="172"/>
      <c r="D48" s="1153" t="s">
        <v>371</v>
      </c>
      <c r="F48" s="372"/>
      <c r="I48" s="1137"/>
      <c r="J48" s="1138"/>
      <c r="K48" s="1138"/>
      <c r="L48" s="1138"/>
      <c r="M48" s="1138"/>
      <c r="N48" s="1138"/>
      <c r="O48" s="1138"/>
      <c r="P48" s="1138"/>
      <c r="Q48" s="1138"/>
      <c r="R48" s="1138"/>
      <c r="S48" s="1138"/>
      <c r="T48" s="1139"/>
    </row>
    <row r="49" spans="1:20" ht="18" customHeight="1">
      <c r="A49" s="78"/>
      <c r="B49" s="172">
        <f>B47+1</f>
        <v>22</v>
      </c>
      <c r="C49" s="78"/>
      <c r="D49" s="1136" t="s">
        <v>386</v>
      </c>
      <c r="E49" s="78"/>
      <c r="F49" s="372"/>
      <c r="G49" s="78"/>
      <c r="H49" s="78"/>
      <c r="I49" s="1137">
        <v>0</v>
      </c>
      <c r="J49" s="1138">
        <v>0</v>
      </c>
      <c r="K49" s="1138">
        <v>0</v>
      </c>
      <c r="L49" s="1138">
        <v>0</v>
      </c>
      <c r="M49" s="1138">
        <v>0</v>
      </c>
      <c r="N49" s="1138">
        <v>0</v>
      </c>
      <c r="O49" s="1138">
        <v>0</v>
      </c>
      <c r="P49" s="1138">
        <v>0</v>
      </c>
      <c r="Q49" s="1138">
        <f t="shared" ref="Q49:R52" si="11">AVERAGE(I49,M49)</f>
        <v>0</v>
      </c>
      <c r="R49" s="1138">
        <f t="shared" si="11"/>
        <v>0</v>
      </c>
      <c r="S49" s="1138"/>
      <c r="T49" s="1139">
        <f>Q49-R49</f>
        <v>0</v>
      </c>
    </row>
    <row r="50" spans="1:20" ht="18" customHeight="1">
      <c r="A50" s="78"/>
      <c r="B50" s="172">
        <f>B49+1</f>
        <v>23</v>
      </c>
      <c r="C50" s="78"/>
      <c r="D50" s="1136" t="s">
        <v>387</v>
      </c>
      <c r="E50" s="78"/>
      <c r="F50" s="372" t="s">
        <v>355</v>
      </c>
      <c r="G50" s="78"/>
      <c r="H50" s="78"/>
      <c r="I50" s="1137">
        <f>-'WP-BC'!G334</f>
        <v>0</v>
      </c>
      <c r="J50" s="1138">
        <f>-'WP-BC'!H334</f>
        <v>0</v>
      </c>
      <c r="K50" s="1138">
        <f>-'WP-BC'!I334</f>
        <v>0</v>
      </c>
      <c r="L50" s="1138">
        <f>-'WP-BC'!J334</f>
        <v>0</v>
      </c>
      <c r="M50" s="1138">
        <f>-'WP-BC'!K334</f>
        <v>0</v>
      </c>
      <c r="N50" s="1138">
        <f>-'WP-BC'!L334</f>
        <v>0</v>
      </c>
      <c r="O50" s="1138">
        <f>-'WP-BC'!M334</f>
        <v>0</v>
      </c>
      <c r="P50" s="1138">
        <f>-'WP-BC'!N334</f>
        <v>0</v>
      </c>
      <c r="Q50" s="1138">
        <f t="shared" si="11"/>
        <v>0</v>
      </c>
      <c r="R50" s="1138">
        <f t="shared" si="11"/>
        <v>0</v>
      </c>
      <c r="S50" s="1138"/>
      <c r="T50" s="1139">
        <f>Q50-R50</f>
        <v>0</v>
      </c>
    </row>
    <row r="51" spans="1:20" ht="18" customHeight="1">
      <c r="A51" s="78"/>
      <c r="B51" s="172">
        <f>B50+1</f>
        <v>24</v>
      </c>
      <c r="C51" s="78"/>
      <c r="D51" s="1136" t="s">
        <v>388</v>
      </c>
      <c r="E51" s="78"/>
      <c r="F51" s="372" t="s">
        <v>389</v>
      </c>
      <c r="G51" s="323"/>
      <c r="H51" s="323"/>
      <c r="I51" s="1137">
        <f>-'WP-BG'!E49</f>
        <v>0</v>
      </c>
      <c r="J51" s="1138">
        <f>-'WP-BG'!F49</f>
        <v>0</v>
      </c>
      <c r="K51" s="1138">
        <f>-'WP-BG'!G49</f>
        <v>0</v>
      </c>
      <c r="L51" s="1138">
        <f>-'WP-BG'!H49</f>
        <v>0</v>
      </c>
      <c r="M51" s="1138">
        <f>-'WP-BG'!I49</f>
        <v>0</v>
      </c>
      <c r="N51" s="1138">
        <f>-'WP-BG'!J49</f>
        <v>0</v>
      </c>
      <c r="O51" s="1138">
        <f>-'WP-BG'!K49</f>
        <v>0</v>
      </c>
      <c r="P51" s="1138">
        <f>-'WP-BG'!L49</f>
        <v>0</v>
      </c>
      <c r="Q51" s="1138">
        <f t="shared" si="11"/>
        <v>0</v>
      </c>
      <c r="R51" s="1138">
        <f t="shared" si="11"/>
        <v>0</v>
      </c>
      <c r="S51" s="1138"/>
      <c r="T51" s="1139">
        <f>Q51-R51</f>
        <v>0</v>
      </c>
    </row>
    <row r="52" spans="1:20" ht="18" customHeight="1">
      <c r="A52" s="78"/>
      <c r="B52" s="172">
        <f>B51+1</f>
        <v>25</v>
      </c>
      <c r="C52" s="78"/>
      <c r="D52" s="1152" t="s">
        <v>390</v>
      </c>
      <c r="E52" s="78"/>
      <c r="F52" s="372" t="s">
        <v>355</v>
      </c>
      <c r="G52" s="78"/>
      <c r="H52" s="78"/>
      <c r="I52" s="1137">
        <f>-SUM('WP-BC'!G30:G31,'WP-BC'!G296:G333)</f>
        <v>0</v>
      </c>
      <c r="J52" s="1138">
        <f>-SUM('WP-BC'!H30:H31,'WP-BC'!H296:H333)</f>
        <v>0</v>
      </c>
      <c r="K52" s="1138">
        <f>-SUM('WP-BC'!I30:I31,'WP-BC'!I296:I333)</f>
        <v>0</v>
      </c>
      <c r="L52" s="1138">
        <f>-SUM('WP-BC'!J30:J31,'WP-BC'!J296:J333)</f>
        <v>0</v>
      </c>
      <c r="M52" s="1138">
        <f>-SUM('WP-BC'!K30:K31,'WP-BC'!K296:K333)</f>
        <v>0</v>
      </c>
      <c r="N52" s="1138">
        <f>-SUM('WP-BC'!L30:L31,'WP-BC'!L296:L333)</f>
        <v>0</v>
      </c>
      <c r="O52" s="1138">
        <f>-SUM('WP-BC'!M30:M31,'WP-BC'!M296:M333)</f>
        <v>0</v>
      </c>
      <c r="P52" s="1138">
        <f>-SUM('WP-BC'!N30:N31,'WP-BC'!N296:N333)</f>
        <v>0</v>
      </c>
      <c r="Q52" s="1138">
        <f t="shared" si="11"/>
        <v>0</v>
      </c>
      <c r="R52" s="1138">
        <f t="shared" si="11"/>
        <v>0</v>
      </c>
      <c r="S52" s="1138"/>
      <c r="T52" s="1139">
        <f>Q52-R52</f>
        <v>0</v>
      </c>
    </row>
    <row r="53" spans="1:20" ht="18" customHeight="1">
      <c r="A53" s="78"/>
      <c r="B53" s="1155">
        <f t="shared" ref="B53" si="12">B52+1</f>
        <v>26</v>
      </c>
      <c r="C53" s="327"/>
      <c r="D53" s="1156" t="s">
        <v>128</v>
      </c>
      <c r="E53" s="327"/>
      <c r="F53" s="1155"/>
      <c r="G53" s="205"/>
      <c r="H53" s="205"/>
      <c r="I53" s="1163">
        <v>0</v>
      </c>
      <c r="J53" s="1164">
        <v>0</v>
      </c>
      <c r="K53" s="1164">
        <v>0</v>
      </c>
      <c r="L53" s="1164">
        <v>0</v>
      </c>
      <c r="M53" s="1164">
        <v>0</v>
      </c>
      <c r="N53" s="1164">
        <v>0</v>
      </c>
      <c r="O53" s="1164">
        <v>0</v>
      </c>
      <c r="P53" s="1164">
        <v>0</v>
      </c>
      <c r="Q53" s="1164">
        <f>AVERAGE(I53,M53)</f>
        <v>0</v>
      </c>
      <c r="R53" s="1164">
        <f t="shared" ref="R53" si="13">AVERAGE(J53,N53)</f>
        <v>0</v>
      </c>
      <c r="S53" s="1158"/>
      <c r="T53" s="1165">
        <f>Q53-R53</f>
        <v>0</v>
      </c>
    </row>
    <row r="54" spans="1:20" ht="18" customHeight="1">
      <c r="A54" s="78"/>
      <c r="B54" s="172">
        <f>B53+1</f>
        <v>27</v>
      </c>
      <c r="C54" s="78"/>
      <c r="D54" s="1136" t="s">
        <v>377</v>
      </c>
      <c r="E54" s="78"/>
      <c r="F54" s="172"/>
      <c r="G54" s="323"/>
      <c r="H54" s="323"/>
      <c r="I54" s="1137">
        <f t="shared" ref="I54:R54" si="14">SUM(I49:I52)</f>
        <v>0</v>
      </c>
      <c r="J54" s="1138">
        <f t="shared" si="14"/>
        <v>0</v>
      </c>
      <c r="K54" s="1138">
        <f t="shared" si="14"/>
        <v>0</v>
      </c>
      <c r="L54" s="1138">
        <f t="shared" si="14"/>
        <v>0</v>
      </c>
      <c r="M54" s="1138">
        <f t="shared" si="14"/>
        <v>0</v>
      </c>
      <c r="N54" s="1138">
        <f t="shared" si="14"/>
        <v>0</v>
      </c>
      <c r="O54" s="1138">
        <f t="shared" si="14"/>
        <v>0</v>
      </c>
      <c r="P54" s="1138">
        <f t="shared" si="14"/>
        <v>0</v>
      </c>
      <c r="Q54" s="1138">
        <f t="shared" si="14"/>
        <v>0</v>
      </c>
      <c r="R54" s="1138">
        <f t="shared" si="14"/>
        <v>0</v>
      </c>
      <c r="S54" s="1138"/>
      <c r="T54" s="1139">
        <f>SUM(T49:T52)</f>
        <v>0</v>
      </c>
    </row>
    <row r="55" spans="1:20" ht="18" customHeight="1">
      <c r="A55" s="78"/>
      <c r="B55" s="78"/>
      <c r="C55" s="78"/>
      <c r="D55" s="1136"/>
      <c r="E55" s="78"/>
      <c r="F55" s="372"/>
      <c r="G55" s="78"/>
      <c r="H55" s="78"/>
      <c r="I55" s="1154"/>
      <c r="J55" s="330"/>
      <c r="K55" s="330"/>
      <c r="L55" s="330"/>
      <c r="M55" s="330"/>
      <c r="N55" s="330"/>
      <c r="O55" s="330"/>
      <c r="P55" s="330"/>
      <c r="Q55" s="330"/>
      <c r="R55" s="330"/>
      <c r="S55" s="330"/>
      <c r="T55" s="1166"/>
    </row>
    <row r="56" spans="1:20" ht="18" customHeight="1">
      <c r="A56" s="78"/>
      <c r="B56" s="172">
        <f>B54+1</f>
        <v>28</v>
      </c>
      <c r="C56" s="78"/>
      <c r="D56" s="1160" t="s">
        <v>391</v>
      </c>
      <c r="E56" s="1161"/>
      <c r="F56" s="1273"/>
      <c r="G56" s="429"/>
      <c r="H56" s="429"/>
      <c r="I56" s="1167">
        <f t="shared" ref="I56:R56" si="15">I47+I54</f>
        <v>0</v>
      </c>
      <c r="J56" s="1168">
        <f t="shared" si="15"/>
        <v>0</v>
      </c>
      <c r="K56" s="1168">
        <f t="shared" si="15"/>
        <v>0</v>
      </c>
      <c r="L56" s="1168">
        <f t="shared" si="15"/>
        <v>0</v>
      </c>
      <c r="M56" s="1168">
        <f t="shared" si="15"/>
        <v>0</v>
      </c>
      <c r="N56" s="1168">
        <f t="shared" si="15"/>
        <v>0</v>
      </c>
      <c r="O56" s="1168">
        <f t="shared" si="15"/>
        <v>0</v>
      </c>
      <c r="P56" s="1168">
        <f t="shared" si="15"/>
        <v>0</v>
      </c>
      <c r="Q56" s="1168">
        <f t="shared" si="15"/>
        <v>0</v>
      </c>
      <c r="R56" s="1168">
        <f t="shared" si="15"/>
        <v>0</v>
      </c>
      <c r="S56" s="1146"/>
      <c r="T56" s="1169">
        <f>T47+T54</f>
        <v>0</v>
      </c>
    </row>
    <row r="57" spans="1:20" ht="18" customHeight="1">
      <c r="A57" s="78"/>
      <c r="B57" s="172"/>
      <c r="C57" s="78"/>
      <c r="D57" s="78"/>
      <c r="E57" s="78"/>
      <c r="F57" s="172"/>
      <c r="G57" s="323"/>
      <c r="H57" s="323"/>
      <c r="I57" s="1170"/>
      <c r="J57" s="1170"/>
      <c r="K57" s="1170"/>
      <c r="L57" s="1170"/>
      <c r="M57" s="1170"/>
      <c r="N57" s="1170"/>
      <c r="O57" s="1170"/>
      <c r="P57" s="1170"/>
      <c r="Q57" s="1170"/>
      <c r="R57" s="1170"/>
      <c r="S57" s="1170"/>
      <c r="T57" s="1170"/>
    </row>
    <row r="58" spans="1:20" ht="18" customHeight="1">
      <c r="A58" s="78"/>
      <c r="B58" s="172"/>
      <c r="C58" s="78"/>
      <c r="D58" s="78" t="s">
        <v>392</v>
      </c>
      <c r="E58" s="78"/>
      <c r="F58" s="372"/>
      <c r="G58" s="78"/>
      <c r="H58" s="78"/>
      <c r="I58" s="1171"/>
      <c r="J58" s="1171"/>
      <c r="K58" s="1171"/>
      <c r="L58" s="1171"/>
      <c r="M58" s="1171"/>
      <c r="N58" s="1171"/>
      <c r="O58" s="1171"/>
      <c r="P58" s="1171"/>
      <c r="Q58" s="1171"/>
      <c r="R58" s="1171"/>
      <c r="S58" s="1170"/>
      <c r="T58" s="1171"/>
    </row>
    <row r="59" spans="1:20" ht="18" customHeight="1">
      <c r="A59" s="78"/>
      <c r="B59" s="172"/>
      <c r="C59" s="78"/>
      <c r="D59" s="174" t="s">
        <v>393</v>
      </c>
      <c r="E59" s="78"/>
      <c r="F59" s="372"/>
      <c r="G59" s="78"/>
      <c r="H59" s="78"/>
      <c r="I59" s="1171"/>
      <c r="J59" s="1171"/>
      <c r="K59" s="1171"/>
      <c r="L59" s="1171"/>
      <c r="M59" s="1171"/>
      <c r="N59" s="1171"/>
      <c r="O59" s="1171"/>
      <c r="P59" s="1171"/>
      <c r="Q59" s="1171"/>
      <c r="R59" s="1171"/>
      <c r="S59" s="1170"/>
      <c r="T59" s="1171"/>
    </row>
    <row r="60" spans="1:20" ht="18" customHeight="1">
      <c r="A60" s="78"/>
      <c r="B60" s="78"/>
      <c r="C60" s="78"/>
      <c r="D60" s="78" t="s">
        <v>394</v>
      </c>
      <c r="E60" s="78"/>
      <c r="F60" s="372"/>
      <c r="G60" s="78"/>
      <c r="H60" s="78"/>
      <c r="I60" s="1171"/>
      <c r="J60" s="78"/>
      <c r="K60" s="78"/>
      <c r="L60" s="78"/>
      <c r="M60" s="78"/>
      <c r="N60" s="78"/>
      <c r="O60" s="78"/>
      <c r="P60" s="78"/>
      <c r="Q60" s="78"/>
      <c r="R60" s="78"/>
      <c r="S60" s="78"/>
      <c r="T60" s="78"/>
    </row>
    <row r="61" spans="1:20" ht="18" customHeight="1">
      <c r="A61" s="78"/>
      <c r="B61" s="78"/>
      <c r="C61" s="78"/>
      <c r="D61" s="78" t="s">
        <v>395</v>
      </c>
      <c r="E61" s="78"/>
      <c r="F61" s="372"/>
      <c r="G61" s="78"/>
      <c r="H61" s="78"/>
      <c r="I61" s="78"/>
      <c r="J61" s="78"/>
      <c r="K61" s="78"/>
      <c r="L61" s="78"/>
      <c r="M61" s="78"/>
      <c r="N61" s="78"/>
      <c r="O61" s="78"/>
      <c r="P61" s="78"/>
      <c r="Q61" s="78"/>
      <c r="R61" s="78"/>
      <c r="S61" s="78"/>
      <c r="T61" s="78"/>
    </row>
    <row r="62" spans="1:20" ht="18" customHeight="1">
      <c r="A62" s="78"/>
      <c r="B62" s="172"/>
      <c r="C62" s="78"/>
      <c r="D62" s="78" t="s">
        <v>396</v>
      </c>
      <c r="E62" s="78"/>
      <c r="F62" s="372"/>
      <c r="G62" s="78"/>
      <c r="H62" s="78"/>
      <c r="I62" s="78"/>
      <c r="J62" s="78"/>
      <c r="K62" s="78"/>
      <c r="L62" s="78"/>
      <c r="M62" s="78"/>
      <c r="N62" s="78"/>
      <c r="O62" s="78"/>
      <c r="P62" s="78"/>
      <c r="Q62" s="78"/>
      <c r="R62" s="78"/>
      <c r="S62" s="1170"/>
      <c r="T62" s="78"/>
    </row>
    <row r="63" spans="1:20" ht="18" customHeight="1">
      <c r="A63" s="78"/>
      <c r="B63" s="78"/>
      <c r="C63" s="78"/>
      <c r="D63" s="78" t="s">
        <v>397</v>
      </c>
      <c r="E63" s="78"/>
      <c r="F63" s="372"/>
      <c r="G63" s="78"/>
      <c r="H63" s="78"/>
      <c r="I63" s="78"/>
      <c r="J63" s="78"/>
      <c r="K63" s="78"/>
      <c r="L63" s="78"/>
      <c r="M63" s="78"/>
      <c r="N63" s="78"/>
      <c r="O63" s="78"/>
      <c r="P63" s="78"/>
      <c r="Q63" s="78"/>
      <c r="R63" s="78"/>
      <c r="S63" s="78"/>
      <c r="T63" s="78"/>
    </row>
    <row r="64" spans="1:20" ht="16.5" customHeight="1">
      <c r="D64" s="78" t="s">
        <v>398</v>
      </c>
    </row>
    <row r="65" spans="1:20" ht="13.5" customHeight="1">
      <c r="A65" s="78"/>
      <c r="B65" s="78"/>
      <c r="C65" s="78"/>
      <c r="D65" s="327" t="s">
        <v>128</v>
      </c>
      <c r="E65" s="327"/>
      <c r="F65" s="1172"/>
      <c r="G65" s="327"/>
      <c r="H65" s="327"/>
      <c r="I65" s="327"/>
      <c r="J65" s="327"/>
      <c r="K65" s="327"/>
      <c r="L65" s="327"/>
      <c r="M65" s="327"/>
      <c r="N65" s="327"/>
      <c r="O65" s="327"/>
      <c r="P65" s="327"/>
      <c r="Q65" s="327"/>
      <c r="R65" s="327"/>
      <c r="S65" s="327"/>
      <c r="T65" s="327"/>
    </row>
    <row r="66" spans="1:20" ht="13.5" customHeight="1">
      <c r="A66" s="78"/>
      <c r="B66" s="78"/>
      <c r="C66" s="78"/>
      <c r="D66" s="173"/>
      <c r="E66" s="174"/>
      <c r="F66" s="372"/>
      <c r="G66" s="78"/>
      <c r="H66" s="78"/>
      <c r="I66" s="78"/>
      <c r="J66" s="78"/>
      <c r="K66" s="78"/>
      <c r="L66" s="78"/>
      <c r="M66" s="78"/>
      <c r="N66" s="78"/>
      <c r="O66" s="78"/>
      <c r="P66" s="78"/>
      <c r="Q66" s="78"/>
      <c r="R66" s="78"/>
      <c r="S66" s="78"/>
      <c r="T66" s="78"/>
    </row>
    <row r="67" spans="1:20" ht="13.5" customHeight="1">
      <c r="A67" s="78"/>
      <c r="B67" s="78"/>
      <c r="C67" s="78"/>
      <c r="D67" s="173"/>
      <c r="E67" s="174"/>
      <c r="F67" s="372"/>
      <c r="G67" s="78"/>
      <c r="H67" s="78"/>
      <c r="I67" s="78"/>
      <c r="J67" s="78"/>
      <c r="K67" s="78"/>
      <c r="L67" s="78"/>
      <c r="M67" s="78"/>
      <c r="N67" s="78"/>
      <c r="O67" s="78"/>
      <c r="P67" s="78"/>
      <c r="Q67" s="78"/>
      <c r="R67" s="78"/>
      <c r="S67" s="78"/>
      <c r="T67" s="78"/>
    </row>
    <row r="68" spans="1:20" ht="13.5" customHeight="1">
      <c r="A68" s="78"/>
      <c r="B68" s="78"/>
      <c r="C68" s="78"/>
      <c r="D68" s="78"/>
      <c r="E68" s="78"/>
      <c r="F68" s="372"/>
      <c r="G68" s="78"/>
      <c r="H68" s="78"/>
      <c r="I68" s="78"/>
      <c r="J68" s="78"/>
      <c r="K68" s="78"/>
      <c r="L68" s="78"/>
      <c r="M68" s="78"/>
      <c r="N68" s="78"/>
      <c r="O68" s="78"/>
      <c r="P68" s="78"/>
      <c r="Q68" s="78"/>
      <c r="R68" s="78"/>
      <c r="S68" s="78"/>
      <c r="T68" s="78"/>
    </row>
    <row r="69" spans="1:20" ht="13.5" customHeight="1">
      <c r="A69" s="78"/>
      <c r="B69" s="78"/>
      <c r="C69" s="78"/>
      <c r="D69" s="78"/>
      <c r="E69" s="78"/>
      <c r="F69" s="372"/>
      <c r="G69" s="78"/>
      <c r="H69" s="78"/>
      <c r="I69" s="78"/>
      <c r="J69" s="78"/>
      <c r="K69" s="78"/>
      <c r="L69" s="78"/>
      <c r="M69" s="78"/>
      <c r="N69" s="78"/>
      <c r="O69" s="78"/>
      <c r="P69" s="78"/>
      <c r="Q69" s="78"/>
      <c r="R69" s="78"/>
      <c r="S69" s="78"/>
      <c r="T69" s="78"/>
    </row>
    <row r="70" spans="1:20" ht="13.5" customHeight="1">
      <c r="A70" s="78"/>
      <c r="B70" s="78"/>
      <c r="C70" s="78"/>
      <c r="D70" s="78"/>
      <c r="E70" s="78"/>
      <c r="F70" s="372"/>
      <c r="G70" s="78"/>
      <c r="H70" s="78"/>
      <c r="I70" s="78"/>
      <c r="J70" s="78"/>
      <c r="K70" s="78"/>
      <c r="L70" s="78"/>
      <c r="M70" s="78"/>
      <c r="N70" s="78"/>
      <c r="O70" s="78"/>
      <c r="P70" s="78"/>
      <c r="Q70" s="78"/>
      <c r="R70" s="78"/>
      <c r="S70" s="78"/>
      <c r="T70" s="78"/>
    </row>
    <row r="71" spans="1:20" ht="13.5" customHeight="1">
      <c r="A71" s="78"/>
      <c r="B71" s="78"/>
      <c r="C71" s="78"/>
      <c r="D71" s="78"/>
      <c r="E71" s="78"/>
      <c r="F71" s="372"/>
      <c r="G71" s="78"/>
      <c r="H71" s="78"/>
      <c r="I71" s="78"/>
      <c r="J71" s="78"/>
      <c r="K71" s="78"/>
      <c r="L71" s="78"/>
      <c r="M71" s="78"/>
      <c r="N71" s="78"/>
      <c r="O71" s="78"/>
      <c r="P71" s="78"/>
      <c r="Q71" s="78"/>
      <c r="R71" s="78"/>
      <c r="S71" s="78"/>
      <c r="T71" s="78"/>
    </row>
    <row r="72" spans="1:20" ht="13.5" customHeight="1">
      <c r="A72" s="78"/>
      <c r="B72" s="78"/>
      <c r="C72" s="78"/>
      <c r="D72" s="78"/>
      <c r="E72" s="78"/>
      <c r="F72" s="372"/>
      <c r="G72" s="78"/>
      <c r="H72" s="78"/>
      <c r="I72" s="78"/>
      <c r="J72" s="78"/>
      <c r="K72" s="78"/>
      <c r="L72" s="78"/>
      <c r="M72" s="78"/>
      <c r="N72" s="78"/>
      <c r="O72" s="78"/>
      <c r="P72" s="78"/>
      <c r="Q72" s="78"/>
      <c r="R72" s="78"/>
      <c r="S72" s="78"/>
      <c r="T72" s="78"/>
    </row>
    <row r="73" spans="1:20" ht="13.5" customHeight="1">
      <c r="A73" s="78"/>
      <c r="B73" s="78"/>
      <c r="C73" s="78"/>
      <c r="D73" s="78"/>
      <c r="E73" s="78"/>
      <c r="F73" s="372"/>
      <c r="G73" s="78"/>
      <c r="H73" s="78"/>
      <c r="I73" s="78"/>
      <c r="J73" s="78"/>
      <c r="K73" s="78"/>
      <c r="L73" s="78"/>
      <c r="M73" s="78"/>
      <c r="N73" s="78"/>
      <c r="O73" s="78"/>
      <c r="P73" s="78"/>
      <c r="Q73" s="78"/>
      <c r="R73" s="78"/>
      <c r="S73" s="78"/>
      <c r="T73" s="78"/>
    </row>
    <row r="74" spans="1:20" ht="13.5" customHeight="1">
      <c r="A74" s="78"/>
      <c r="B74" s="78"/>
      <c r="C74" s="78"/>
      <c r="D74" s="78"/>
      <c r="E74" s="78"/>
      <c r="F74" s="372"/>
      <c r="G74" s="78"/>
      <c r="H74" s="78"/>
      <c r="I74" s="78"/>
      <c r="J74" s="78"/>
      <c r="K74" s="78"/>
      <c r="L74" s="78"/>
      <c r="M74" s="78"/>
      <c r="N74" s="78"/>
      <c r="O74" s="78"/>
      <c r="P74" s="78"/>
      <c r="Q74" s="78"/>
      <c r="R74" s="78"/>
      <c r="S74" s="78"/>
      <c r="T74" s="78"/>
    </row>
    <row r="75" spans="1:20" ht="13.5" customHeight="1">
      <c r="A75" s="78"/>
      <c r="B75" s="78"/>
      <c r="C75" s="78"/>
      <c r="D75" s="78"/>
      <c r="E75" s="78"/>
      <c r="F75" s="372"/>
      <c r="G75" s="78"/>
      <c r="H75" s="78"/>
      <c r="I75" s="78"/>
      <c r="J75" s="78"/>
      <c r="K75" s="78"/>
      <c r="L75" s="78"/>
      <c r="M75" s="78"/>
      <c r="N75" s="78"/>
      <c r="O75" s="78"/>
      <c r="P75" s="78"/>
      <c r="Q75" s="78"/>
      <c r="R75" s="78"/>
      <c r="S75" s="78"/>
      <c r="T75" s="78"/>
    </row>
    <row r="76" spans="1:20" ht="13.5" customHeight="1">
      <c r="A76" s="78"/>
      <c r="B76" s="78"/>
      <c r="C76" s="78"/>
      <c r="D76" s="78"/>
      <c r="E76" s="78"/>
      <c r="F76" s="372"/>
      <c r="G76" s="78"/>
      <c r="H76" s="78"/>
      <c r="I76" s="78"/>
      <c r="J76" s="78"/>
      <c r="K76" s="78"/>
      <c r="L76" s="78"/>
      <c r="M76" s="78"/>
      <c r="N76" s="78"/>
      <c r="O76" s="78"/>
      <c r="P76" s="78"/>
      <c r="Q76" s="78"/>
      <c r="R76" s="78"/>
      <c r="S76" s="78"/>
      <c r="T76" s="78"/>
    </row>
    <row r="77" spans="1:20" ht="13.5" customHeight="1">
      <c r="A77" s="78"/>
      <c r="B77" s="78"/>
      <c r="C77" s="78"/>
      <c r="D77" s="78"/>
      <c r="E77" s="78"/>
      <c r="F77" s="372"/>
      <c r="G77" s="78"/>
      <c r="H77" s="78"/>
      <c r="I77" s="78"/>
      <c r="J77" s="78"/>
      <c r="K77" s="78"/>
      <c r="L77" s="78"/>
      <c r="M77" s="78"/>
      <c r="N77" s="78"/>
      <c r="O77" s="78"/>
      <c r="P77" s="78"/>
      <c r="Q77" s="78"/>
      <c r="R77" s="78"/>
      <c r="S77" s="78"/>
      <c r="T77" s="78"/>
    </row>
    <row r="90" spans="11:15" ht="13.5" customHeight="1">
      <c r="K90" s="1173"/>
      <c r="N90" s="1173"/>
      <c r="O90" s="1173"/>
    </row>
    <row r="91" spans="11:15" ht="13.5" customHeight="1">
      <c r="K91" s="1173"/>
      <c r="N91" s="1173"/>
      <c r="O91" s="1173"/>
    </row>
  </sheetData>
  <customSheetViews>
    <customSheetView guid="{343BF296-013A-41F5-BDAB-AD6220EA7F78}" scale="80" showPageBreaks="1" fitToPage="1" printArea="1" view="pageBreakPreview" topLeftCell="A11">
      <selection activeCell="D33" sqref="D33"/>
      <rowBreaks count="1" manualBreakCount="1">
        <brk id="60" max="20" man="1"/>
      </rowBreaks>
      <pageMargins left="0" right="0" top="0" bottom="0" header="0" footer="0"/>
      <printOptions horizontalCentered="1"/>
      <pageSetup scale="47" orientation="landscape" r:id="rId1"/>
    </customSheetView>
    <customSheetView guid="{B321D76C-CDE5-48BB-9CDE-80FF97D58FCF}" scale="115" showPageBreaks="1" fitToPage="1" printArea="1" view="pageBreakPreview" topLeftCell="I49">
      <selection activeCell="D33" sqref="D33"/>
      <rowBreaks count="1" manualBreakCount="1">
        <brk id="60" max="20" man="1"/>
      </rowBreaks>
      <pageMargins left="0" right="0" top="0" bottom="0" header="0" footer="0"/>
      <printOptions horizontalCentered="1"/>
      <pageSetup scale="47" orientation="landscape" r:id="rId2"/>
    </customSheetView>
  </customSheetViews>
  <mergeCells count="9">
    <mergeCell ref="G16:H16"/>
    <mergeCell ref="A5:T5"/>
    <mergeCell ref="Q11:T11"/>
    <mergeCell ref="A3:U3"/>
    <mergeCell ref="A4:U4"/>
    <mergeCell ref="A7:U7"/>
    <mergeCell ref="A8:U8"/>
    <mergeCell ref="I11:L11"/>
    <mergeCell ref="M11:P11"/>
  </mergeCells>
  <printOptions horizontalCentered="1"/>
  <pageMargins left="0.1" right="0.1" top="0" bottom="0" header="0.3" footer="0.3"/>
  <pageSetup scale="46" orientation="landscape" r:id="rId3"/>
  <rowBreaks count="1" manualBreakCount="1">
    <brk id="6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0070C0"/>
    <pageSetUpPr fitToPage="1"/>
  </sheetPr>
  <dimension ref="A1:R54"/>
  <sheetViews>
    <sheetView view="pageBreakPreview" zoomScale="90" zoomScaleNormal="100" zoomScaleSheetLayoutView="90" workbookViewId="0">
      <selection activeCell="D27" sqref="D27"/>
    </sheetView>
  </sheetViews>
  <sheetFormatPr defaultColWidth="9" defaultRowHeight="12"/>
  <cols>
    <col min="1" max="1" width="11" style="229" customWidth="1"/>
    <col min="2" max="2" width="3.77734375" style="229" bestFit="1" customWidth="1"/>
    <col min="3" max="3" width="19.44140625" style="229" customWidth="1"/>
    <col min="4" max="4" width="9" style="229"/>
    <col min="5" max="5" width="37.77734375" style="229" customWidth="1"/>
    <col min="6" max="6" width="11.44140625" style="229" bestFit="1" customWidth="1"/>
    <col min="7" max="7" width="2.33203125" style="229" bestFit="1" customWidth="1"/>
    <col min="8" max="8" width="12.77734375" style="229" customWidth="1"/>
    <col min="9" max="9" width="9.88671875" style="229" customWidth="1"/>
    <col min="10" max="10" width="13.77734375" style="229" bestFit="1" customWidth="1"/>
    <col min="11" max="11" width="12.33203125" style="229" bestFit="1" customWidth="1"/>
    <col min="12" max="12" width="12.77734375" style="229" bestFit="1" customWidth="1"/>
    <col min="13" max="13" width="2.33203125" style="229" bestFit="1" customWidth="1"/>
    <col min="14" max="14" width="10.21875" style="229" bestFit="1" customWidth="1"/>
    <col min="15" max="15" width="2.33203125" style="229" bestFit="1" customWidth="1"/>
    <col min="16" max="16" width="15.88671875" style="229" customWidth="1"/>
    <col min="17" max="17" width="12" style="229" customWidth="1"/>
    <col min="18" max="16384" width="9" style="229"/>
  </cols>
  <sheetData>
    <row r="1" spans="1:18" ht="14.4">
      <c r="A1" s="945"/>
      <c r="B1" s="1114"/>
      <c r="I1" s="235"/>
      <c r="J1" s="235"/>
      <c r="K1" s="235"/>
      <c r="L1" s="235"/>
      <c r="M1" s="235"/>
    </row>
    <row r="2" spans="1:18" ht="13.8">
      <c r="A2" s="1114"/>
      <c r="B2" s="1114"/>
      <c r="I2" s="235"/>
      <c r="J2" s="235"/>
      <c r="K2" s="235"/>
      <c r="L2" s="235"/>
      <c r="M2" s="235"/>
    </row>
    <row r="3" spans="1:18" ht="13.8">
      <c r="A3" s="1114"/>
      <c r="B3" s="1114"/>
      <c r="C3" s="1115"/>
      <c r="D3" s="1115"/>
      <c r="E3" s="1115"/>
      <c r="F3" s="1115"/>
      <c r="G3" s="1115"/>
      <c r="H3" s="1115"/>
      <c r="I3" s="235"/>
      <c r="J3" s="235"/>
      <c r="K3" s="235"/>
      <c r="L3" s="235"/>
      <c r="M3" s="235"/>
    </row>
    <row r="4" spans="1:18" ht="15" customHeight="1">
      <c r="A4" s="1433" t="s">
        <v>399</v>
      </c>
      <c r="B4" s="1433"/>
      <c r="C4" s="1433"/>
      <c r="D4" s="1433"/>
      <c r="E4" s="1433"/>
      <c r="F4" s="1433"/>
      <c r="G4" s="1433"/>
      <c r="H4" s="1433"/>
      <c r="I4" s="1433"/>
      <c r="J4" s="1433"/>
      <c r="K4" s="1433"/>
      <c r="L4" s="1433"/>
      <c r="M4" s="1433"/>
      <c r="N4" s="1433"/>
      <c r="O4" s="1433"/>
      <c r="P4" s="1433"/>
      <c r="Q4" s="1433"/>
    </row>
    <row r="5" spans="1:18" ht="15" customHeight="1">
      <c r="A5" s="1433" t="str">
        <f>+'[3]F1-Proj RR'!A6</f>
        <v>NEW YORK POWER AUTHORITY</v>
      </c>
      <c r="B5" s="1433"/>
      <c r="C5" s="1433"/>
      <c r="D5" s="1433"/>
      <c r="E5" s="1433"/>
      <c r="F5" s="1433"/>
      <c r="G5" s="1433"/>
      <c r="H5" s="1433"/>
      <c r="I5" s="1433"/>
      <c r="J5" s="1433"/>
      <c r="K5" s="1433"/>
      <c r="L5" s="1433"/>
      <c r="M5" s="1433"/>
      <c r="N5" s="1433"/>
      <c r="O5" s="1433"/>
      <c r="P5" s="1433"/>
      <c r="Q5" s="1433"/>
    </row>
    <row r="6" spans="1:18" ht="15" customHeight="1">
      <c r="D6" s="1272"/>
      <c r="E6" s="1272"/>
      <c r="H6" s="1116" t="s">
        <v>400</v>
      </c>
      <c r="I6" s="1272"/>
      <c r="J6" s="1272"/>
      <c r="K6" s="1272"/>
      <c r="L6" s="1272"/>
      <c r="M6" s="1272"/>
      <c r="N6" s="1272"/>
      <c r="O6" s="1272"/>
      <c r="P6" s="1272"/>
      <c r="Q6" s="1272"/>
    </row>
    <row r="7" spans="1:18" s="78" customFormat="1" ht="15" customHeight="1">
      <c r="A7" s="1117"/>
      <c r="B7" s="1117"/>
    </row>
    <row r="8" spans="1:18" s="78" customFormat="1" ht="15" customHeight="1">
      <c r="A8" s="1118" t="s">
        <v>89</v>
      </c>
      <c r="B8" s="1118"/>
      <c r="C8" s="429" t="s">
        <v>401</v>
      </c>
      <c r="D8" s="429" t="s">
        <v>402</v>
      </c>
      <c r="E8" s="429"/>
      <c r="F8" s="429"/>
      <c r="G8" s="429"/>
      <c r="H8" s="1434" t="s">
        <v>403</v>
      </c>
      <c r="I8" s="1434"/>
      <c r="J8" s="1434"/>
      <c r="K8" s="1434"/>
      <c r="L8" s="1434"/>
      <c r="M8" s="1434"/>
      <c r="N8" s="1434"/>
      <c r="O8" s="1434"/>
      <c r="P8" s="1434"/>
      <c r="Q8" s="1434"/>
    </row>
    <row r="9" spans="1:18" s="1121" customFormat="1" ht="39.6">
      <c r="A9" s="1119"/>
      <c r="B9" s="1119"/>
      <c r="C9" s="1120" t="s">
        <v>404</v>
      </c>
      <c r="F9" s="1122" t="s">
        <v>405</v>
      </c>
      <c r="G9" s="1122"/>
      <c r="H9" s="1122" t="s">
        <v>406</v>
      </c>
      <c r="I9" s="1122" t="s">
        <v>407</v>
      </c>
      <c r="J9" s="1122" t="s">
        <v>408</v>
      </c>
      <c r="K9" s="1122" t="s">
        <v>409</v>
      </c>
      <c r="L9" s="1122" t="s">
        <v>410</v>
      </c>
      <c r="M9" s="1122"/>
      <c r="N9" s="1122" t="s">
        <v>411</v>
      </c>
      <c r="O9" s="1122"/>
      <c r="P9" s="1122" t="s">
        <v>412</v>
      </c>
      <c r="Q9" s="1122" t="s">
        <v>413</v>
      </c>
    </row>
    <row r="10" spans="1:18" s="78" customFormat="1" ht="15" customHeight="1">
      <c r="A10" s="1117">
        <v>1</v>
      </c>
      <c r="B10" s="1117"/>
      <c r="C10" s="1123">
        <v>350</v>
      </c>
      <c r="D10" s="78" t="s">
        <v>414</v>
      </c>
    </row>
    <row r="11" spans="1:18" s="78" customFormat="1" ht="15" customHeight="1">
      <c r="A11" s="1117">
        <f t="shared" ref="A11:A18" si="0">+A10+1</f>
        <v>2</v>
      </c>
      <c r="B11" s="1117"/>
      <c r="C11" s="1123" t="s">
        <v>415</v>
      </c>
      <c r="D11" s="78" t="s">
        <v>416</v>
      </c>
      <c r="F11" s="1124"/>
      <c r="G11" s="1124"/>
      <c r="H11" s="1124">
        <v>1.8700000000000001E-2</v>
      </c>
      <c r="I11" s="1124">
        <v>1.78E-2</v>
      </c>
      <c r="J11" s="1124">
        <v>1.6E-2</v>
      </c>
      <c r="K11" s="1124"/>
      <c r="L11" s="1124">
        <v>1.83E-2</v>
      </c>
      <c r="M11" s="1124"/>
      <c r="N11" s="1124"/>
      <c r="O11" s="1124"/>
      <c r="P11" s="1124">
        <v>8.8999999999999999E-3</v>
      </c>
      <c r="Q11" s="1124">
        <v>1.9199999999999998E-2</v>
      </c>
      <c r="R11" s="1079"/>
    </row>
    <row r="12" spans="1:18" s="78" customFormat="1" ht="15" customHeight="1">
      <c r="A12" s="1117">
        <f t="shared" si="0"/>
        <v>3</v>
      </c>
      <c r="B12" s="1117"/>
      <c r="C12" s="1123" t="s">
        <v>417</v>
      </c>
      <c r="D12" s="78" t="s">
        <v>418</v>
      </c>
      <c r="F12" s="1124"/>
      <c r="G12" s="1124"/>
      <c r="H12" s="1124">
        <v>2.7300000000000001E-2</v>
      </c>
      <c r="I12" s="1124">
        <v>2.8000000000000001E-2</v>
      </c>
      <c r="J12" s="1124">
        <v>2.7900000000000001E-2</v>
      </c>
      <c r="K12" s="1124"/>
      <c r="L12" s="1124">
        <v>2.8299999999999999E-2</v>
      </c>
      <c r="M12" s="1124"/>
      <c r="N12" s="1124">
        <v>2.9000000000000001E-2</v>
      </c>
      <c r="O12" s="1124"/>
      <c r="P12" s="1124">
        <v>1.67E-2</v>
      </c>
      <c r="Q12" s="1124">
        <v>2.6700000000000002E-2</v>
      </c>
      <c r="R12" s="1079"/>
    </row>
    <row r="13" spans="1:18" s="78" customFormat="1" ht="15" customHeight="1">
      <c r="A13" s="1117">
        <f t="shared" si="0"/>
        <v>4</v>
      </c>
      <c r="B13" s="1117"/>
      <c r="C13" s="1123">
        <v>354</v>
      </c>
      <c r="D13" s="78" t="s">
        <v>419</v>
      </c>
      <c r="F13" s="1124"/>
      <c r="G13" s="1124"/>
      <c r="H13" s="1124">
        <v>1.6299999999999999E-2</v>
      </c>
      <c r="I13" s="1124">
        <v>1.6500000000000001E-2</v>
      </c>
      <c r="J13" s="1124">
        <v>1.6500000000000001E-2</v>
      </c>
      <c r="K13" s="1124">
        <v>8.6999999999999994E-3</v>
      </c>
      <c r="L13" s="1124">
        <v>1.84E-2</v>
      </c>
      <c r="M13" s="1124"/>
      <c r="N13" s="1124">
        <v>2.12E-2</v>
      </c>
      <c r="O13" s="1124"/>
      <c r="P13" s="1124"/>
      <c r="Q13" s="1124">
        <v>2.2700000000000001E-2</v>
      </c>
      <c r="R13" s="1079"/>
    </row>
    <row r="14" spans="1:18" s="78" customFormat="1" ht="15" customHeight="1">
      <c r="A14" s="1117">
        <f t="shared" si="0"/>
        <v>5</v>
      </c>
      <c r="B14" s="1117"/>
      <c r="C14" s="1123">
        <v>355</v>
      </c>
      <c r="D14" s="78" t="s">
        <v>420</v>
      </c>
      <c r="F14" s="1124"/>
      <c r="G14" s="1124"/>
      <c r="H14" s="1124">
        <v>2.2599999999999999E-2</v>
      </c>
      <c r="I14" s="1124">
        <v>2.3E-2</v>
      </c>
      <c r="J14" s="1124">
        <v>1.7100000000000001E-2</v>
      </c>
      <c r="K14" s="1124"/>
      <c r="L14" s="1124">
        <v>1.7500000000000002E-2</v>
      </c>
      <c r="M14" s="1124"/>
      <c r="N14" s="1124">
        <v>2.2800000000000001E-2</v>
      </c>
      <c r="O14" s="1124"/>
      <c r="P14" s="1124"/>
      <c r="Q14" s="1124">
        <v>2.6499999999999999E-2</v>
      </c>
      <c r="R14" s="1079"/>
    </row>
    <row r="15" spans="1:18" s="78" customFormat="1" ht="15" customHeight="1">
      <c r="A15" s="1117">
        <f t="shared" si="0"/>
        <v>6</v>
      </c>
      <c r="B15" s="1117"/>
      <c r="C15" s="1123">
        <v>356</v>
      </c>
      <c r="D15" s="78" t="s">
        <v>421</v>
      </c>
      <c r="F15" s="1124"/>
      <c r="G15" s="1124"/>
      <c r="H15" s="1124">
        <v>2.3199999999999998E-2</v>
      </c>
      <c r="I15" s="1124">
        <v>2.2499999999999999E-2</v>
      </c>
      <c r="J15" s="1124">
        <v>1.95E-2</v>
      </c>
      <c r="K15" s="1124">
        <v>1.37E-2</v>
      </c>
      <c r="L15" s="1124">
        <v>2.8299999999999999E-2</v>
      </c>
      <c r="M15" s="1124"/>
      <c r="N15" s="1124">
        <v>2.4299999999999999E-2</v>
      </c>
      <c r="O15" s="1124"/>
      <c r="P15" s="1124"/>
      <c r="Q15" s="1124">
        <v>2.4500000000000001E-2</v>
      </c>
      <c r="R15" s="1079"/>
    </row>
    <row r="16" spans="1:18" s="78" customFormat="1" ht="15" customHeight="1">
      <c r="A16" s="1117">
        <f t="shared" si="0"/>
        <v>7</v>
      </c>
      <c r="B16" s="1117"/>
      <c r="C16" s="1123">
        <v>357</v>
      </c>
      <c r="D16" s="78" t="s">
        <v>422</v>
      </c>
      <c r="F16" s="1124"/>
      <c r="G16" s="1124"/>
      <c r="H16" s="1124">
        <v>1.03E-2</v>
      </c>
      <c r="I16" s="1124"/>
      <c r="J16" s="1124"/>
      <c r="K16" s="1124"/>
      <c r="L16" s="1124"/>
      <c r="M16" s="1124"/>
      <c r="N16" s="1124">
        <v>1.7600000000000001E-2</v>
      </c>
      <c r="O16" s="1124"/>
      <c r="P16" s="1124">
        <v>3.2000000000000002E-3</v>
      </c>
      <c r="Q16" s="1124">
        <v>1.6899999999999998E-2</v>
      </c>
      <c r="R16" s="1079"/>
    </row>
    <row r="17" spans="1:18" s="78" customFormat="1" ht="15" customHeight="1">
      <c r="A17" s="1117">
        <f t="shared" si="0"/>
        <v>8</v>
      </c>
      <c r="B17" s="1117"/>
      <c r="C17" s="1123">
        <v>358</v>
      </c>
      <c r="D17" s="78" t="s">
        <v>423</v>
      </c>
      <c r="F17" s="1124"/>
      <c r="G17" s="1124"/>
      <c r="H17" s="1124">
        <v>2.47E-2</v>
      </c>
      <c r="I17" s="1124"/>
      <c r="J17" s="1124"/>
      <c r="K17" s="1124"/>
      <c r="L17" s="1124"/>
      <c r="M17" s="1124"/>
      <c r="N17" s="1124">
        <v>2.9100000000000001E-2</v>
      </c>
      <c r="O17" s="1124"/>
      <c r="P17" s="1124">
        <v>7.4000000000000003E-3</v>
      </c>
      <c r="Q17" s="1124">
        <v>2.4400000000000002E-2</v>
      </c>
      <c r="R17" s="1079"/>
    </row>
    <row r="18" spans="1:18" s="78" customFormat="1" ht="15" customHeight="1">
      <c r="A18" s="1117">
        <f t="shared" si="0"/>
        <v>9</v>
      </c>
      <c r="B18" s="1117"/>
      <c r="C18" s="1123">
        <v>359</v>
      </c>
      <c r="D18" s="78" t="s">
        <v>424</v>
      </c>
      <c r="F18" s="1124"/>
      <c r="G18" s="1124"/>
      <c r="H18" s="1124">
        <v>7.7000000000000002E-3</v>
      </c>
      <c r="I18" s="1124">
        <v>5.3E-3</v>
      </c>
      <c r="J18" s="1124">
        <v>1.0200000000000001E-2</v>
      </c>
      <c r="K18" s="1124">
        <v>1.1000000000000001E-3</v>
      </c>
      <c r="L18" s="1124">
        <v>1.23E-2</v>
      </c>
      <c r="M18" s="1124"/>
      <c r="N18" s="1124">
        <v>1.4200000000000001E-2</v>
      </c>
      <c r="O18" s="1124"/>
      <c r="P18" s="1124"/>
      <c r="Q18" s="1124">
        <v>1.3299999999999999E-2</v>
      </c>
      <c r="R18" s="1079"/>
    </row>
    <row r="19" spans="1:18" s="78" customFormat="1" ht="15" customHeight="1">
      <c r="A19" s="1117"/>
      <c r="B19" s="1117"/>
      <c r="C19" s="1123" t="s">
        <v>425</v>
      </c>
    </row>
    <row r="20" spans="1:18" s="78" customFormat="1" ht="15" customHeight="1">
      <c r="A20" s="1117">
        <f>A18+1</f>
        <v>10</v>
      </c>
      <c r="B20" s="1117"/>
      <c r="C20" s="1123">
        <v>390</v>
      </c>
      <c r="D20" s="78" t="s">
        <v>426</v>
      </c>
      <c r="F20" s="1124">
        <v>1.37E-2</v>
      </c>
      <c r="G20" s="1124"/>
      <c r="H20" s="1124">
        <v>1.6899999999999998E-2</v>
      </c>
      <c r="I20" s="1124">
        <v>1.5299999999999999E-2</v>
      </c>
      <c r="J20" s="1124">
        <v>1.61E-2</v>
      </c>
      <c r="K20" s="1124"/>
      <c r="L20" s="1124">
        <v>1.7000000000000001E-2</v>
      </c>
      <c r="M20" s="1124"/>
      <c r="N20" s="1124"/>
      <c r="O20" s="1124"/>
      <c r="P20" s="1124"/>
      <c r="Q20" s="1124">
        <v>1.7500000000000002E-2</v>
      </c>
    </row>
    <row r="21" spans="1:18" s="78" customFormat="1" ht="15" customHeight="1">
      <c r="A21" s="1117">
        <f>A20+1</f>
        <v>11</v>
      </c>
      <c r="B21" s="1117"/>
      <c r="C21" s="1123">
        <v>391</v>
      </c>
      <c r="D21" s="78" t="s">
        <v>427</v>
      </c>
      <c r="F21" s="1124">
        <v>0.1</v>
      </c>
      <c r="G21" s="1124"/>
      <c r="H21" s="1124">
        <v>0.1</v>
      </c>
      <c r="I21" s="1124">
        <v>0.1</v>
      </c>
      <c r="J21" s="1124">
        <v>0.1</v>
      </c>
      <c r="K21" s="1124">
        <v>0.1</v>
      </c>
      <c r="L21" s="1124">
        <v>0.1</v>
      </c>
      <c r="M21" s="1124"/>
      <c r="N21" s="1124">
        <v>0.1</v>
      </c>
      <c r="O21" s="1124"/>
      <c r="P21" s="1124">
        <v>0.1</v>
      </c>
      <c r="Q21" s="1124">
        <v>0.1</v>
      </c>
    </row>
    <row r="22" spans="1:18" s="78" customFormat="1" ht="15" customHeight="1">
      <c r="A22" s="1117">
        <f t="shared" ref="A22:A31" si="1">A21+1</f>
        <v>12</v>
      </c>
      <c r="B22" s="1117"/>
      <c r="C22" s="1123" t="s">
        <v>428</v>
      </c>
      <c r="D22" s="78" t="s">
        <v>429</v>
      </c>
      <c r="F22" s="1124">
        <v>0.2</v>
      </c>
      <c r="G22" s="1124"/>
      <c r="H22" s="1124">
        <v>0.2</v>
      </c>
      <c r="I22" s="1124">
        <v>0.2</v>
      </c>
      <c r="J22" s="1124">
        <v>0.2</v>
      </c>
      <c r="K22" s="1124">
        <v>0.2</v>
      </c>
      <c r="L22" s="1124">
        <v>0.2</v>
      </c>
      <c r="M22" s="1124"/>
      <c r="N22" s="1124">
        <v>0.2</v>
      </c>
      <c r="O22" s="1124"/>
      <c r="P22" s="1124">
        <v>0.2</v>
      </c>
      <c r="Q22" s="1124">
        <v>0.2</v>
      </c>
    </row>
    <row r="23" spans="1:18" s="78" customFormat="1" ht="15" customHeight="1">
      <c r="A23" s="1117">
        <f t="shared" si="1"/>
        <v>13</v>
      </c>
      <c r="B23" s="1117"/>
      <c r="C23" s="1123" t="s">
        <v>430</v>
      </c>
      <c r="D23" s="78" t="s">
        <v>431</v>
      </c>
      <c r="F23" s="1124">
        <v>0.1</v>
      </c>
      <c r="G23" s="1124"/>
      <c r="H23" s="1124">
        <v>0.1</v>
      </c>
      <c r="I23" s="1124">
        <v>0.1</v>
      </c>
      <c r="J23" s="1124">
        <v>0.1</v>
      </c>
      <c r="K23" s="1124">
        <v>0.1</v>
      </c>
      <c r="L23" s="1124">
        <v>0.1</v>
      </c>
      <c r="M23" s="1124"/>
      <c r="N23" s="1124">
        <v>0.1</v>
      </c>
      <c r="O23" s="1124"/>
      <c r="P23" s="1124">
        <v>0.1</v>
      </c>
      <c r="Q23" s="1124">
        <v>0.1</v>
      </c>
    </row>
    <row r="24" spans="1:18" s="78" customFormat="1" ht="15" customHeight="1">
      <c r="A24" s="1117">
        <f t="shared" si="1"/>
        <v>14</v>
      </c>
      <c r="B24" s="1117"/>
      <c r="C24" s="1123">
        <v>392</v>
      </c>
      <c r="D24" s="78" t="s">
        <v>432</v>
      </c>
      <c r="F24" s="1124">
        <v>0.1</v>
      </c>
      <c r="G24" s="1124" t="s">
        <v>433</v>
      </c>
      <c r="H24" s="1124">
        <v>5.5800000000000002E-2</v>
      </c>
      <c r="I24" s="1124">
        <v>4.2999999999999997E-2</v>
      </c>
      <c r="J24" s="1124">
        <v>6.3E-2</v>
      </c>
      <c r="K24" s="1124"/>
      <c r="L24" s="1124">
        <v>5.5300000000000002E-2</v>
      </c>
      <c r="M24" s="1124"/>
      <c r="N24" s="1124"/>
      <c r="O24" s="1124"/>
      <c r="P24" s="1124"/>
      <c r="Q24" s="1124">
        <v>0.1</v>
      </c>
    </row>
    <row r="25" spans="1:18" s="78" customFormat="1" ht="15" customHeight="1">
      <c r="A25" s="1117">
        <f t="shared" si="1"/>
        <v>15</v>
      </c>
      <c r="B25" s="1117"/>
      <c r="C25" s="1123">
        <v>393</v>
      </c>
      <c r="D25" s="78" t="s">
        <v>434</v>
      </c>
      <c r="F25" s="1124"/>
      <c r="G25" s="1124"/>
      <c r="H25" s="1124">
        <v>2.8400000000000002E-2</v>
      </c>
      <c r="I25" s="1124"/>
      <c r="J25" s="1124">
        <v>3.0800000000000001E-2</v>
      </c>
      <c r="K25" s="1124"/>
      <c r="L25" s="1124">
        <v>2.1100000000000001E-2</v>
      </c>
      <c r="M25" s="1124"/>
      <c r="N25" s="1124"/>
      <c r="O25" s="1124"/>
      <c r="P25" s="1124"/>
      <c r="Q25" s="1124">
        <v>3.3300000000000003E-2</v>
      </c>
    </row>
    <row r="26" spans="1:18" s="78" customFormat="1" ht="15" customHeight="1">
      <c r="A26" s="1117">
        <f t="shared" si="1"/>
        <v>16</v>
      </c>
      <c r="B26" s="1117"/>
      <c r="C26" s="1123">
        <v>394</v>
      </c>
      <c r="D26" s="78" t="s">
        <v>435</v>
      </c>
      <c r="F26" s="1124">
        <v>4.6399999999999997E-2</v>
      </c>
      <c r="G26" s="1124"/>
      <c r="H26" s="1124">
        <v>3.9199999999999999E-2</v>
      </c>
      <c r="I26" s="1124">
        <v>2.5499999999999998E-2</v>
      </c>
      <c r="J26" s="1124">
        <v>5.11E-2</v>
      </c>
      <c r="K26" s="1124"/>
      <c r="L26" s="1124">
        <v>3.7100000000000001E-2</v>
      </c>
      <c r="M26" s="1124"/>
      <c r="N26" s="1124"/>
      <c r="O26" s="1124"/>
      <c r="P26" s="1124"/>
      <c r="Q26" s="1124">
        <v>0.05</v>
      </c>
    </row>
    <row r="27" spans="1:18" s="78" customFormat="1" ht="15" customHeight="1">
      <c r="A27" s="1117">
        <f t="shared" si="1"/>
        <v>17</v>
      </c>
      <c r="B27" s="1117"/>
      <c r="C27" s="1123">
        <v>395</v>
      </c>
      <c r="D27" s="78" t="s">
        <v>436</v>
      </c>
      <c r="F27" s="1124">
        <v>0.05</v>
      </c>
      <c r="G27" s="1124" t="s">
        <v>433</v>
      </c>
      <c r="H27" s="1124">
        <v>5.1700000000000003E-2</v>
      </c>
      <c r="I27" s="1124">
        <v>4.2599999999999999E-2</v>
      </c>
      <c r="J27" s="1124">
        <v>5.11E-2</v>
      </c>
      <c r="K27" s="1124"/>
      <c r="L27" s="1124">
        <v>4.7800000000000002E-2</v>
      </c>
      <c r="M27" s="1124"/>
      <c r="N27" s="1124"/>
      <c r="O27" s="1124"/>
      <c r="P27" s="1124"/>
      <c r="Q27" s="1124">
        <v>0.05</v>
      </c>
    </row>
    <row r="28" spans="1:18" s="78" customFormat="1" ht="15" customHeight="1">
      <c r="A28" s="1117">
        <f t="shared" si="1"/>
        <v>18</v>
      </c>
      <c r="B28" s="1117"/>
      <c r="C28" s="1123">
        <v>396</v>
      </c>
      <c r="D28" s="78" t="s">
        <v>437</v>
      </c>
      <c r="F28" s="1124"/>
      <c r="G28" s="1124"/>
      <c r="H28" s="1124">
        <v>6.1899999999999997E-2</v>
      </c>
      <c r="I28" s="1124">
        <v>5.6800000000000003E-2</v>
      </c>
      <c r="J28" s="1124">
        <v>2.2800000000000001E-2</v>
      </c>
      <c r="K28" s="1124"/>
      <c r="L28" s="1124">
        <v>3.5499999999999997E-2</v>
      </c>
      <c r="M28" s="1124"/>
      <c r="N28" s="1124">
        <v>8.3299999999999999E-2</v>
      </c>
      <c r="O28" s="1124" t="s">
        <v>433</v>
      </c>
      <c r="P28" s="1124"/>
      <c r="Q28" s="1124">
        <v>8.3299999999999999E-2</v>
      </c>
    </row>
    <row r="29" spans="1:18" s="78" customFormat="1" ht="15" customHeight="1">
      <c r="A29" s="1117">
        <f t="shared" si="1"/>
        <v>19</v>
      </c>
      <c r="B29" s="1117"/>
      <c r="C29" s="1123">
        <v>397</v>
      </c>
      <c r="D29" s="78" t="s">
        <v>438</v>
      </c>
      <c r="F29" s="1124">
        <v>0.1</v>
      </c>
      <c r="G29" s="1124"/>
      <c r="H29" s="1124">
        <v>0.1</v>
      </c>
      <c r="I29" s="1124">
        <v>0.1</v>
      </c>
      <c r="J29" s="1124">
        <v>0.1</v>
      </c>
      <c r="K29" s="1124">
        <v>0.1</v>
      </c>
      <c r="L29" s="1124">
        <v>0.1</v>
      </c>
      <c r="M29" s="1124"/>
      <c r="N29" s="1124">
        <v>0.1</v>
      </c>
      <c r="O29" s="1124"/>
      <c r="P29" s="1124">
        <v>0.1</v>
      </c>
      <c r="Q29" s="1124">
        <v>0.1</v>
      </c>
    </row>
    <row r="30" spans="1:18" s="78" customFormat="1" ht="15" customHeight="1">
      <c r="A30" s="1117">
        <f t="shared" si="1"/>
        <v>20</v>
      </c>
      <c r="B30" s="1117"/>
      <c r="C30" s="1123">
        <v>398</v>
      </c>
      <c r="D30" s="78" t="s">
        <v>439</v>
      </c>
      <c r="F30" s="1125">
        <v>0.04</v>
      </c>
      <c r="G30" s="1125"/>
      <c r="H30" s="1124">
        <v>1.09E-2</v>
      </c>
      <c r="I30" s="1124">
        <v>4.4200000000000003E-2</v>
      </c>
      <c r="J30" s="1124">
        <v>5.0200000000000002E-2</v>
      </c>
      <c r="K30" s="1124"/>
      <c r="L30" s="1124">
        <v>0.05</v>
      </c>
      <c r="M30" s="1124" t="s">
        <v>433</v>
      </c>
      <c r="N30" s="1124"/>
      <c r="O30" s="1124"/>
      <c r="P30" s="1124"/>
      <c r="Q30" s="1124">
        <v>0.05</v>
      </c>
    </row>
    <row r="31" spans="1:18" s="78" customFormat="1" ht="15" customHeight="1">
      <c r="A31" s="1117">
        <f t="shared" si="1"/>
        <v>21</v>
      </c>
      <c r="B31" s="1117"/>
      <c r="C31" s="1123" t="s">
        <v>440</v>
      </c>
      <c r="D31" s="78" t="s">
        <v>312</v>
      </c>
      <c r="F31" s="1124">
        <v>6.6699999999999995E-2</v>
      </c>
      <c r="G31" s="1124"/>
      <c r="H31" s="1124">
        <v>6.6699999999999995E-2</v>
      </c>
      <c r="I31" s="1124">
        <v>6.6699999999999995E-2</v>
      </c>
      <c r="J31" s="1124">
        <v>6.6699999999999995E-2</v>
      </c>
      <c r="K31" s="1124">
        <v>6.6699999999999995E-2</v>
      </c>
      <c r="L31" s="1124">
        <v>6.6699999999999995E-2</v>
      </c>
      <c r="M31" s="1124"/>
      <c r="N31" s="1124">
        <v>6.6699999999999995E-2</v>
      </c>
      <c r="O31" s="1124"/>
      <c r="P31" s="1124">
        <v>6.6699999999999995E-2</v>
      </c>
      <c r="Q31" s="1124">
        <v>6.6699999999999995E-2</v>
      </c>
    </row>
    <row r="32" spans="1:18" s="78" customFormat="1" ht="15" customHeight="1">
      <c r="A32" s="1117"/>
      <c r="B32" s="1117"/>
      <c r="C32" s="1123" t="s">
        <v>441</v>
      </c>
      <c r="F32" s="1126"/>
      <c r="G32" s="1126"/>
      <c r="H32" s="1126"/>
      <c r="I32" s="1126"/>
      <c r="J32" s="1126"/>
      <c r="K32" s="1126"/>
      <c r="L32" s="1126"/>
      <c r="M32" s="1126"/>
      <c r="N32" s="1126"/>
      <c r="O32" s="1126"/>
      <c r="P32" s="1126"/>
    </row>
    <row r="33" spans="1:17" s="78" customFormat="1" ht="15" customHeight="1">
      <c r="A33" s="1117">
        <f>A31+1</f>
        <v>22</v>
      </c>
      <c r="B33" s="1117"/>
      <c r="C33" s="1123">
        <v>303</v>
      </c>
      <c r="D33" s="78" t="s">
        <v>442</v>
      </c>
      <c r="F33" s="1126"/>
      <c r="G33" s="1126"/>
      <c r="H33" s="1126"/>
      <c r="I33" s="1126"/>
      <c r="J33" s="1126"/>
      <c r="K33" s="1126"/>
      <c r="L33" s="1126"/>
      <c r="M33" s="1126"/>
      <c r="N33" s="1126"/>
      <c r="O33" s="1126"/>
      <c r="P33" s="1126"/>
    </row>
    <row r="34" spans="1:17" s="78" customFormat="1" ht="15" customHeight="1">
      <c r="A34" s="1117">
        <f>A33+1</f>
        <v>23</v>
      </c>
      <c r="B34" s="1117"/>
      <c r="C34" s="1123"/>
      <c r="D34" s="78" t="s">
        <v>443</v>
      </c>
      <c r="F34" s="1124">
        <v>0.2</v>
      </c>
      <c r="G34" s="1124"/>
      <c r="H34" s="1124">
        <v>0.2</v>
      </c>
      <c r="I34" s="1124">
        <v>0.2</v>
      </c>
      <c r="J34" s="1124">
        <v>0.2</v>
      </c>
      <c r="K34" s="1124">
        <v>0.2</v>
      </c>
      <c r="L34" s="1124">
        <v>0.2</v>
      </c>
      <c r="M34" s="1124"/>
      <c r="N34" s="1124">
        <v>0.2</v>
      </c>
      <c r="O34" s="1124"/>
      <c r="P34" s="1124">
        <v>0.2</v>
      </c>
      <c r="Q34" s="1124">
        <v>0.2</v>
      </c>
    </row>
    <row r="35" spans="1:17" s="78" customFormat="1" ht="15" customHeight="1">
      <c r="A35" s="1117">
        <f>+A34+1</f>
        <v>24</v>
      </c>
      <c r="B35" s="1117"/>
      <c r="C35" s="1123"/>
      <c r="D35" s="78" t="s">
        <v>444</v>
      </c>
      <c r="F35" s="1124">
        <v>0.1429</v>
      </c>
      <c r="G35" s="1124"/>
      <c r="H35" s="1124">
        <v>0.1429</v>
      </c>
      <c r="I35" s="1124">
        <v>0.1429</v>
      </c>
      <c r="J35" s="1124">
        <v>0.1429</v>
      </c>
      <c r="K35" s="1124">
        <v>0.1429</v>
      </c>
      <c r="L35" s="1124">
        <v>0.1429</v>
      </c>
      <c r="M35" s="1124"/>
      <c r="N35" s="1124">
        <v>0.1429</v>
      </c>
      <c r="O35" s="1124"/>
      <c r="P35" s="1124">
        <v>0.1429</v>
      </c>
      <c r="Q35" s="1124">
        <v>0.1429</v>
      </c>
    </row>
    <row r="36" spans="1:17" s="78" customFormat="1" ht="15" customHeight="1">
      <c r="A36" s="1117">
        <f>+A35+1</f>
        <v>25</v>
      </c>
      <c r="B36" s="1117"/>
      <c r="C36" s="1123"/>
      <c r="D36" s="78" t="s">
        <v>445</v>
      </c>
      <c r="F36" s="1124">
        <v>0.1</v>
      </c>
      <c r="G36" s="1124"/>
      <c r="H36" s="1124">
        <v>0.1</v>
      </c>
      <c r="I36" s="1124">
        <v>0.1</v>
      </c>
      <c r="J36" s="1124">
        <v>0.1</v>
      </c>
      <c r="K36" s="1124">
        <v>0.1</v>
      </c>
      <c r="L36" s="1124">
        <v>0.1</v>
      </c>
      <c r="M36" s="1124"/>
      <c r="N36" s="1124">
        <v>0.1</v>
      </c>
      <c r="O36" s="1124"/>
      <c r="P36" s="1124">
        <v>0.1</v>
      </c>
      <c r="Q36" s="1124">
        <v>0.1</v>
      </c>
    </row>
    <row r="37" spans="1:17" s="78" customFormat="1" ht="15" customHeight="1">
      <c r="A37" s="1117">
        <f>+A36+1</f>
        <v>26</v>
      </c>
      <c r="B37" s="1117"/>
      <c r="D37" s="1127" t="s">
        <v>446</v>
      </c>
      <c r="F37" s="1128" t="s">
        <v>271</v>
      </c>
      <c r="G37" s="1128"/>
    </row>
    <row r="38" spans="1:17" s="78" customFormat="1" ht="15" customHeight="1">
      <c r="A38" s="1117"/>
      <c r="B38" s="1117"/>
      <c r="C38" s="1123"/>
      <c r="F38" s="1126"/>
      <c r="G38" s="1126"/>
      <c r="H38" s="1126"/>
      <c r="I38" s="1126"/>
      <c r="J38" s="1126"/>
      <c r="K38" s="1126"/>
      <c r="L38" s="1126"/>
      <c r="M38" s="1126"/>
      <c r="N38" s="1126"/>
      <c r="O38" s="1126"/>
      <c r="P38" s="1126"/>
      <c r="Q38" s="1126"/>
    </row>
    <row r="39" spans="1:17" s="78" customFormat="1" ht="15" customHeight="1">
      <c r="A39" s="1117"/>
      <c r="B39" s="1117"/>
      <c r="C39" s="1129" t="s">
        <v>447</v>
      </c>
      <c r="F39" s="1124"/>
      <c r="G39" s="1124"/>
      <c r="H39" s="1124"/>
      <c r="I39" s="1124"/>
      <c r="J39" s="1124"/>
      <c r="K39" s="1124"/>
      <c r="L39" s="1124"/>
      <c r="M39" s="1124"/>
      <c r="N39" s="1124"/>
      <c r="O39" s="1124"/>
      <c r="P39" s="1124"/>
      <c r="Q39" s="1124"/>
    </row>
    <row r="40" spans="1:17" s="78" customFormat="1" ht="15" customHeight="1">
      <c r="A40" s="1117"/>
      <c r="B40" s="1117" t="s">
        <v>266</v>
      </c>
      <c r="C40" s="1123" t="s">
        <v>448</v>
      </c>
      <c r="F40" s="1124"/>
      <c r="G40" s="1124"/>
      <c r="H40" s="1124"/>
      <c r="I40" s="1124"/>
      <c r="J40" s="1124"/>
      <c r="K40" s="1124"/>
      <c r="L40" s="1124"/>
      <c r="M40" s="1124"/>
      <c r="N40" s="1124"/>
      <c r="O40" s="1124"/>
      <c r="P40" s="1124"/>
      <c r="Q40" s="1124"/>
    </row>
    <row r="41" spans="1:17" s="78" customFormat="1" ht="15" customHeight="1">
      <c r="A41" s="1117"/>
      <c r="B41" s="1117"/>
      <c r="C41" s="1123" t="s">
        <v>449</v>
      </c>
      <c r="F41" s="1124"/>
      <c r="G41" s="1124"/>
      <c r="H41" s="1124"/>
      <c r="I41" s="1124"/>
      <c r="J41" s="1124"/>
      <c r="K41" s="1124"/>
      <c r="L41" s="1124"/>
      <c r="M41" s="1124"/>
      <c r="N41" s="1124"/>
      <c r="O41" s="1124"/>
      <c r="P41" s="1124"/>
      <c r="Q41" s="1124"/>
    </row>
    <row r="42" spans="1:17" s="78" customFormat="1" ht="15" customHeight="1">
      <c r="A42" s="1117"/>
      <c r="B42" s="1117"/>
      <c r="C42" s="1123" t="s">
        <v>450</v>
      </c>
      <c r="F42" s="1124"/>
      <c r="G42" s="1124"/>
      <c r="H42" s="1124"/>
      <c r="I42" s="1124"/>
      <c r="J42" s="1124"/>
      <c r="K42" s="1124"/>
      <c r="L42" s="1124"/>
      <c r="M42" s="1124"/>
      <c r="N42" s="1124"/>
      <c r="O42" s="1124"/>
      <c r="P42" s="1124"/>
      <c r="Q42" s="1124"/>
    </row>
    <row r="43" spans="1:17" s="78" customFormat="1" ht="15" customHeight="1">
      <c r="A43" s="1117"/>
      <c r="B43" s="1117" t="s">
        <v>252</v>
      </c>
      <c r="C43" s="1127" t="s">
        <v>451</v>
      </c>
      <c r="F43" s="1124"/>
      <c r="G43" s="1124"/>
      <c r="H43" s="1124"/>
      <c r="I43" s="1124"/>
      <c r="J43" s="1124"/>
      <c r="K43" s="1124"/>
      <c r="L43" s="1124"/>
      <c r="M43" s="1124"/>
      <c r="N43" s="1124"/>
      <c r="O43" s="1124"/>
      <c r="P43" s="1124"/>
      <c r="Q43" s="1124"/>
    </row>
    <row r="44" spans="1:17" s="78" customFormat="1" ht="15" customHeight="1">
      <c r="A44" s="1117"/>
      <c r="B44" s="1117" t="s">
        <v>271</v>
      </c>
      <c r="C44" s="1127" t="s">
        <v>452</v>
      </c>
      <c r="F44" s="1128"/>
      <c r="G44" s="1128"/>
    </row>
    <row r="45" spans="1:17" s="78" customFormat="1" ht="15" customHeight="1">
      <c r="A45" s="1117"/>
      <c r="B45" s="1117"/>
      <c r="C45" s="1127" t="s">
        <v>453</v>
      </c>
    </row>
    <row r="46" spans="1:17" s="78" customFormat="1" ht="15" customHeight="1">
      <c r="A46" s="1117"/>
      <c r="B46" s="1117"/>
      <c r="C46" s="1127" t="s">
        <v>454</v>
      </c>
    </row>
    <row r="47" spans="1:17" s="78" customFormat="1" ht="15" customHeight="1">
      <c r="A47" s="1117"/>
      <c r="B47" s="1117"/>
      <c r="C47" s="1127" t="s">
        <v>455</v>
      </c>
    </row>
    <row r="48" spans="1:17" s="78" customFormat="1" ht="15" customHeight="1">
      <c r="A48" s="1117"/>
      <c r="B48" s="1117"/>
      <c r="C48" s="1127" t="s">
        <v>456</v>
      </c>
    </row>
    <row r="49" spans="1:13" s="78" customFormat="1" ht="15" customHeight="1">
      <c r="A49" s="1117"/>
      <c r="B49" s="1117"/>
      <c r="C49" s="1127" t="s">
        <v>457</v>
      </c>
    </row>
    <row r="50" spans="1:13" s="78" customFormat="1" ht="15" customHeight="1">
      <c r="A50" s="1117"/>
      <c r="B50" s="1117" t="s">
        <v>433</v>
      </c>
      <c r="C50" s="1127" t="s">
        <v>458</v>
      </c>
    </row>
    <row r="51" spans="1:13" ht="13.8">
      <c r="A51" s="1114"/>
      <c r="B51" s="1114"/>
      <c r="C51" s="235"/>
      <c r="D51" s="235"/>
      <c r="E51" s="235"/>
      <c r="F51" s="235"/>
      <c r="G51" s="235"/>
      <c r="H51" s="235"/>
      <c r="I51" s="235"/>
      <c r="J51" s="235"/>
      <c r="K51" s="235"/>
      <c r="L51" s="235"/>
      <c r="M51" s="235"/>
    </row>
    <row r="52" spans="1:13" ht="13.8">
      <c r="A52" s="235"/>
      <c r="B52" s="235"/>
      <c r="C52" s="235"/>
      <c r="D52" s="235"/>
      <c r="E52" s="235"/>
      <c r="F52" s="235"/>
      <c r="G52" s="235"/>
      <c r="H52" s="235"/>
      <c r="I52" s="235"/>
      <c r="J52" s="235"/>
      <c r="K52" s="235"/>
      <c r="L52" s="235"/>
      <c r="M52" s="235"/>
    </row>
    <row r="53" spans="1:13" ht="13.8">
      <c r="A53" s="235"/>
      <c r="B53" s="235"/>
      <c r="C53" s="1127" t="s">
        <v>1888</v>
      </c>
      <c r="D53" s="235"/>
      <c r="E53" s="235"/>
      <c r="F53" s="235"/>
      <c r="G53" s="235"/>
      <c r="H53" s="235"/>
      <c r="I53" s="235"/>
      <c r="J53" s="235"/>
      <c r="K53" s="235"/>
      <c r="L53" s="235"/>
      <c r="M53" s="235"/>
    </row>
    <row r="54" spans="1:13" ht="13.8">
      <c r="A54" s="235"/>
      <c r="B54" s="235"/>
      <c r="C54" s="235"/>
      <c r="D54" s="235"/>
      <c r="E54" s="235"/>
      <c r="F54" s="235"/>
      <c r="G54" s="235"/>
      <c r="H54" s="235"/>
      <c r="I54" s="235"/>
      <c r="J54" s="235"/>
      <c r="K54" s="235"/>
      <c r="L54" s="235"/>
      <c r="M54" s="235"/>
    </row>
  </sheetData>
  <customSheetViews>
    <customSheetView guid="{343BF296-013A-41F5-BDAB-AD6220EA7F78}" scale="90" showPageBreaks="1" fitToPage="1" printArea="1">
      <selection activeCell="F12" sqref="F12"/>
      <pageMargins left="0" right="0" top="0" bottom="0" header="0" footer="0"/>
      <pageSetup scale="55" orientation="landscape" r:id="rId1"/>
    </customSheetView>
    <customSheetView guid="{B321D76C-CDE5-48BB-9CDE-80FF97D58FCF}" scale="90" showPageBreaks="1" fitToPage="1" printArea="1" view="pageBreakPreview">
      <selection activeCell="I11" sqref="I11"/>
      <pageMargins left="0" right="0" top="0" bottom="0" header="0" footer="0"/>
      <pageSetup scale="59" orientation="landscape" r:id="rId2"/>
    </customSheetView>
  </customSheetViews>
  <mergeCells count="3">
    <mergeCell ref="A4:Q4"/>
    <mergeCell ref="A5:Q5"/>
    <mergeCell ref="H8:Q8"/>
  </mergeCells>
  <pageMargins left="0.7" right="0.7" top="0.75" bottom="0.75" header="0.3" footer="0.3"/>
  <pageSetup scale="54" orientation="landscape" r:id="rId3"/>
  <ignoredErrors>
    <ignoredError sqref="C31 C22:C23 C11:C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7">
    <tabColor theme="9"/>
    <pageSetUpPr fitToPage="1"/>
  </sheetPr>
  <dimension ref="A1:Y284"/>
  <sheetViews>
    <sheetView showGridLines="0" defaultGridColor="0" view="pageBreakPreview" colorId="22" zoomScale="85" zoomScaleNormal="80" zoomScaleSheetLayoutView="85" workbookViewId="0">
      <selection activeCell="D24" sqref="D24"/>
    </sheetView>
  </sheetViews>
  <sheetFormatPr defaultColWidth="15.44140625" defaultRowHeight="12"/>
  <cols>
    <col min="1" max="1" width="4.109375" style="62" customWidth="1"/>
    <col min="2" max="2" width="27.44140625" style="62" customWidth="1"/>
    <col min="3" max="3" width="16.21875" style="62" bestFit="1" customWidth="1"/>
    <col min="4" max="4" width="19" style="62" customWidth="1"/>
    <col min="5" max="5" width="5.44140625" style="62" customWidth="1"/>
    <col min="6" max="6" width="23.44140625" style="62" customWidth="1"/>
    <col min="7" max="7" width="3.44140625" style="62" customWidth="1"/>
    <col min="8" max="8" width="15.44140625" style="62" bestFit="1" customWidth="1"/>
    <col min="9" max="9" width="3.77734375" style="62" customWidth="1"/>
    <col min="10" max="10" width="21.44140625" style="62" bestFit="1" customWidth="1"/>
    <col min="11" max="11" width="29.109375" style="62" customWidth="1"/>
    <col min="12" max="12" width="21.44140625" style="62" bestFit="1" customWidth="1"/>
    <col min="13" max="13" width="3.33203125" style="62" customWidth="1"/>
    <col min="14" max="14" width="11" style="62" customWidth="1"/>
    <col min="15" max="15" width="2.44140625" style="62" customWidth="1"/>
    <col min="16" max="16" width="14.21875" style="62" bestFit="1" customWidth="1"/>
    <col min="17" max="17" width="2.77734375" style="62" customWidth="1"/>
    <col min="18" max="18" width="11.44140625" style="62" customWidth="1"/>
    <col min="19" max="16384" width="15.44140625" style="62"/>
  </cols>
  <sheetData>
    <row r="1" spans="1:25" s="565" customFormat="1" ht="21">
      <c r="A1" s="1099"/>
      <c r="C1" s="758"/>
      <c r="D1" s="134"/>
      <c r="E1" s="134"/>
      <c r="F1" s="134"/>
      <c r="G1" s="134"/>
      <c r="H1" s="134"/>
      <c r="I1" s="134"/>
      <c r="J1" s="134"/>
      <c r="K1" s="134"/>
      <c r="L1" s="134"/>
      <c r="M1" s="134"/>
      <c r="O1" s="134"/>
      <c r="P1" s="77"/>
      <c r="Q1" s="134"/>
      <c r="R1" s="134"/>
      <c r="S1" s="134"/>
      <c r="T1" s="134"/>
      <c r="U1" s="134"/>
      <c r="V1" s="134"/>
      <c r="W1" s="134"/>
      <c r="X1" s="134"/>
      <c r="Y1" s="134"/>
    </row>
    <row r="2" spans="1:25" s="1100" customFormat="1" ht="17.399999999999999">
      <c r="A2" s="402"/>
      <c r="C2" s="402"/>
      <c r="D2" s="402"/>
      <c r="E2" s="402"/>
      <c r="F2" s="402"/>
      <c r="G2" s="402"/>
      <c r="H2" s="402"/>
      <c r="I2" s="402"/>
      <c r="J2" s="402"/>
      <c r="K2" s="402"/>
      <c r="L2" s="402"/>
      <c r="M2" s="402"/>
      <c r="Q2" s="1284"/>
      <c r="R2" s="402"/>
      <c r="S2" s="402"/>
      <c r="T2" s="402"/>
      <c r="U2" s="402"/>
      <c r="V2" s="402"/>
      <c r="W2" s="402"/>
      <c r="X2" s="402"/>
      <c r="Y2" s="402"/>
    </row>
    <row r="3" spans="1:25" ht="16.5" customHeight="1">
      <c r="A3" s="1101"/>
      <c r="B3" s="1101"/>
      <c r="C3" s="1101"/>
      <c r="D3" s="1101"/>
      <c r="E3" s="1101"/>
      <c r="F3" s="1101"/>
      <c r="G3" s="1101"/>
      <c r="H3" s="1101"/>
      <c r="I3" s="1101"/>
      <c r="J3" s="1101"/>
      <c r="K3" s="1101"/>
      <c r="L3" s="1101"/>
      <c r="M3" s="1101"/>
      <c r="N3" s="1101"/>
      <c r="O3" s="1101"/>
      <c r="P3" s="1101"/>
      <c r="Q3" s="1101"/>
      <c r="R3" s="1101"/>
      <c r="S3" s="1101"/>
      <c r="T3" s="1101"/>
      <c r="U3" s="1101"/>
      <c r="V3" s="1101"/>
      <c r="W3" s="1101"/>
      <c r="X3" s="1101"/>
      <c r="Y3" s="1101"/>
    </row>
    <row r="4" spans="1:25" s="565" customFormat="1" ht="15.6">
      <c r="A4" s="1423" t="s">
        <v>1</v>
      </c>
      <c r="B4" s="1423"/>
      <c r="C4" s="1423"/>
      <c r="D4" s="1423"/>
      <c r="E4" s="1423"/>
      <c r="F4" s="1423"/>
      <c r="G4" s="1423"/>
      <c r="H4" s="1423"/>
      <c r="I4" s="1423"/>
      <c r="J4" s="1423"/>
      <c r="K4" s="1423"/>
      <c r="L4" s="1423"/>
      <c r="M4" s="1423"/>
      <c r="N4" s="1423"/>
      <c r="O4" s="1423"/>
      <c r="P4" s="1423"/>
      <c r="Q4" s="1423"/>
      <c r="R4" s="134"/>
      <c r="S4" s="134"/>
      <c r="T4" s="134"/>
      <c r="U4" s="134"/>
      <c r="V4" s="134"/>
      <c r="W4" s="134"/>
      <c r="X4" s="134"/>
      <c r="Y4" s="134"/>
    </row>
    <row r="5" spans="1:25" s="565" customFormat="1" ht="15.6">
      <c r="A5" s="1423" t="s">
        <v>2</v>
      </c>
      <c r="B5" s="1423"/>
      <c r="C5" s="1423"/>
      <c r="D5" s="1423"/>
      <c r="E5" s="1423"/>
      <c r="F5" s="1423"/>
      <c r="G5" s="1423"/>
      <c r="H5" s="1423"/>
      <c r="I5" s="1423"/>
      <c r="J5" s="1423"/>
      <c r="K5" s="1423"/>
      <c r="L5" s="1423"/>
      <c r="M5" s="1423"/>
      <c r="N5" s="1423"/>
      <c r="O5" s="1423"/>
      <c r="P5" s="1423"/>
      <c r="Q5" s="1423"/>
      <c r="R5" s="134"/>
      <c r="S5" s="134"/>
      <c r="T5" s="134"/>
      <c r="U5" s="134"/>
      <c r="V5" s="134"/>
      <c r="W5" s="134"/>
      <c r="X5" s="134"/>
      <c r="Y5" s="134"/>
    </row>
    <row r="6" spans="1:25" s="565" customFormat="1" ht="18" customHeight="1">
      <c r="A6" s="1424" t="s">
        <v>87</v>
      </c>
      <c r="B6" s="1424"/>
      <c r="C6" s="1424"/>
      <c r="D6" s="1424"/>
      <c r="E6" s="1424"/>
      <c r="F6" s="1424"/>
      <c r="G6" s="1424"/>
      <c r="H6" s="1424"/>
      <c r="I6" s="1424"/>
      <c r="J6" s="1424"/>
      <c r="K6" s="1424"/>
      <c r="L6" s="1424"/>
      <c r="M6" s="1424"/>
      <c r="N6" s="1424"/>
      <c r="O6" s="1424"/>
      <c r="P6" s="1424"/>
      <c r="Q6" s="1424"/>
      <c r="R6" s="134"/>
      <c r="S6" s="134"/>
      <c r="T6" s="134"/>
      <c r="U6" s="134"/>
      <c r="V6" s="134"/>
      <c r="W6" s="134"/>
      <c r="X6" s="134"/>
      <c r="Y6" s="134"/>
    </row>
    <row r="7" spans="1:25" s="565" customFormat="1" ht="15">
      <c r="A7" s="134"/>
      <c r="B7" s="134"/>
      <c r="C7" s="134"/>
      <c r="D7" s="134"/>
      <c r="E7" s="134"/>
      <c r="F7" s="134"/>
      <c r="G7" s="134"/>
      <c r="H7" s="134"/>
      <c r="I7" s="134"/>
      <c r="J7" s="134"/>
      <c r="K7" s="134"/>
      <c r="L7" s="134"/>
      <c r="M7" s="134"/>
      <c r="N7" s="134"/>
      <c r="O7" s="134"/>
      <c r="P7" s="134"/>
      <c r="Q7" s="134"/>
      <c r="R7" s="134"/>
      <c r="S7" s="134"/>
      <c r="T7" s="134"/>
      <c r="U7" s="134"/>
      <c r="V7" s="134"/>
      <c r="W7" s="134"/>
      <c r="X7" s="134"/>
      <c r="Y7" s="134"/>
    </row>
    <row r="8" spans="1:25" s="565" customFormat="1" ht="15.6">
      <c r="A8" s="1423" t="s">
        <v>459</v>
      </c>
      <c r="B8" s="1423"/>
      <c r="C8" s="1423"/>
      <c r="D8" s="1423"/>
      <c r="E8" s="1423"/>
      <c r="F8" s="1423"/>
      <c r="G8" s="1423"/>
      <c r="H8" s="1423"/>
      <c r="I8" s="1423"/>
      <c r="J8" s="1423"/>
      <c r="K8" s="1423"/>
      <c r="L8" s="1423"/>
      <c r="M8" s="1423"/>
      <c r="N8" s="1423"/>
      <c r="O8" s="1423"/>
      <c r="P8" s="1423"/>
      <c r="Q8" s="1423"/>
      <c r="R8" s="134"/>
      <c r="S8" s="134"/>
      <c r="T8" s="134"/>
      <c r="U8" s="134"/>
      <c r="V8" s="134"/>
      <c r="W8" s="134"/>
      <c r="X8" s="134"/>
      <c r="Y8" s="134"/>
    </row>
    <row r="9" spans="1:25" s="565" customFormat="1" ht="15.6">
      <c r="A9" s="1423" t="s">
        <v>18</v>
      </c>
      <c r="B9" s="1423"/>
      <c r="C9" s="1423"/>
      <c r="D9" s="1423"/>
      <c r="E9" s="1423"/>
      <c r="F9" s="1423"/>
      <c r="G9" s="1423"/>
      <c r="H9" s="1423"/>
      <c r="I9" s="1423"/>
      <c r="J9" s="1423"/>
      <c r="K9" s="1423"/>
      <c r="L9" s="1423"/>
      <c r="M9" s="1423"/>
      <c r="N9" s="1423"/>
      <c r="O9" s="1423"/>
      <c r="P9" s="1423"/>
      <c r="Q9" s="1423"/>
      <c r="R9" s="134"/>
      <c r="S9" s="134"/>
      <c r="T9" s="134"/>
      <c r="U9" s="134"/>
      <c r="V9" s="134"/>
      <c r="W9" s="134"/>
      <c r="X9" s="134"/>
      <c r="Y9" s="134"/>
    </row>
    <row r="10" spans="1:25" s="565" customFormat="1" ht="15">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row>
    <row r="11" spans="1:25" s="134" customFormat="1" ht="15.6">
      <c r="H11" s="1267"/>
    </row>
    <row r="12" spans="1:25" s="134" customFormat="1" ht="15.6">
      <c r="J12" s="1267" t="s">
        <v>460</v>
      </c>
    </row>
    <row r="13" spans="1:25" s="134" customFormat="1" ht="15.6">
      <c r="H13" s="1267" t="s">
        <v>363</v>
      </c>
      <c r="J13" s="1267" t="s">
        <v>461</v>
      </c>
      <c r="L13" s="1267" t="s">
        <v>260</v>
      </c>
      <c r="N13" s="1267" t="s">
        <v>462</v>
      </c>
      <c r="P13" s="1267" t="s">
        <v>463</v>
      </c>
    </row>
    <row r="14" spans="1:25" s="134" customFormat="1" ht="15.6">
      <c r="B14" s="1102" t="s">
        <v>464</v>
      </c>
      <c r="D14" s="1267" t="s">
        <v>363</v>
      </c>
      <c r="F14" s="1267" t="s">
        <v>260</v>
      </c>
      <c r="H14" s="1267" t="s">
        <v>465</v>
      </c>
      <c r="J14" s="1267" t="s">
        <v>466</v>
      </c>
      <c r="L14" s="1267" t="s">
        <v>466</v>
      </c>
      <c r="N14" s="1267" t="s">
        <v>467</v>
      </c>
      <c r="P14" s="1267" t="s">
        <v>464</v>
      </c>
    </row>
    <row r="15" spans="1:25" s="134" customFormat="1" ht="15.6">
      <c r="D15" s="762" t="s">
        <v>468</v>
      </c>
      <c r="F15" s="762" t="s">
        <v>469</v>
      </c>
      <c r="H15" s="762" t="s">
        <v>470</v>
      </c>
      <c r="J15" s="762" t="s">
        <v>471</v>
      </c>
      <c r="L15" s="762" t="s">
        <v>472</v>
      </c>
      <c r="N15" s="762" t="s">
        <v>473</v>
      </c>
      <c r="P15" s="762" t="s">
        <v>474</v>
      </c>
    </row>
    <row r="16" spans="1:25" s="134" customFormat="1" ht="15">
      <c r="D16" s="398" t="s">
        <v>93</v>
      </c>
      <c r="F16" s="398" t="s">
        <v>94</v>
      </c>
      <c r="H16" s="398" t="s">
        <v>142</v>
      </c>
      <c r="J16" s="398" t="s">
        <v>143</v>
      </c>
      <c r="L16" s="398" t="s">
        <v>209</v>
      </c>
      <c r="N16" s="398" t="s">
        <v>210</v>
      </c>
      <c r="P16" s="398" t="s">
        <v>475</v>
      </c>
    </row>
    <row r="17" spans="1:16" s="134" customFormat="1" ht="15">
      <c r="D17" s="76"/>
      <c r="E17" s="76"/>
      <c r="F17" s="76"/>
      <c r="G17" s="76"/>
    </row>
    <row r="18" spans="1:16" s="134" customFormat="1" ht="15">
      <c r="D18" s="76"/>
      <c r="E18" s="76"/>
      <c r="F18" s="76"/>
      <c r="G18" s="76"/>
    </row>
    <row r="19" spans="1:16" s="134" customFormat="1" ht="15.6">
      <c r="A19" s="134">
        <v>1</v>
      </c>
      <c r="B19" s="760" t="s">
        <v>476</v>
      </c>
      <c r="D19" s="1103">
        <f>'B2-Plant'!T41</f>
        <v>0</v>
      </c>
      <c r="E19" s="76" t="s">
        <v>266</v>
      </c>
      <c r="F19" s="1104">
        <f>'B2-Plant'!T56</f>
        <v>0</v>
      </c>
      <c r="G19" s="76" t="s">
        <v>252</v>
      </c>
      <c r="H19" s="766">
        <f>+'E1-Allocator'!F21</f>
        <v>0</v>
      </c>
      <c r="J19" s="1104">
        <f>F19*H19</f>
        <v>0</v>
      </c>
      <c r="K19" s="1105"/>
      <c r="L19" s="1104">
        <f>D19+J19</f>
        <v>0</v>
      </c>
    </row>
    <row r="20" spans="1:16" s="134" customFormat="1" ht="15">
      <c r="D20" s="113"/>
      <c r="E20" s="76"/>
      <c r="F20" s="76"/>
      <c r="G20" s="76"/>
      <c r="H20" s="766"/>
    </row>
    <row r="21" spans="1:16" s="134" customFormat="1" ht="15.6">
      <c r="A21" s="134">
        <v>2</v>
      </c>
      <c r="B21" s="760" t="s">
        <v>477</v>
      </c>
      <c r="D21" s="113"/>
      <c r="E21" s="76"/>
      <c r="F21" s="76"/>
      <c r="G21" s="76"/>
      <c r="H21" s="766"/>
    </row>
    <row r="22" spans="1:16" s="134" customFormat="1" ht="15">
      <c r="D22" s="113"/>
      <c r="E22" s="76"/>
      <c r="F22" s="76"/>
      <c r="G22" s="76"/>
      <c r="H22" s="766"/>
    </row>
    <row r="23" spans="1:16" s="134" customFormat="1" ht="15.6">
      <c r="A23" s="134">
        <v>3</v>
      </c>
      <c r="B23" s="1106" t="s">
        <v>478</v>
      </c>
      <c r="D23" s="113">
        <f>('A1-O&amp;M'!J40+'A2-A&amp;G'!J42)/8</f>
        <v>0</v>
      </c>
      <c r="E23" s="76" t="s">
        <v>271</v>
      </c>
      <c r="F23" s="76"/>
      <c r="G23" s="76"/>
      <c r="H23" s="766"/>
      <c r="L23" s="1107">
        <f>D23+J23</f>
        <v>0</v>
      </c>
    </row>
    <row r="24" spans="1:16" s="134" customFormat="1" ht="15.6">
      <c r="A24" s="134">
        <v>4</v>
      </c>
      <c r="B24" s="1106" t="s">
        <v>479</v>
      </c>
      <c r="D24" s="112">
        <f>+'WP-BD'!J69</f>
        <v>0</v>
      </c>
      <c r="E24" s="76" t="s">
        <v>433</v>
      </c>
      <c r="F24" s="76"/>
      <c r="G24" s="76"/>
      <c r="H24" s="766"/>
      <c r="L24" s="1107">
        <f>D24+J24</f>
        <v>0</v>
      </c>
    </row>
    <row r="25" spans="1:16" s="134" customFormat="1" ht="15.6">
      <c r="A25" s="134">
        <v>5</v>
      </c>
      <c r="B25" s="1106" t="s">
        <v>480</v>
      </c>
      <c r="D25" s="112">
        <f>'WP-CA'!J30</f>
        <v>0</v>
      </c>
      <c r="E25" s="76" t="s">
        <v>481</v>
      </c>
      <c r="F25" s="76"/>
      <c r="G25" s="76"/>
      <c r="H25" s="766">
        <f>+'E1-Allocator'!F21</f>
        <v>0</v>
      </c>
      <c r="L25" s="1107">
        <f>D25*H25</f>
        <v>0</v>
      </c>
    </row>
    <row r="26" spans="1:16" s="134" customFormat="1" ht="15.6">
      <c r="A26" s="134">
        <v>6</v>
      </c>
      <c r="B26" s="1106" t="s">
        <v>482</v>
      </c>
      <c r="D26" s="113">
        <f>'WP-CB'!F21</f>
        <v>0</v>
      </c>
      <c r="E26" s="76" t="s">
        <v>483</v>
      </c>
      <c r="F26" s="1108"/>
      <c r="G26" s="76"/>
      <c r="H26" s="766">
        <f>+'E1-Allocator'!F21</f>
        <v>0</v>
      </c>
      <c r="J26" s="1109"/>
      <c r="L26" s="1107">
        <f>D26*H26</f>
        <v>0</v>
      </c>
    </row>
    <row r="27" spans="1:16" s="134" customFormat="1" ht="15.6">
      <c r="A27" s="134">
        <v>7</v>
      </c>
      <c r="B27" s="1106" t="s">
        <v>484</v>
      </c>
      <c r="D27" s="114">
        <v>0</v>
      </c>
      <c r="E27" s="76" t="s">
        <v>485</v>
      </c>
      <c r="F27" s="1108"/>
      <c r="G27" s="76"/>
      <c r="H27" s="766"/>
      <c r="J27" s="1109"/>
      <c r="L27" s="1107"/>
    </row>
    <row r="28" spans="1:16" s="134" customFormat="1" ht="15.6">
      <c r="A28" s="134">
        <v>8</v>
      </c>
      <c r="B28" s="1106" t="s">
        <v>486</v>
      </c>
      <c r="D28" s="114">
        <v>0</v>
      </c>
      <c r="E28" s="76" t="s">
        <v>485</v>
      </c>
      <c r="F28" s="1108"/>
      <c r="G28" s="76"/>
      <c r="H28" s="766"/>
      <c r="J28" s="1109"/>
      <c r="L28" s="1107"/>
    </row>
    <row r="29" spans="1:16" s="134" customFormat="1" ht="15.6">
      <c r="A29" s="134">
        <v>9</v>
      </c>
      <c r="B29" s="1106" t="s">
        <v>487</v>
      </c>
      <c r="D29" s="114">
        <v>0</v>
      </c>
      <c r="E29" s="76" t="s">
        <v>485</v>
      </c>
      <c r="F29" s="1108"/>
      <c r="G29" s="76"/>
      <c r="H29" s="766"/>
      <c r="J29" s="1109"/>
      <c r="L29" s="1107"/>
    </row>
    <row r="30" spans="1:16" s="134" customFormat="1" ht="15">
      <c r="D30" s="76"/>
      <c r="E30" s="76"/>
      <c r="F30" s="76"/>
      <c r="G30" s="76"/>
      <c r="H30" s="766"/>
    </row>
    <row r="31" spans="1:16" s="134" customFormat="1" ht="15.6">
      <c r="A31" s="134">
        <v>10</v>
      </c>
      <c r="B31" s="1110" t="s">
        <v>488</v>
      </c>
      <c r="D31" s="1111">
        <f>SUM(D19:D29)</f>
        <v>0</v>
      </c>
      <c r="E31" s="1112"/>
      <c r="F31" s="1111">
        <f>SUM(F19:F29)</f>
        <v>0</v>
      </c>
      <c r="G31" s="76"/>
      <c r="H31" s="766">
        <f>+'E1-Allocator'!F21</f>
        <v>0</v>
      </c>
      <c r="J31" s="1111">
        <f>SUM(J19:J29)</f>
        <v>0</v>
      </c>
      <c r="L31" s="1299">
        <f>SUM(L19:L30)</f>
        <v>0</v>
      </c>
      <c r="N31" s="1113">
        <f>'D1-Cap Structure'!H25</f>
        <v>0</v>
      </c>
      <c r="P31" s="1299">
        <f>L31*N31</f>
        <v>0</v>
      </c>
    </row>
    <row r="32" spans="1:16" s="134" customFormat="1" ht="15">
      <c r="H32" s="766"/>
    </row>
    <row r="33" spans="2:8" s="134" customFormat="1" ht="15">
      <c r="H33" s="766"/>
    </row>
    <row r="34" spans="2:8" s="134" customFormat="1" ht="15.6">
      <c r="B34" s="75" t="s">
        <v>489</v>
      </c>
      <c r="H34" s="766"/>
    </row>
    <row r="35" spans="2:8" s="134" customFormat="1" ht="15">
      <c r="B35" s="76"/>
    </row>
    <row r="36" spans="2:8" s="134" customFormat="1" ht="15.6">
      <c r="B36" s="75" t="s">
        <v>490</v>
      </c>
    </row>
    <row r="37" spans="2:8" s="134" customFormat="1" ht="15">
      <c r="B37" s="76"/>
    </row>
    <row r="38" spans="2:8" s="134" customFormat="1" ht="15.6">
      <c r="B38" s="75" t="s">
        <v>491</v>
      </c>
    </row>
    <row r="39" spans="2:8" s="134" customFormat="1" ht="15">
      <c r="B39" s="76"/>
    </row>
    <row r="40" spans="2:8" s="134" customFormat="1" ht="15.6">
      <c r="B40" s="75" t="s">
        <v>492</v>
      </c>
    </row>
    <row r="41" spans="2:8" s="134" customFormat="1" ht="15">
      <c r="B41" s="76"/>
    </row>
    <row r="42" spans="2:8" s="134" customFormat="1" ht="15.6">
      <c r="B42" s="75" t="s">
        <v>493</v>
      </c>
    </row>
    <row r="43" spans="2:8" s="134" customFormat="1" ht="15">
      <c r="B43" s="76"/>
    </row>
    <row r="44" spans="2:8" s="134" customFormat="1" ht="15.6">
      <c r="B44" s="75" t="s">
        <v>494</v>
      </c>
    </row>
    <row r="45" spans="2:8" s="134" customFormat="1" ht="15">
      <c r="B45" s="76"/>
    </row>
    <row r="46" spans="2:8" s="134" customFormat="1" ht="15.6">
      <c r="B46" s="75" t="s">
        <v>495</v>
      </c>
    </row>
    <row r="47" spans="2:8" s="134" customFormat="1" ht="15">
      <c r="C47" s="1300" t="s">
        <v>496</v>
      </c>
      <c r="D47" s="1300" t="s">
        <v>497</v>
      </c>
    </row>
    <row r="48" spans="2:8" s="134" customFormat="1" ht="15">
      <c r="C48" s="1301"/>
      <c r="D48" s="1301"/>
    </row>
    <row r="49" spans="1:25" s="134" customFormat="1" ht="15">
      <c r="C49" s="1301"/>
      <c r="D49" s="1301"/>
    </row>
    <row r="50" spans="1:25" s="134" customFormat="1" ht="15">
      <c r="C50" s="1301" t="s">
        <v>128</v>
      </c>
      <c r="D50" s="1301" t="s">
        <v>128</v>
      </c>
    </row>
    <row r="51" spans="1:25" s="565" customFormat="1" ht="15">
      <c r="A51" s="13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row>
    <row r="52" spans="1:25" s="565" customFormat="1" ht="15">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row>
    <row r="53" spans="1:25" s="565" customFormat="1" ht="15"/>
    <row r="54" spans="1:25" s="565" customFormat="1" ht="15"/>
    <row r="55" spans="1:25" s="565" customFormat="1" ht="15"/>
    <row r="56" spans="1:25" s="565" customFormat="1" ht="15"/>
    <row r="57" spans="1:25" s="565" customFormat="1" ht="15"/>
    <row r="58" spans="1:25" s="565" customFormat="1" ht="15"/>
    <row r="59" spans="1:25" s="565" customFormat="1" ht="15"/>
    <row r="60" spans="1:25" s="565" customFormat="1" ht="15"/>
    <row r="61" spans="1:25" s="565" customFormat="1" ht="15"/>
    <row r="62" spans="1:25" s="565" customFormat="1" ht="15"/>
    <row r="63" spans="1:25" s="565" customFormat="1" ht="15"/>
    <row r="64" spans="1:25" s="565" customFormat="1" ht="15"/>
    <row r="65" s="565" customFormat="1" ht="15"/>
    <row r="66" s="565" customFormat="1" ht="15"/>
    <row r="67" s="565" customFormat="1" ht="15"/>
    <row r="68" s="565" customFormat="1" ht="15"/>
    <row r="69" s="565" customFormat="1" ht="15"/>
    <row r="70" s="565" customFormat="1" ht="15"/>
    <row r="71" s="565" customFormat="1" ht="15"/>
    <row r="72" s="565" customFormat="1" ht="15"/>
    <row r="73" s="565" customFormat="1" ht="15"/>
    <row r="74" s="565" customFormat="1" ht="15"/>
    <row r="75" s="565" customFormat="1" ht="15"/>
    <row r="76" s="565" customFormat="1" ht="15"/>
    <row r="77" s="565" customFormat="1" ht="15"/>
    <row r="78" s="565" customFormat="1" ht="15"/>
    <row r="79" s="565" customFormat="1" ht="15"/>
    <row r="80" s="565" customFormat="1" ht="15"/>
    <row r="81" s="565" customFormat="1" ht="15"/>
    <row r="82" s="565" customFormat="1" ht="15"/>
    <row r="83" s="565" customFormat="1" ht="15"/>
    <row r="84" s="565" customFormat="1" ht="15"/>
    <row r="85" s="565" customFormat="1" ht="15"/>
    <row r="86" s="565" customFormat="1" ht="15"/>
    <row r="87" s="565" customFormat="1" ht="15"/>
    <row r="88" s="565" customFormat="1" ht="15"/>
    <row r="89" s="565" customFormat="1" ht="15"/>
    <row r="90" s="565" customFormat="1" ht="15"/>
    <row r="91" s="565" customFormat="1" ht="15"/>
    <row r="92" s="565" customFormat="1" ht="15"/>
    <row r="93" s="565" customFormat="1" ht="15"/>
    <row r="94" s="565" customFormat="1" ht="15"/>
    <row r="95" s="565" customFormat="1" ht="15"/>
    <row r="96" s="565" customFormat="1" ht="15"/>
    <row r="97" s="565" customFormat="1" ht="15"/>
    <row r="98" s="565" customFormat="1" ht="15"/>
    <row r="99" s="565" customFormat="1" ht="15"/>
    <row r="100" s="565" customFormat="1" ht="15"/>
    <row r="101" s="565" customFormat="1" ht="15"/>
    <row r="102" s="565" customFormat="1" ht="15"/>
    <row r="103" s="565" customFormat="1" ht="15"/>
    <row r="104" s="565" customFormat="1" ht="15"/>
    <row r="105" s="565" customFormat="1" ht="15"/>
    <row r="106" s="565" customFormat="1" ht="15"/>
    <row r="107" s="565" customFormat="1" ht="15"/>
    <row r="108" s="565" customFormat="1" ht="15"/>
    <row r="109" s="565" customFormat="1" ht="15"/>
    <row r="110" s="565" customFormat="1" ht="15"/>
    <row r="111" s="565" customFormat="1" ht="15"/>
    <row r="112" s="565" customFormat="1" ht="15"/>
    <row r="113" s="565" customFormat="1" ht="15"/>
    <row r="114" s="565" customFormat="1" ht="15"/>
    <row r="115" s="565" customFormat="1" ht="15"/>
    <row r="116" s="565" customFormat="1" ht="15"/>
    <row r="117" s="565" customFormat="1" ht="15"/>
    <row r="118" s="565" customFormat="1" ht="15"/>
    <row r="119" s="565" customFormat="1" ht="15"/>
    <row r="120" s="565" customFormat="1" ht="15"/>
    <row r="121" s="565" customFormat="1" ht="15"/>
    <row r="122" s="565" customFormat="1" ht="15"/>
    <row r="123" s="565" customFormat="1" ht="15"/>
    <row r="124" s="565" customFormat="1" ht="15"/>
    <row r="125" s="565" customFormat="1" ht="15"/>
    <row r="126" s="565" customFormat="1" ht="15"/>
    <row r="127" s="565" customFormat="1" ht="15"/>
    <row r="128" s="565" customFormat="1" ht="15"/>
    <row r="129" s="565" customFormat="1" ht="15"/>
    <row r="130" s="565" customFormat="1" ht="15"/>
    <row r="131" s="565" customFormat="1" ht="15"/>
    <row r="132" s="565" customFormat="1" ht="15"/>
    <row r="133" s="565" customFormat="1" ht="15"/>
    <row r="134" s="565" customFormat="1" ht="15"/>
    <row r="135" s="565" customFormat="1" ht="15"/>
    <row r="136" s="565" customFormat="1" ht="15"/>
    <row r="137" s="565" customFormat="1" ht="15"/>
    <row r="138" s="565" customFormat="1" ht="15"/>
    <row r="139" s="565" customFormat="1" ht="15"/>
    <row r="140" s="565" customFormat="1" ht="15"/>
    <row r="141" s="565" customFormat="1" ht="15"/>
    <row r="142" s="565" customFormat="1" ht="15"/>
    <row r="143" s="565" customFormat="1" ht="15"/>
    <row r="144" s="565" customFormat="1" ht="15"/>
    <row r="145" s="565" customFormat="1" ht="15"/>
    <row r="146" s="565" customFormat="1" ht="15"/>
    <row r="147" s="565" customFormat="1" ht="15"/>
    <row r="148" s="565" customFormat="1" ht="15"/>
    <row r="149" s="565" customFormat="1" ht="15"/>
    <row r="150" s="565" customFormat="1" ht="15"/>
    <row r="151" s="565" customFormat="1" ht="15"/>
    <row r="152" s="565" customFormat="1" ht="15"/>
    <row r="153" s="565" customFormat="1" ht="15"/>
    <row r="154" s="565" customFormat="1" ht="15"/>
    <row r="155" s="565" customFormat="1" ht="15"/>
    <row r="156" s="565" customFormat="1" ht="15"/>
    <row r="157" s="565" customFormat="1" ht="15"/>
    <row r="158" s="565" customFormat="1" ht="15"/>
    <row r="159" s="565" customFormat="1" ht="15"/>
    <row r="160" s="565" customFormat="1" ht="15"/>
    <row r="161" s="565" customFormat="1" ht="15"/>
    <row r="162" s="565" customFormat="1" ht="15"/>
    <row r="163" s="565" customFormat="1" ht="15"/>
    <row r="164" s="565" customFormat="1" ht="15"/>
    <row r="165" s="565" customFormat="1" ht="15"/>
    <row r="166" s="565" customFormat="1" ht="15"/>
    <row r="167" s="565" customFormat="1" ht="15"/>
    <row r="168" s="565" customFormat="1" ht="15"/>
    <row r="169" s="565" customFormat="1" ht="15"/>
    <row r="170" s="565" customFormat="1" ht="15"/>
    <row r="171" s="565" customFormat="1" ht="15"/>
    <row r="172" s="565" customFormat="1" ht="15"/>
    <row r="173" s="565" customFormat="1" ht="15"/>
    <row r="174" s="565" customFormat="1" ht="15"/>
    <row r="175" s="565" customFormat="1" ht="15"/>
    <row r="176" s="565" customFormat="1" ht="15"/>
    <row r="177" s="565" customFormat="1" ht="15"/>
    <row r="178" s="565" customFormat="1" ht="15"/>
    <row r="179" s="565" customFormat="1" ht="15"/>
    <row r="180" s="565" customFormat="1" ht="15"/>
    <row r="181" s="565" customFormat="1" ht="15"/>
    <row r="182" s="565" customFormat="1" ht="15"/>
    <row r="183" s="565" customFormat="1" ht="15"/>
    <row r="184" s="565" customFormat="1" ht="15"/>
    <row r="185" s="565" customFormat="1" ht="15"/>
    <row r="186" s="565" customFormat="1" ht="15"/>
    <row r="187" s="565" customFormat="1" ht="15"/>
    <row r="188" s="565" customFormat="1" ht="15"/>
    <row r="189" s="565" customFormat="1" ht="15"/>
    <row r="190" s="565" customFormat="1" ht="15"/>
    <row r="191" s="565" customFormat="1" ht="15"/>
    <row r="192" s="565" customFormat="1" ht="15"/>
    <row r="193" s="565" customFormat="1" ht="15"/>
    <row r="194" s="565" customFormat="1" ht="15"/>
    <row r="195" s="565" customFormat="1" ht="15"/>
    <row r="196" s="565" customFormat="1" ht="15"/>
    <row r="197" s="565" customFormat="1" ht="15"/>
    <row r="198" s="565" customFormat="1" ht="15"/>
    <row r="199" s="565" customFormat="1" ht="15"/>
    <row r="200" s="565" customFormat="1" ht="15"/>
    <row r="201" s="565" customFormat="1" ht="15"/>
    <row r="202" s="565" customFormat="1" ht="15"/>
    <row r="203" s="565" customFormat="1" ht="15"/>
    <row r="204" s="565" customFormat="1" ht="15"/>
    <row r="205" s="565" customFormat="1" ht="15"/>
    <row r="206" s="565" customFormat="1" ht="15"/>
    <row r="207" s="565" customFormat="1" ht="15"/>
    <row r="208" s="565" customFormat="1" ht="15"/>
    <row r="209" s="565" customFormat="1" ht="15"/>
    <row r="210" s="565" customFormat="1" ht="15"/>
    <row r="211" s="565" customFormat="1" ht="15"/>
    <row r="212" s="565" customFormat="1" ht="15"/>
    <row r="213" s="565" customFormat="1" ht="15"/>
    <row r="214" s="565" customFormat="1" ht="15"/>
    <row r="215" s="565" customFormat="1" ht="15"/>
    <row r="216" s="565" customFormat="1" ht="15"/>
    <row r="217" s="565" customFormat="1" ht="15"/>
    <row r="218" s="565" customFormat="1" ht="15"/>
    <row r="219" s="565" customFormat="1" ht="15"/>
    <row r="220" s="565" customFormat="1" ht="15"/>
    <row r="221" s="565" customFormat="1" ht="15"/>
    <row r="222" s="565" customFormat="1" ht="15"/>
    <row r="223" s="565" customFormat="1" ht="15"/>
    <row r="224" s="565" customFormat="1" ht="15"/>
    <row r="225" s="565" customFormat="1" ht="15"/>
    <row r="226" s="565" customFormat="1" ht="15"/>
    <row r="227" s="565" customFormat="1" ht="15"/>
    <row r="228" s="565" customFormat="1" ht="15"/>
    <row r="229" s="565" customFormat="1" ht="15"/>
    <row r="230" s="565" customFormat="1" ht="15"/>
    <row r="231" s="565" customFormat="1" ht="15"/>
    <row r="232" s="565" customFormat="1" ht="15"/>
    <row r="233" s="565" customFormat="1" ht="15"/>
    <row r="234" s="565" customFormat="1" ht="15"/>
    <row r="235" s="565" customFormat="1" ht="15"/>
    <row r="236" s="565" customFormat="1" ht="15"/>
    <row r="237" s="565" customFormat="1" ht="15"/>
    <row r="238" s="565" customFormat="1" ht="15"/>
    <row r="239" s="565" customFormat="1" ht="15"/>
    <row r="240" s="565" customFormat="1" ht="15"/>
    <row r="241" s="565" customFormat="1" ht="15"/>
    <row r="242" s="565" customFormat="1" ht="15"/>
    <row r="243" s="565" customFormat="1" ht="15"/>
    <row r="244" s="565" customFormat="1" ht="15"/>
    <row r="245" s="565" customFormat="1" ht="15"/>
    <row r="246" s="565" customFormat="1" ht="15"/>
    <row r="247" s="565" customFormat="1" ht="15"/>
    <row r="248" s="565" customFormat="1" ht="15"/>
    <row r="249" s="565" customFormat="1" ht="15"/>
    <row r="250" s="565" customFormat="1" ht="15"/>
    <row r="251" s="565" customFormat="1" ht="15"/>
    <row r="252" s="565" customFormat="1" ht="15"/>
    <row r="253" s="565" customFormat="1" ht="15"/>
    <row r="254" s="565" customFormat="1" ht="15"/>
    <row r="255" s="565" customFormat="1" ht="15"/>
    <row r="256" s="565" customFormat="1" ht="15"/>
    <row r="257" s="565" customFormat="1" ht="15"/>
    <row r="258" s="565" customFormat="1" ht="15"/>
    <row r="259" s="565" customFormat="1" ht="15"/>
    <row r="260" s="565" customFormat="1" ht="15"/>
    <row r="261" s="565" customFormat="1" ht="15"/>
    <row r="262" s="565" customFormat="1" ht="15"/>
    <row r="263" s="565" customFormat="1" ht="15"/>
    <row r="264" s="565" customFormat="1" ht="15"/>
    <row r="265" s="565" customFormat="1" ht="15"/>
    <row r="266" s="565" customFormat="1" ht="15"/>
    <row r="267" s="565" customFormat="1" ht="15"/>
    <row r="268" s="565" customFormat="1" ht="15"/>
    <row r="269" s="565" customFormat="1" ht="15"/>
    <row r="270" s="565" customFormat="1" ht="15"/>
    <row r="271" s="565" customFormat="1" ht="15"/>
    <row r="272" s="565" customFormat="1" ht="15"/>
    <row r="273" s="565" customFormat="1" ht="15"/>
    <row r="274" s="565" customFormat="1" ht="15"/>
    <row r="275" s="565" customFormat="1" ht="15"/>
    <row r="276" s="565" customFormat="1" ht="15"/>
    <row r="277" s="565" customFormat="1" ht="15"/>
    <row r="278" s="565" customFormat="1" ht="15"/>
    <row r="279" s="565" customFormat="1" ht="15"/>
    <row r="280" s="565" customFormat="1" ht="15"/>
    <row r="281" s="565" customFormat="1" ht="15"/>
    <row r="282" s="565" customFormat="1" ht="15"/>
    <row r="283" s="565" customFormat="1" ht="15"/>
    <row r="284" s="565" customFormat="1" ht="15"/>
  </sheetData>
  <customSheetViews>
    <customSheetView guid="{343BF296-013A-41F5-BDAB-AD6220EA7F78}" scale="70" colorId="22" showPageBreaks="1" showGridLines="0" fitToPage="1" printArea="1" view="pageBreakPreview">
      <selection activeCell="L29" sqref="L29"/>
      <pageMargins left="0" right="0" top="0" bottom="0" header="0" footer="0"/>
      <printOptions horizontalCentered="1"/>
      <pageSetup scale="57" orientation="landscape" r:id="rId1"/>
      <headerFooter alignWithMargins="0"/>
    </customSheetView>
    <customSheetView guid="{B321D76C-CDE5-48BB-9CDE-80FF97D58FCF}" scale="70" colorId="22" showPageBreaks="1" showGridLines="0" fitToPage="1" printArea="1" view="pageBreakPreview" topLeftCell="A7">
      <selection activeCell="H38" sqref="H38"/>
      <pageMargins left="0" right="0" top="0" bottom="0" header="0" footer="0"/>
      <printOptions horizontalCentered="1"/>
      <pageSetup scale="57" orientation="landscape" r:id="rId2"/>
      <headerFooter alignWithMargins="0"/>
    </customSheetView>
  </customSheetViews>
  <mergeCells count="5">
    <mergeCell ref="A4:Q4"/>
    <mergeCell ref="A5:Q5"/>
    <mergeCell ref="A9:Q9"/>
    <mergeCell ref="A6:Q6"/>
    <mergeCell ref="A8:Q8"/>
  </mergeCells>
  <phoneticPr fontId="0" type="noConversion"/>
  <printOptions horizontalCentered="1"/>
  <pageMargins left="0.25" right="0.25" top="0.5" bottom="0.5" header="0.5" footer="0.5"/>
  <pageSetup scale="58" orientation="landscape"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8">
    <tabColor rgb="FF7030A0"/>
    <pageSetUpPr fitToPage="1"/>
  </sheetPr>
  <dimension ref="A1:L36"/>
  <sheetViews>
    <sheetView showGridLines="0" defaultGridColor="0" view="pageBreakPreview" colorId="22" zoomScaleNormal="70" zoomScaleSheetLayoutView="100" workbookViewId="0">
      <selection sqref="A1:XFD1048576"/>
    </sheetView>
  </sheetViews>
  <sheetFormatPr defaultColWidth="9.44140625" defaultRowHeight="12"/>
  <cols>
    <col min="1" max="1" width="2.44140625" style="229" customWidth="1"/>
    <col min="2" max="2" width="9.44140625" style="229" customWidth="1"/>
    <col min="3" max="3" width="30.44140625" style="229" bestFit="1" customWidth="1"/>
    <col min="4" max="4" width="26.44140625" style="229" bestFit="1" customWidth="1"/>
    <col min="5" max="5" width="6.77734375" style="229" customWidth="1"/>
    <col min="6" max="6" width="14.44140625" style="229" bestFit="1" customWidth="1"/>
    <col min="7" max="7" width="6.109375" style="229" customWidth="1"/>
    <col min="8" max="8" width="15" style="229" customWidth="1"/>
    <col min="9" max="9" width="5" style="229" customWidth="1"/>
    <col min="10" max="10" width="24.33203125" style="229" bestFit="1" customWidth="1"/>
    <col min="11" max="11" width="29.109375" style="229" customWidth="1"/>
    <col min="12" max="12" width="5.44140625" style="229" customWidth="1"/>
    <col min="13" max="16384" width="9.44140625" style="229"/>
  </cols>
  <sheetData>
    <row r="1" spans="1:12" s="563" customFormat="1" ht="15.6">
      <c r="A1" s="311"/>
      <c r="B1" s="77"/>
      <c r="C1" s="1076"/>
      <c r="J1" s="77"/>
      <c r="L1" s="1077"/>
    </row>
    <row r="2" spans="1:12" ht="15.6">
      <c r="A2" s="76"/>
      <c r="C2" s="75"/>
      <c r="D2" s="76"/>
      <c r="E2" s="76"/>
      <c r="F2" s="76"/>
      <c r="G2" s="76"/>
      <c r="H2" s="76"/>
    </row>
    <row r="3" spans="1:12" ht="15">
      <c r="A3" s="76"/>
      <c r="B3" s="76"/>
      <c r="D3" s="76"/>
      <c r="E3" s="76"/>
      <c r="F3" s="76"/>
      <c r="G3" s="76"/>
      <c r="H3" s="76"/>
      <c r="I3" s="76"/>
      <c r="J3" s="76"/>
    </row>
    <row r="6" spans="1:12" ht="15.6">
      <c r="A6" s="1432" t="s">
        <v>1</v>
      </c>
      <c r="B6" s="1432"/>
      <c r="C6" s="1432"/>
      <c r="D6" s="1432"/>
      <c r="E6" s="1432"/>
      <c r="F6" s="1432"/>
      <c r="G6" s="1432"/>
      <c r="H6" s="1432"/>
      <c r="I6" s="1432"/>
      <c r="J6" s="1432"/>
      <c r="K6" s="1432"/>
      <c r="L6" s="1432"/>
    </row>
    <row r="7" spans="1:12" ht="15.6">
      <c r="A7" s="1432" t="s">
        <v>2</v>
      </c>
      <c r="B7" s="1432"/>
      <c r="C7" s="1432"/>
      <c r="D7" s="1432"/>
      <c r="E7" s="1432"/>
      <c r="F7" s="1432"/>
      <c r="G7" s="1432"/>
      <c r="H7" s="1432"/>
      <c r="I7" s="1432"/>
      <c r="J7" s="1432"/>
      <c r="K7" s="1432"/>
      <c r="L7" s="1432"/>
    </row>
    <row r="8" spans="1:12" ht="15.6">
      <c r="A8" s="1424" t="str">
        <f>SUMMARY!A7</f>
        <v>YEAR ENDING DECEMBER 31, ____</v>
      </c>
      <c r="B8" s="1424"/>
      <c r="C8" s="1424"/>
      <c r="D8" s="1424"/>
      <c r="E8" s="1424"/>
      <c r="F8" s="1424"/>
      <c r="G8" s="1424"/>
      <c r="H8" s="1424"/>
      <c r="I8" s="1424"/>
      <c r="J8" s="1424"/>
      <c r="K8" s="1424"/>
      <c r="L8" s="1424"/>
    </row>
    <row r="9" spans="1:12" ht="15.6">
      <c r="A9" s="1271"/>
      <c r="B9" s="1271"/>
      <c r="C9" s="1271"/>
      <c r="D9" s="1271"/>
      <c r="E9" s="1271"/>
      <c r="F9" s="1271"/>
      <c r="G9" s="1271"/>
      <c r="H9" s="1271"/>
      <c r="I9" s="1271"/>
      <c r="J9" s="1271"/>
      <c r="K9" s="1271"/>
      <c r="L9" s="1271"/>
    </row>
    <row r="10" spans="1:12" ht="15.6">
      <c r="A10" s="1432" t="s">
        <v>498</v>
      </c>
      <c r="B10" s="1432"/>
      <c r="C10" s="1432"/>
      <c r="D10" s="1432"/>
      <c r="E10" s="1432"/>
      <c r="F10" s="1432"/>
      <c r="G10" s="1432"/>
      <c r="H10" s="1432"/>
      <c r="I10" s="1432"/>
      <c r="J10" s="1432"/>
      <c r="K10" s="1432"/>
      <c r="L10" s="1432"/>
    </row>
    <row r="11" spans="1:12" ht="15.6">
      <c r="A11" s="1432" t="s">
        <v>20</v>
      </c>
      <c r="B11" s="1432"/>
      <c r="C11" s="1432"/>
      <c r="D11" s="1432"/>
      <c r="E11" s="1432"/>
      <c r="F11" s="1432"/>
      <c r="G11" s="1432"/>
      <c r="H11" s="1432"/>
      <c r="I11" s="1432"/>
      <c r="J11" s="1432"/>
      <c r="K11" s="1432"/>
      <c r="L11" s="1432"/>
    </row>
    <row r="12" spans="1:12" ht="15.6">
      <c r="A12" s="1432"/>
      <c r="B12" s="1432"/>
      <c r="C12" s="1432"/>
      <c r="D12" s="1432"/>
      <c r="E12" s="1432"/>
      <c r="F12" s="1432"/>
      <c r="G12" s="1432"/>
      <c r="H12" s="1432"/>
      <c r="I12" s="1432"/>
      <c r="J12" s="1432"/>
      <c r="K12" s="1432"/>
      <c r="L12" s="1432"/>
    </row>
    <row r="14" spans="1:12" s="78" customFormat="1" ht="13.2"/>
    <row r="15" spans="1:12" s="78" customFormat="1" ht="15.6">
      <c r="H15" s="1271"/>
    </row>
    <row r="16" spans="1:12" s="372" customFormat="1" ht="15.6">
      <c r="A16" s="115"/>
      <c r="B16" s="115"/>
      <c r="C16" s="115"/>
      <c r="D16" s="1271" t="s">
        <v>499</v>
      </c>
      <c r="E16" s="115"/>
      <c r="F16" s="1271" t="s">
        <v>500</v>
      </c>
      <c r="G16" s="115"/>
      <c r="H16" s="432" t="s">
        <v>501</v>
      </c>
      <c r="I16" s="115"/>
      <c r="J16" s="116"/>
    </row>
    <row r="17" spans="1:10" s="372" customFormat="1" ht="15.6">
      <c r="A17" s="115"/>
      <c r="B17" s="117" t="s">
        <v>89</v>
      </c>
      <c r="C17" s="117" t="s">
        <v>502</v>
      </c>
      <c r="D17" s="117" t="s">
        <v>503</v>
      </c>
      <c r="E17" s="785"/>
      <c r="F17" s="117" t="s">
        <v>504</v>
      </c>
      <c r="G17" s="785"/>
      <c r="H17" s="116" t="s">
        <v>505</v>
      </c>
      <c r="I17" s="785"/>
      <c r="J17" s="116" t="s">
        <v>92</v>
      </c>
    </row>
    <row r="18" spans="1:10" s="78" customFormat="1" ht="15.6">
      <c r="A18" s="76"/>
      <c r="C18" s="76"/>
      <c r="D18" s="1078" t="s">
        <v>343</v>
      </c>
      <c r="E18" s="76"/>
      <c r="F18" s="1078" t="s">
        <v>344</v>
      </c>
      <c r="G18" s="76"/>
      <c r="H18" s="1078" t="s">
        <v>345</v>
      </c>
      <c r="I18" s="76"/>
      <c r="J18" s="1078" t="s">
        <v>346</v>
      </c>
    </row>
    <row r="19" spans="1:10" s="78" customFormat="1" ht="13.2"/>
    <row r="20" spans="1:10" s="78" customFormat="1" ht="13.2">
      <c r="H20" s="353"/>
    </row>
    <row r="21" spans="1:10" s="78" customFormat="1" ht="15.6">
      <c r="A21" s="76"/>
      <c r="B21" s="1271">
        <v>1</v>
      </c>
      <c r="C21" s="1271" t="s">
        <v>506</v>
      </c>
      <c r="D21" s="91">
        <f>+'WP-DA'!K14</f>
        <v>0</v>
      </c>
      <c r="E21" s="76"/>
      <c r="F21" s="1080">
        <f>'WP-DA'!M14</f>
        <v>0</v>
      </c>
      <c r="G21" s="76"/>
      <c r="H21" s="1080">
        <f>D21*F21</f>
        <v>0</v>
      </c>
      <c r="I21" s="76"/>
      <c r="J21" s="76" t="s">
        <v>507</v>
      </c>
    </row>
    <row r="22" spans="1:10" s="78" customFormat="1" ht="15">
      <c r="A22" s="76"/>
      <c r="B22" s="115"/>
      <c r="C22" s="76"/>
      <c r="D22" s="1093"/>
      <c r="E22" s="76"/>
      <c r="F22" s="340"/>
      <c r="G22" s="76"/>
      <c r="H22" s="123"/>
      <c r="I22" s="76"/>
      <c r="J22" s="76"/>
    </row>
    <row r="23" spans="1:10" s="78" customFormat="1" ht="15.6">
      <c r="A23" s="76"/>
      <c r="B23" s="1271">
        <v>2</v>
      </c>
      <c r="C23" s="117" t="s">
        <v>508</v>
      </c>
      <c r="D23" s="1098">
        <f>+'WP-DA'!K18</f>
        <v>0</v>
      </c>
      <c r="E23" s="76"/>
      <c r="F23" s="1088">
        <f>'WP-DA'!M18</f>
        <v>9.4500000000000001E-2</v>
      </c>
      <c r="G23" s="76"/>
      <c r="H23" s="1084">
        <f>D23*F23</f>
        <v>0</v>
      </c>
      <c r="I23" s="76"/>
      <c r="J23" s="76" t="s">
        <v>507</v>
      </c>
    </row>
    <row r="24" spans="1:10" s="78" customFormat="1" ht="15">
      <c r="A24" s="76"/>
      <c r="B24" s="115"/>
      <c r="C24" s="76"/>
      <c r="D24" s="1093"/>
      <c r="E24" s="76"/>
      <c r="F24" s="76"/>
      <c r="G24" s="76"/>
      <c r="H24" s="123"/>
      <c r="I24" s="76"/>
      <c r="J24" s="76"/>
    </row>
    <row r="25" spans="1:10" s="78" customFormat="1" ht="15.6">
      <c r="A25" s="76"/>
      <c r="B25" s="1271">
        <v>3</v>
      </c>
      <c r="C25" s="1271" t="s">
        <v>509</v>
      </c>
      <c r="D25" s="91">
        <f>SUM(D21:D23)</f>
        <v>0</v>
      </c>
      <c r="E25" s="76"/>
      <c r="F25" s="76"/>
      <c r="G25" s="76"/>
      <c r="H25" s="1302">
        <f>SUM(H21:H23)</f>
        <v>0</v>
      </c>
      <c r="I25" s="76"/>
      <c r="J25" s="76" t="s">
        <v>510</v>
      </c>
    </row>
    <row r="26" spans="1:10" s="78" customFormat="1" ht="13.2">
      <c r="H26" s="353"/>
    </row>
    <row r="27" spans="1:10" s="78" customFormat="1" ht="13.2"/>
    <row r="28" spans="1:10" s="76" customFormat="1" ht="15">
      <c r="B28" s="76" t="s">
        <v>392</v>
      </c>
    </row>
    <row r="29" spans="1:10" s="76" customFormat="1" ht="15">
      <c r="B29" s="76" t="s">
        <v>511</v>
      </c>
    </row>
    <row r="30" spans="1:10" s="76" customFormat="1" ht="15">
      <c r="B30" s="76" t="s">
        <v>512</v>
      </c>
    </row>
    <row r="31" spans="1:10" s="76" customFormat="1" ht="15">
      <c r="B31" s="76" t="s">
        <v>513</v>
      </c>
    </row>
    <row r="32" spans="1:10" s="76" customFormat="1" ht="15">
      <c r="B32" s="76" t="s">
        <v>514</v>
      </c>
    </row>
    <row r="33" s="76" customFormat="1" ht="15"/>
    <row r="34" s="76" customFormat="1" ht="15"/>
    <row r="35" s="76" customFormat="1" ht="15"/>
    <row r="36" s="76" customFormat="1" ht="15"/>
  </sheetData>
  <customSheetViews>
    <customSheetView guid="{343BF296-013A-41F5-BDAB-AD6220EA7F78}" colorId="22" showPageBreaks="1" showGridLines="0" fitToPage="1" printArea="1" view="pageBreakPreview" topLeftCell="A7">
      <selection activeCell="B29" sqref="B29"/>
      <pageMargins left="0" right="0" top="0" bottom="0" header="0" footer="0"/>
      <printOptions horizontalCentered="1"/>
      <pageSetup scale="77" orientation="landscape" r:id="rId1"/>
      <headerFooter alignWithMargins="0"/>
    </customSheetView>
    <customSheetView guid="{B321D76C-CDE5-48BB-9CDE-80FF97D58FCF}" colorId="22" showPageBreaks="1" showGridLines="0" fitToPage="1" printArea="1" view="pageBreakPreview" topLeftCell="A13">
      <selection activeCell="B29" sqref="B29"/>
      <pageMargins left="0" right="0" top="0" bottom="0" header="0" footer="0"/>
      <printOptions horizontalCentered="1"/>
      <pageSetup scale="77" orientation="landscape" r:id="rId2"/>
      <headerFooter alignWithMargins="0"/>
    </customSheetView>
  </customSheetViews>
  <mergeCells count="6">
    <mergeCell ref="A12:L12"/>
    <mergeCell ref="A6:L6"/>
    <mergeCell ref="A7:L7"/>
    <mergeCell ref="A11:L11"/>
    <mergeCell ref="A10:L10"/>
    <mergeCell ref="A8:L8"/>
  </mergeCells>
  <phoneticPr fontId="0" type="noConversion"/>
  <printOptions horizontalCentered="1"/>
  <pageMargins left="0.25" right="0.25" top="0.25" bottom="0.25" header="0.5" footer="0.5"/>
  <pageSetup scale="78"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497860D1AC39438039A26F77DD1D40" ma:contentTypeVersion="2" ma:contentTypeDescription="Create a new document." ma:contentTypeScope="" ma:versionID="3384a9209708c392f65736897f0a01cc">
  <xsd:schema xmlns:xsd="http://www.w3.org/2001/XMLSchema" xmlns:xs="http://www.w3.org/2001/XMLSchema" xmlns:p="http://schemas.microsoft.com/office/2006/metadata/properties" xmlns:ns2="2fc5d9f3-df17-48b0-9460-5f39bb0d99d5" targetNamespace="http://schemas.microsoft.com/office/2006/metadata/properties" ma:root="true" ma:fieldsID="1894af7d6bcc449ea1d724301ff12c19" ns2:_="">
    <xsd:import namespace="2fc5d9f3-df17-48b0-9460-5f39bb0d99d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5d9f3-df17-48b0-9460-5f39bb0d99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83905A-9C01-434B-9B81-3B371640A730}">
  <ds:schemaRefs>
    <ds:schemaRef ds:uri="http://schemas.microsoft.com/sharepoint/v3/contenttype/forms"/>
  </ds:schemaRefs>
</ds:datastoreItem>
</file>

<file path=customXml/itemProps2.xml><?xml version="1.0" encoding="utf-8"?>
<ds:datastoreItem xmlns:ds="http://schemas.openxmlformats.org/officeDocument/2006/customXml" ds:itemID="{3C6D3BD0-CA64-4A69-81A5-96591A0CF5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5d9f3-df17-48b0-9460-5f39bb0d9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71228B-4ABD-4ECD-9B85-DFA6A49EDC2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fc5d9f3-df17-48b0-9460-5f39bb0d99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45</vt:i4>
      </vt:variant>
    </vt:vector>
  </HeadingPairs>
  <TitlesOfParts>
    <vt:vector size="87" baseType="lpstr">
      <vt:lpstr>Index</vt:lpstr>
      <vt:lpstr>SUMMARY</vt:lpstr>
      <vt:lpstr>A1-O&amp;M</vt:lpstr>
      <vt:lpstr>A2-A&amp;G</vt:lpstr>
      <vt:lpstr>B1-Depn</vt:lpstr>
      <vt:lpstr>B2-Plant</vt:lpstr>
      <vt:lpstr>B3-Depn Rates</vt:lpstr>
      <vt:lpstr>C1-Rate Base</vt:lpstr>
      <vt:lpstr>D1-Cap Structure</vt:lpstr>
      <vt:lpstr>D2-Project Cap Structures</vt:lpstr>
      <vt:lpstr>E1-Allocator</vt:lpstr>
      <vt:lpstr>F1-Proj RR</vt:lpstr>
      <vt:lpstr>F2-Incentives</vt:lpstr>
      <vt:lpstr>F3-True-Up</vt:lpstr>
      <vt:lpstr>WP-AA</vt:lpstr>
      <vt:lpstr>WP-AB</vt:lpstr>
      <vt:lpstr>WP-AC</vt:lpstr>
      <vt:lpstr>WP-AD</vt:lpstr>
      <vt:lpstr>WP-AE</vt:lpstr>
      <vt:lpstr>WP-AF</vt:lpstr>
      <vt:lpstr>WP-AG</vt:lpstr>
      <vt:lpstr>WP-AH</vt:lpstr>
      <vt:lpstr>WP-AI</vt:lpstr>
      <vt:lpstr>WP-BA</vt:lpstr>
      <vt:lpstr>WP-BB</vt:lpstr>
      <vt:lpstr>WP-BC</vt:lpstr>
      <vt:lpstr>WP-BD</vt:lpstr>
      <vt:lpstr>WP-BE</vt:lpstr>
      <vt:lpstr>WP-BF</vt:lpstr>
      <vt:lpstr>WP-BG</vt:lpstr>
      <vt:lpstr>WP-BH</vt:lpstr>
      <vt:lpstr>WP-BI</vt:lpstr>
      <vt:lpstr>WP-BJ</vt:lpstr>
      <vt:lpstr>WP-CA</vt:lpstr>
      <vt:lpstr>WP-CB</vt:lpstr>
      <vt:lpstr>WP-DA</vt:lpstr>
      <vt:lpstr>WP-DB</vt:lpstr>
      <vt:lpstr>WP-EA</vt:lpstr>
      <vt:lpstr>WP-AR-IS</vt:lpstr>
      <vt:lpstr>WP-AR-BS</vt:lpstr>
      <vt:lpstr>WP-AR-Cap Assets</vt:lpstr>
      <vt:lpstr>WP-Reconciliations</vt:lpstr>
      <vt:lpstr>'A1-O&amp;M'!Print_Area</vt:lpstr>
      <vt:lpstr>'A2-A&amp;G'!Print_Area</vt:lpstr>
      <vt:lpstr>'B2-Plant'!Print_Area</vt:lpstr>
      <vt:lpstr>'B3-Depn Rates'!Print_Area</vt:lpstr>
      <vt:lpstr>'C1-Rate Base'!Print_Area</vt:lpstr>
      <vt:lpstr>'D1-Cap Structure'!Print_Area</vt:lpstr>
      <vt:lpstr>'E1-Allocator'!Print_Area</vt:lpstr>
      <vt:lpstr>'F1-Proj RR'!Print_Area</vt:lpstr>
      <vt:lpstr>'F2-Incentives'!Print_Area</vt:lpstr>
      <vt:lpstr>'F3-True-Up'!Print_Area</vt:lpstr>
      <vt:lpstr>Index!Print_Area</vt:lpstr>
      <vt:lpstr>SUMMARY!Print_Area</vt:lpstr>
      <vt:lpstr>'WP-AA'!Print_Area</vt:lpstr>
      <vt:lpstr>'WP-AB'!Print_Area</vt:lpstr>
      <vt:lpstr>'WP-AC'!Print_Area</vt:lpstr>
      <vt:lpstr>'WP-AD'!Print_Area</vt:lpstr>
      <vt:lpstr>'WP-AE'!Print_Area</vt:lpstr>
      <vt:lpstr>'WP-AF'!Print_Area</vt:lpstr>
      <vt:lpstr>'WP-AG'!Print_Area</vt:lpstr>
      <vt:lpstr>'WP-AH'!Print_Area</vt:lpstr>
      <vt:lpstr>'WP-AI'!Print_Area</vt:lpstr>
      <vt:lpstr>'WP-AR-BS'!Print_Area</vt:lpstr>
      <vt:lpstr>'WP-AR-Cap Assets'!Print_Area</vt:lpstr>
      <vt:lpstr>'WP-AR-IS'!Print_Area</vt:lpstr>
      <vt:lpstr>'WP-BA'!Print_Area</vt:lpstr>
      <vt:lpstr>'WP-BB'!Print_Area</vt:lpstr>
      <vt:lpstr>'WP-BC'!Print_Area</vt:lpstr>
      <vt:lpstr>'WP-BD'!Print_Area</vt:lpstr>
      <vt:lpstr>'WP-BE'!Print_Area</vt:lpstr>
      <vt:lpstr>'WP-BF'!Print_Area</vt:lpstr>
      <vt:lpstr>'WP-BG'!Print_Area</vt:lpstr>
      <vt:lpstr>'WP-BH'!Print_Area</vt:lpstr>
      <vt:lpstr>'WP-BI'!Print_Area</vt:lpstr>
      <vt:lpstr>'WP-CA'!Print_Area</vt:lpstr>
      <vt:lpstr>'WP-CB'!Print_Area</vt:lpstr>
      <vt:lpstr>'WP-DA'!Print_Area</vt:lpstr>
      <vt:lpstr>'WP-DB'!Print_Area</vt:lpstr>
      <vt:lpstr>'WP-EA'!Print_Area</vt:lpstr>
      <vt:lpstr>'WP-Reconciliations'!Print_Area</vt:lpstr>
      <vt:lpstr>Print_Area</vt:lpstr>
      <vt:lpstr>'WP-AB'!Print_Titles</vt:lpstr>
      <vt:lpstr>'WP-AR-BS'!Print_Titles</vt:lpstr>
      <vt:lpstr>'WP-BA'!Print_Titles</vt:lpstr>
      <vt:lpstr>'WP-BB'!Print_Titles</vt:lpstr>
      <vt:lpstr>'WP-BC'!Print_Titles</vt:lpstr>
    </vt:vector>
  </TitlesOfParts>
  <Manager/>
  <Company>RSI,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 Tarney</dc:creator>
  <cp:keywords/>
  <dc:description/>
  <cp:lastModifiedBy>Bissell, Garrett E</cp:lastModifiedBy>
  <cp:revision/>
  <cp:lastPrinted>2022-10-07T20:52:57Z</cp:lastPrinted>
  <dcterms:created xsi:type="dcterms:W3CDTF">1997-11-24T21:15:50Z</dcterms:created>
  <dcterms:modified xsi:type="dcterms:W3CDTF">2022-11-22T14:56:29Z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0x01010026497860D1AC39438039A26F77DD1D40</vt:lpwstr>
  </property>
  <property fmtid="{D5CDD505-2E9C-101B-9397-08002B2CF9AE}" pid="4" name="MSIP_Label_a5049dce-8671-4c79-90d7-f6ec79470f4e_Enabled">
    <vt:lpwstr>true</vt:lpwstr>
  </property>
  <property fmtid="{D5CDD505-2E9C-101B-9397-08002B2CF9AE}" pid="5" name="MSIP_Label_a5049dce-8671-4c79-90d7-f6ec79470f4e_SetDate">
    <vt:lpwstr>2022-11-22T14:54:59Z</vt:lpwstr>
  </property>
  <property fmtid="{D5CDD505-2E9C-101B-9397-08002B2CF9AE}" pid="6" name="MSIP_Label_a5049dce-8671-4c79-90d7-f6ec79470f4e_Method">
    <vt:lpwstr>Privileged</vt:lpwstr>
  </property>
  <property fmtid="{D5CDD505-2E9C-101B-9397-08002B2CF9AE}" pid="7" name="MSIP_Label_a5049dce-8671-4c79-90d7-f6ec79470f4e_Name">
    <vt:lpwstr>Public</vt:lpwstr>
  </property>
  <property fmtid="{D5CDD505-2E9C-101B-9397-08002B2CF9AE}" pid="8" name="MSIP_Label_a5049dce-8671-4c79-90d7-f6ec79470f4e_SiteId">
    <vt:lpwstr>7658602a-f7b9-4209-bc62-d2bfc30dea0d</vt:lpwstr>
  </property>
  <property fmtid="{D5CDD505-2E9C-101B-9397-08002B2CF9AE}" pid="9" name="MSIP_Label_a5049dce-8671-4c79-90d7-f6ec79470f4e_ActionId">
    <vt:lpwstr>46c5e0c4-ab9e-4141-aae6-a90b2ef19dac</vt:lpwstr>
  </property>
  <property fmtid="{D5CDD505-2E9C-101B-9397-08002B2CF9AE}" pid="10" name="MSIP_Label_a5049dce-8671-4c79-90d7-f6ec79470f4e_ContentBits">
    <vt:lpwstr>0</vt:lpwstr>
  </property>
  <property fmtid="{D5CDD505-2E9C-101B-9397-08002B2CF9AE}" pid="11" name="_AdHocReviewCycleID">
    <vt:i4>1756841972</vt:i4>
  </property>
  <property fmtid="{D5CDD505-2E9C-101B-9397-08002B2CF9AE}" pid="12" name="_EmailSubject">
    <vt:lpwstr>[EXT] NYPA filing on allocator (from October)</vt:lpwstr>
  </property>
  <property fmtid="{D5CDD505-2E9C-101B-9397-08002B2CF9AE}" pid="13" name="_AuthorEmail">
    <vt:lpwstr>GBissell@nyiso.com</vt:lpwstr>
  </property>
  <property fmtid="{D5CDD505-2E9C-101B-9397-08002B2CF9AE}" pid="14" name="_AuthorEmailDisplayName">
    <vt:lpwstr>Bissell, Garrett E</vt:lpwstr>
  </property>
</Properties>
</file>