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alcChain.xml" ContentType="application/vnd.openxmlformats-officedocument.spreadsheetml.calcChain+xml"/>
  <Override PartName="/xl/customProperty16.bin" ContentType="application/vnd.openxmlformats-officedocument.spreadsheetml.customProperty"/>
  <Override PartName="/docProps/app.xml" ContentType="application/vnd.openxmlformats-officedocument.extended-properties+xml"/>
  <Override PartName="/xl/customProperty15.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L:\Bissell\Transmission Rate Filings\NEET NY 2022 Depreciation Update\Filing Documents\Second Amendment\"/>
    </mc:Choice>
  </mc:AlternateContent>
  <xr:revisionPtr revIDLastSave="0" documentId="13_ncr:1_{63A3B356-03B7-4AEF-A1E5-7B44994FD43D}" xr6:coauthVersionLast="47" xr6:coauthVersionMax="47" xr10:uidLastSave="{00000000-0000-0000-0000-000000000000}"/>
  <bookViews>
    <workbookView xWindow="28680" yWindow="2055" windowWidth="29040" windowHeight="17640" tabRatio="866" xr2:uid="{00000000-000D-0000-FFFF-FFFF00000000}"/>
  </bookViews>
  <sheets>
    <sheet name="Index" sheetId="12" r:id="rId1"/>
    <sheet name="Appendix A" sheetId="3" r:id="rId2"/>
    <sheet name="1 - Revenue Credits" sheetId="13" r:id="rId3"/>
    <sheet name="2 - Cost Support " sheetId="14" r:id="rId4"/>
    <sheet name="3 - Cost Support" sheetId="5" r:id="rId5"/>
    <sheet name="3 - Cost Support (cont.)" sheetId="15" r:id="rId6"/>
    <sheet name="4 - Incentives" sheetId="4" r:id="rId7"/>
    <sheet name="5 - True-Up" sheetId="16" r:id="rId8"/>
    <sheet name="6a-ADIT Projection" sheetId="9" r:id="rId9"/>
    <sheet name="6b-ADIT Projection Proration" sheetId="17" r:id="rId10"/>
    <sheet name="6c- ADIT BOY" sheetId="18" r:id="rId11"/>
    <sheet name="6d- ADIT EOY" sheetId="19" r:id="rId12"/>
    <sheet name="6e-ADIT True-up" sheetId="10" r:id="rId13"/>
    <sheet name="6f-ADIT True-up Proration" sheetId="20" r:id="rId14"/>
    <sheet name="7- Depreciation Rates" sheetId="11" r:id="rId15"/>
    <sheet name="8 - Workpaper" sheetId="21" r:id="rId16"/>
  </sheets>
  <externalReferences>
    <externalReference r:id="rId17"/>
    <externalReference r:id="rId18"/>
    <externalReference r:id="rId19"/>
    <externalReference r:id="rId20"/>
  </externalReferences>
  <definedNames>
    <definedName name="_____dat1111">[1]Sheet1!$G$2:$G$29</definedName>
    <definedName name="____dat1111">[1]Sheet1!$G$2:$G$29</definedName>
    <definedName name="___dat1111">[1]Sheet1!$G$2:$G$29</definedName>
    <definedName name="__dat1111">[1]Sheet1!$G$2:$G$29</definedName>
    <definedName name="_1E_1">#N/A</definedName>
    <definedName name="_31_Dec_00">#REF!</definedName>
    <definedName name="_31_Jan_01">#REF!</definedName>
    <definedName name="_dat1111">[1]Sheet1!$G$2:$G$29</definedName>
    <definedName name="_Fill" localSheetId="7" hidden="1">#REF!</definedName>
    <definedName name="_Fill" localSheetId="9" hidden="1">#REF!</definedName>
    <definedName name="_Fill" localSheetId="13" hidden="1">#REF!</definedName>
    <definedName name="_Fill" localSheetId="14" hidden="1">#REF!</definedName>
    <definedName name="_Fill" hidden="1">#REF!</definedName>
    <definedName name="aaa" localSheetId="7"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ignment" hidden="1">"a1"</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lances">#REF!</definedName>
    <definedName name="Basis_Points">[1]Assumptions!$H$15</definedName>
    <definedName name="bbb" localSheetId="7"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localSheetId="7"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hidden="1">{#N/A,#N/A,FALSE,"O&amp;M by processes";#N/A,#N/A,FALSE,"Elec Act vs Bud";#N/A,#N/A,FALSE,"G&amp;A";#N/A,#N/A,FALSE,"BGS";#N/A,#N/A,FALSE,"Res Cost"}</definedName>
    <definedName name="cap_interest">'[1]Input Page'!$E$12</definedName>
    <definedName name="ccc" localSheetId="7"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H_COS">#REF!</definedName>
    <definedName name="ClientMatter" hidden="1">"b1"</definedName>
    <definedName name="COGEN">'[1]October Tariff kwh'!$A$1:$H$83</definedName>
    <definedName name="Columns">#REF!</definedName>
    <definedName name="compInc">[1]Inputs!$B$4</definedName>
    <definedName name="Consolid" localSheetId="7"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rrent_sum">#REF!</definedName>
    <definedName name="CUT">[1]AFUDC_CCRF!$A$1:$N$303</definedName>
    <definedName name="CUTINS">[1]AFUDC_CCRF!$A$73:$N$160</definedName>
    <definedName name="da" localSheetId="7"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ate" hidden="1">"b1"</definedName>
    <definedName name="DefaultCopy">#REF!</definedName>
    <definedName name="DefaultPaste">#REF!</definedName>
    <definedName name="Deferral_Interest_Rate">[1]Assumptions!$H$14</definedName>
    <definedName name="Deferral_Recovery">'[1]JFJ-1 Deferral Recovery Rate'!$A$14:$F$64</definedName>
    <definedName name="DefTax">[1]Lists!$A$2:$A$4</definedName>
    <definedName name="delete" localSheetId="7" hidden="1">{#N/A,#N/A,FALSE,"CURRENT"}</definedName>
    <definedName name="delete" localSheetId="13" hidden="1">{#N/A,#N/A,FALSE,"CURRENT"}</definedName>
    <definedName name="delete" localSheetId="14" hidden="1">{#N/A,#N/A,FALSE,"CURRENT"}</definedName>
    <definedName name="delete" hidden="1">{#N/A,#N/A,FALSE,"CURRENT"}</definedName>
    <definedName name="detail">#REF!</definedName>
    <definedName name="DocumentName" hidden="1">"b1"</definedName>
    <definedName name="DocumentNum" hidden="1">"a1"</definedName>
    <definedName name="eeee" localSheetId="7"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localSheetId="7"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itc">#REF!</definedName>
    <definedName name="KeyCon_Close_Date">[1]Assumptions!$E$29</definedName>
    <definedName name="kk">#REF!</definedName>
    <definedName name="l">[1]Lists!$A$2:$A$4</definedName>
    <definedName name="Labor">'[1]Labor ratio'!$A$2:$K$14</definedName>
    <definedName name="Library" hidden="1">"a1"</definedName>
    <definedName name="limcount" hidden="1">1</definedName>
    <definedName name="Mgmt">[2]Current!#REF!</definedName>
    <definedName name="million">1000000</definedName>
    <definedName name="month">[1]RPT80MAR!$A$1:$D$77</definedName>
    <definedName name="months">[1]Permanent!$A$24:$A$35</definedName>
    <definedName name="MTC_Amortization">'[1]JFJ-3 MTC Rate'!$A$32:$F$82</definedName>
    <definedName name="new">#REF!</definedName>
    <definedName name="non_cap_int">'[1]Input Page'!$E$11</definedName>
    <definedName name="NSP_COS">#REF!</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'1 - Revenue Credits'!$A$1:$F$47</definedName>
    <definedName name="_xlnm.Print_Area" localSheetId="3">'2 - Cost Support '!$A$1:$F$174</definedName>
    <definedName name="_xlnm.Print_Area" localSheetId="4">'3 - Cost Support'!$A$1:$P$135</definedName>
    <definedName name="_xlnm.Print_Area" localSheetId="5">'3 - Cost Support (cont.)'!$A$1:$Q$44</definedName>
    <definedName name="_xlnm.Print_Area" localSheetId="7">'5 - True-Up'!$A$1:$I$45</definedName>
    <definedName name="_xlnm.Print_Area" localSheetId="8">'6a-ADIT Projection'!$A$1:$K$56</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True-up'!$A$1:$K$55</definedName>
    <definedName name="_xlnm.Print_Area" localSheetId="13">'6f-ADIT True-up Proration'!$A$1:$AF$62</definedName>
    <definedName name="_xlnm.Print_Area" localSheetId="14">'7- Depreciation Rates'!$A$1:$D$54</definedName>
    <definedName name="_xlnm.Print_Area" localSheetId="15">'8 - Workpaper'!$A$1:$AB$136</definedName>
    <definedName name="_xlnm.Print_Area" localSheetId="1">'Appendix A'!$A$1:$O$312</definedName>
    <definedName name="_xlnm.Print_Titles" localSheetId="9">'6b-ADIT Projection Proration'!$6:$7</definedName>
    <definedName name="_xlnm.Print_Titles" localSheetId="13">'6f-ADIT True-up Proration'!$6:$7</definedName>
    <definedName name="Print_Titles_MI">'[1]DACTIVE$'!$A$1:$IV$4,'[1]DACTIVE$'!$A$1:$A$65536</definedName>
    <definedName name="Print1">#REF!</definedName>
    <definedName name="Print3">#REF!</definedName>
    <definedName name="Print4">#REF!</definedName>
    <definedName name="Print5">#REF!</definedName>
    <definedName name="PrintareaDec">'[1]kWh-Mcf'!$E$97,'[1]kWh-Mcf'!$A$81:$E$118,'[1]kWh-Mcf'!$AM$86:$AO$118</definedName>
    <definedName name="ProjIDList">#REF!</definedName>
    <definedName name="PSCo_COS">#REF!</definedName>
    <definedName name="q_MTEP06_App_AB_Facility">#REF!</definedName>
    <definedName name="q_MTEP06_App_AB_Projects">#REF!</definedName>
    <definedName name="query">'[1]Boston Edison'!$A$1:$M$3434</definedName>
    <definedName name="revreq">#REF!</definedName>
    <definedName name="rrrr" localSheetId="7"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hidden="1">{#N/A,#N/A,FALSE,"O&amp;M by processes";#N/A,#N/A,FALSE,"Elec Act vs Bud";#N/A,#N/A,FALSE,"G&amp;A";#N/A,#N/A,FALSE,"BGS";#N/A,#N/A,FALSE,"Res Cost"}</definedName>
    <definedName name="shiva" localSheetId="7"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hidden="1">{#N/A,#N/A,FALSE,"O&amp;M by processes";#N/A,#N/A,FALSE,"Elec Act vs Bud";#N/A,#N/A,FALSE,"G&amp;A";#N/A,#N/A,FALSE,"BGS";#N/A,#N/A,FALSE,"Res Cost"}</definedName>
    <definedName name="SPS_COS">#REF!</definedName>
    <definedName name="State">'[1]State List'!$A$2:$A$53</definedName>
    <definedName name="statsrevised" localSheetId="7"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'[1]Addt''l 1040 Exclusions'!$A$5:$U$44</definedName>
    <definedName name="support" localSheetId="7"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axcalc">#REF!</definedName>
    <definedName name="thousand">1000</definedName>
    <definedName name="Time" hidden="1">"b1"</definedName>
    <definedName name="toma" localSheetId="7"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ota_Deferred">#REF!</definedName>
    <definedName name="Typist" hidden="1">"b1"</definedName>
    <definedName name="valDate">[1]Inputs!$B$1</definedName>
    <definedName name="Version" hidden="1">"a1"</definedName>
    <definedName name="WCCGCR2">[1]Rates!$B$96:$C$190</definedName>
    <definedName name="wh" localSheetId="7"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localSheetId="7"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localSheetId="13" hidden="1">{#N/A,#N/A,FALSE,"CURRENT"}</definedName>
    <definedName name="wrn.722." localSheetId="14" hidden="1">{#N/A,#N/A,FALSE,"CURRENT"}</definedName>
    <definedName name="wrn.722." hidden="1">{#N/A,#N/A,FALSE,"CURRENT"}</definedName>
    <definedName name="wrn.AGT." localSheetId="7" hidden="1">{"AGT",#N/A,FALSE,"Revenue"}</definedName>
    <definedName name="wrn.AGT." localSheetId="13" hidden="1">{"AGT",#N/A,FALSE,"Revenue"}</definedName>
    <definedName name="wrn.AGT." localSheetId="14" hidden="1">{"AGT",#N/A,FALSE,"Revenue"}</definedName>
    <definedName name="wrn.AGT." hidden="1">{"AGT",#N/A,FALSE,"Revenue"}</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7"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7"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7" hidden="1">{"Input Data",#N/A,FALSE,"Input";"Income and Cash Flow",#N/A,FALSE,"Calculations"}</definedName>
    <definedName name="wrn.Data._.dump." localSheetId="13" hidden="1">{"Input Data",#N/A,FALSE,"Input";"Income and Cash Flow",#N/A,FALSE,"Calculations"}</definedName>
    <definedName name="wrn.Data._.dump." localSheetId="14"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7" hidden="1">{"Print Empty Template",#N/A,FALSE,"Input"}</definedName>
    <definedName name="wrn.For._.filling._.out._.assessments." localSheetId="13" hidden="1">{"Print Empty Template",#N/A,FALSE,"Input"}</definedName>
    <definedName name="wrn.For._.filling._.out._.assessments." localSheetId="14" hidden="1">{"Print Empty Template",#N/A,FALSE,"Input"}</definedName>
    <definedName name="wrn.For._.filling._.out._.assessments." hidden="1">{"Print Empty Template",#N/A,FALSE,"Input"}</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7" hidden="1">{#N/A,#N/A,FALSE,"Work performed";#N/A,#N/A,FALSE,"Resources"}</definedName>
    <definedName name="wrn.Report." localSheetId="13" hidden="1">{#N/A,#N/A,FALSE,"Work performed";#N/A,#N/A,FALSE,"Resources"}</definedName>
    <definedName name="wrn.Report." localSheetId="14" hidden="1">{#N/A,#N/A,FALSE,"Work performed";#N/A,#N/A,FALSE,"Resources"}</definedName>
    <definedName name="wrn.Report." hidden="1">{#N/A,#N/A,FALSE,"Work performed";#N/A,#N/A,FALSE,"Resources"}</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7" hidden="1">{#N/A,#N/A,FALSE,"Work performed";#N/A,#N/A,FALSE,"Resources"}</definedName>
    <definedName name="wrn.Supporting._.Calculations." localSheetId="13" hidden="1">{#N/A,#N/A,FALSE,"Work performed";#N/A,#N/A,FALSE,"Resources"}</definedName>
    <definedName name="wrn.Supporting._.Calculations." localSheetId="14"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4" hidden="1">{#N/A,#N/A,TRUE,"TAXPROV";#N/A,#N/A,TRUE,"FLOWTHRU";#N/A,#N/A,TRUE,"SCHEDULE M'S";#N/A,#N/A,TRUE,"PLANT M'S";#N/A,#N/A,TRUE,"TAXJE"}</definedName>
    <definedName name="wrn.Tax._.Accrual." hidden="1">{#N/A,#N/A,TRUE,"TAXPROV";#N/A,#N/A,TRUE,"FLOWTHRU";#N/A,#N/A,TRUE,"SCHEDULE M'S";#N/A,#N/A,TRUE,"PLANT M'S";#N/A,#N/A,TRUE,"TAXJE"}</definedName>
    <definedName name="Xcel">'[3]Data Entry and Forecaster'!#REF!</definedName>
    <definedName name="Xcel_COS">#REF!</definedName>
    <definedName name="xxx" localSheetId="7"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7"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3" hidden="1">'6f-ADIT True-up Proration'!#REF!</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3" hidden="1">'6f-ADIT True-up Proration'!$B$1:$F$74</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Titles" localSheetId="3" hidden="1">'2 - Cost Support '!#REF!</definedName>
    <definedName name="Z_3768C7C8_9953_11DA_B318_000FB55D51DC_.wvu.Rows" localSheetId="3" hidden="1">'2 - Cost Support '!#REF!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Titles" localSheetId="3" hidden="1">'2 - Cost Support '!#REF!</definedName>
    <definedName name="Z_3BDD6235_B127_4929_8311_BDAF7BB89818_.wvu.Rows" localSheetId="3" hidden="1">'2 - Cost Support '!#REF!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3" hidden="1">'6f-ADIT True-up Proration'!#REF!</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3" hidden="1">'6f-ADIT True-up Proration'!$B$1:$F$74</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3" hidden="1">'6f-ADIT True-up Proration'!#REF!</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3" hidden="1">'6f-ADIT True-up Proration'!$B$1:$F$74</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3" hidden="1">'6f-ADIT True-up Proration'!#REF!</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3" hidden="1">'6f-ADIT True-up Proration'!$B$1:$F$74</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3" hidden="1">'6f-ADIT True-up Proration'!#REF!</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3" hidden="1">'6f-ADIT True-up Proration'!$B$1:$F$74</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Titles" localSheetId="3" hidden="1">'2 - Cost Support '!#REF!</definedName>
    <definedName name="Z_B0241363_5C8A_48FC_89A6_56D55586BABE_.wvu.Rows" localSheetId="3" hidden="1">'2 - Cost Support '!#REF!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3" hidden="1">'6f-ADIT True-up Proration'!#REF!</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3" hidden="1">'6f-ADIT True-up Proration'!$B$1:$F$74</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Titles" localSheetId="3" hidden="1">'2 - Cost Support '!#REF!</definedName>
    <definedName name="Z_C0EA0F9F_7310_4201_82C9_7B8FC8DB9137_.wvu.Rows" localSheetId="3" hidden="1">'2 - Cost Support '!#REF!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3" hidden="1">'6f-ADIT True-up Proration'!#REF!</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3" hidden="1">'6f-ADIT True-up Proration'!$B$1:$F$74</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3" hidden="1">'6f-ADIT True-up Proration'!#REF!</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3" hidden="1">'6f-ADIT True-up Proration'!$B$1:$F$74</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9" i="3" l="1"/>
  <c r="D171" i="3"/>
  <c r="C175" i="3"/>
  <c r="C174" i="3"/>
  <c r="A178" i="3"/>
  <c r="H134" i="21" l="1"/>
  <c r="M108" i="21"/>
  <c r="M107" i="21"/>
  <c r="M106" i="21"/>
  <c r="M105" i="21"/>
  <c r="M104" i="21"/>
  <c r="M103" i="21"/>
  <c r="M102" i="21"/>
  <c r="M101" i="21"/>
  <c r="M100" i="21"/>
  <c r="M99" i="21"/>
  <c r="M98" i="21"/>
  <c r="M97" i="21"/>
  <c r="M96" i="21"/>
  <c r="M95" i="21"/>
  <c r="M94" i="21"/>
  <c r="M93" i="21"/>
  <c r="M92" i="21"/>
  <c r="T80" i="21"/>
  <c r="V80" i="21" s="1"/>
  <c r="T79" i="21"/>
  <c r="V79" i="21" s="1"/>
  <c r="T78" i="21"/>
  <c r="V78" i="21" s="1"/>
  <c r="T77" i="21"/>
  <c r="V77" i="21" s="1"/>
  <c r="V76" i="21"/>
  <c r="T76" i="21"/>
  <c r="T75" i="21"/>
  <c r="V75" i="21" s="1"/>
  <c r="T74" i="21"/>
  <c r="V74" i="21" s="1"/>
  <c r="T73" i="21"/>
  <c r="V73" i="21" s="1"/>
  <c r="V72" i="21"/>
  <c r="T72" i="21"/>
  <c r="V71" i="21"/>
  <c r="T71" i="21"/>
  <c r="T70" i="21"/>
  <c r="V70" i="21" s="1"/>
  <c r="R60" i="21"/>
  <c r="R59" i="21"/>
  <c r="R58" i="21"/>
  <c r="R57" i="21"/>
  <c r="R56" i="21"/>
  <c r="R55" i="21"/>
  <c r="R54" i="21"/>
  <c r="R53" i="21"/>
  <c r="R52" i="21"/>
  <c r="R51" i="21"/>
  <c r="Z40" i="21"/>
  <c r="Y40" i="21"/>
  <c r="W40" i="21"/>
  <c r="E40" i="21"/>
  <c r="G40" i="21" s="1"/>
  <c r="I40" i="21" s="1"/>
  <c r="Y39" i="21"/>
  <c r="W39" i="21"/>
  <c r="Z39" i="21" s="1"/>
  <c r="E39" i="21"/>
  <c r="G39" i="21" s="1"/>
  <c r="I39" i="21" s="1"/>
  <c r="Y38" i="21"/>
  <c r="W38" i="21"/>
  <c r="G38" i="21"/>
  <c r="I38" i="21" s="1"/>
  <c r="E38" i="21"/>
  <c r="Y37" i="21"/>
  <c r="Z37" i="21" s="1"/>
  <c r="W37" i="21"/>
  <c r="G37" i="21"/>
  <c r="I37" i="21" s="1"/>
  <c r="E37" i="21"/>
  <c r="Z36" i="21"/>
  <c r="Y36" i="21"/>
  <c r="W36" i="21"/>
  <c r="E36" i="21"/>
  <c r="G36" i="21" s="1"/>
  <c r="I36" i="21" s="1"/>
  <c r="Y35" i="21"/>
  <c r="W35" i="21"/>
  <c r="Z35" i="21" s="1"/>
  <c r="E35" i="21"/>
  <c r="G35" i="21" s="1"/>
  <c r="I35" i="21" s="1"/>
  <c r="Y34" i="21"/>
  <c r="W34" i="21"/>
  <c r="Z34" i="21" s="1"/>
  <c r="I34" i="21"/>
  <c r="G34" i="21"/>
  <c r="E34" i="21"/>
  <c r="Y33" i="21"/>
  <c r="Z33" i="21" s="1"/>
  <c r="W33" i="21"/>
  <c r="E33" i="21"/>
  <c r="G33" i="21" s="1"/>
  <c r="I33" i="21" s="1"/>
  <c r="Z32" i="21"/>
  <c r="Y32" i="21"/>
  <c r="W32" i="21"/>
  <c r="E32" i="21"/>
  <c r="G32" i="21" s="1"/>
  <c r="I32" i="21" s="1"/>
  <c r="Z31" i="21"/>
  <c r="Y31" i="21"/>
  <c r="W31" i="21"/>
  <c r="E31" i="21"/>
  <c r="G31" i="21" s="1"/>
  <c r="I31" i="21" s="1"/>
  <c r="Y30" i="21"/>
  <c r="W30" i="21"/>
  <c r="I30" i="21"/>
  <c r="G30" i="21"/>
  <c r="E30" i="21"/>
  <c r="Y20" i="21"/>
  <c r="W20" i="21"/>
  <c r="G20" i="21"/>
  <c r="I20" i="21" s="1"/>
  <c r="E20" i="21"/>
  <c r="Y19" i="21"/>
  <c r="Z19" i="21" s="1"/>
  <c r="W19" i="21"/>
  <c r="I19" i="21"/>
  <c r="G19" i="21"/>
  <c r="E19" i="21"/>
  <c r="Z18" i="21"/>
  <c r="Y18" i="21"/>
  <c r="W18" i="21"/>
  <c r="E18" i="21"/>
  <c r="G18" i="21" s="1"/>
  <c r="I18" i="21" s="1"/>
  <c r="Z17" i="21"/>
  <c r="Y17" i="21"/>
  <c r="W17" i="21"/>
  <c r="E17" i="21"/>
  <c r="G17" i="21" s="1"/>
  <c r="I17" i="21" s="1"/>
  <c r="Y16" i="21"/>
  <c r="W16" i="21"/>
  <c r="Z16" i="21" s="1"/>
  <c r="G16" i="21"/>
  <c r="I16" i="21" s="1"/>
  <c r="E16" i="21"/>
  <c r="Y15" i="21"/>
  <c r="Z15" i="21" s="1"/>
  <c r="W15" i="21"/>
  <c r="E15" i="21"/>
  <c r="G15" i="21" s="1"/>
  <c r="I15" i="21" s="1"/>
  <c r="Z14" i="21"/>
  <c r="Y14" i="21"/>
  <c r="W14" i="21"/>
  <c r="E14" i="21"/>
  <c r="G14" i="21" s="1"/>
  <c r="I14" i="21" s="1"/>
  <c r="Y13" i="21"/>
  <c r="W13" i="21"/>
  <c r="Z13" i="21" s="1"/>
  <c r="E13" i="21"/>
  <c r="G13" i="21" s="1"/>
  <c r="I13" i="21" s="1"/>
  <c r="Y12" i="21"/>
  <c r="W12" i="21"/>
  <c r="Z12" i="21" s="1"/>
  <c r="I12" i="21"/>
  <c r="G12" i="21"/>
  <c r="E12" i="21"/>
  <c r="Y11" i="21"/>
  <c r="Z11" i="21" s="1"/>
  <c r="W11" i="21"/>
  <c r="E11" i="21"/>
  <c r="G11" i="21" s="1"/>
  <c r="I11" i="21" s="1"/>
  <c r="Z10" i="21"/>
  <c r="Y10" i="21"/>
  <c r="W10" i="21"/>
  <c r="E10" i="21"/>
  <c r="G10" i="21" s="1"/>
  <c r="I10" i="21" s="1"/>
  <c r="AA54" i="20"/>
  <c r="R54" i="20"/>
  <c r="I54" i="20"/>
  <c r="X53" i="20"/>
  <c r="AB53" i="20" s="1"/>
  <c r="AC53" i="20" s="1"/>
  <c r="O53" i="20"/>
  <c r="S53" i="20" s="1"/>
  <c r="T53" i="20" s="1"/>
  <c r="F53" i="20"/>
  <c r="J53" i="20" s="1"/>
  <c r="K53" i="20" s="1"/>
  <c r="E53" i="20"/>
  <c r="AB52" i="20"/>
  <c r="AC52" i="20" s="1"/>
  <c r="Y52" i="20"/>
  <c r="X52" i="20"/>
  <c r="T52" i="20"/>
  <c r="S52" i="20"/>
  <c r="P52" i="20"/>
  <c r="O52" i="20"/>
  <c r="J52" i="20"/>
  <c r="K52" i="20" s="1"/>
  <c r="G52" i="20"/>
  <c r="F52" i="20"/>
  <c r="E52" i="20"/>
  <c r="AB51" i="20"/>
  <c r="AC51" i="20" s="1"/>
  <c r="X51" i="20"/>
  <c r="Y51" i="20" s="1"/>
  <c r="V51" i="20"/>
  <c r="U51" i="20"/>
  <c r="T51" i="20"/>
  <c r="S51" i="20"/>
  <c r="O51" i="20"/>
  <c r="P51" i="20" s="1"/>
  <c r="L51" i="20"/>
  <c r="J51" i="20"/>
  <c r="K51" i="20" s="1"/>
  <c r="M51" i="20" s="1"/>
  <c r="F51" i="20"/>
  <c r="G51" i="20" s="1"/>
  <c r="E51" i="20"/>
  <c r="X50" i="20"/>
  <c r="AB50" i="20" s="1"/>
  <c r="AC50" i="20" s="1"/>
  <c r="O50" i="20"/>
  <c r="S50" i="20" s="1"/>
  <c r="T50" i="20" s="1"/>
  <c r="F50" i="20"/>
  <c r="J50" i="20" s="1"/>
  <c r="K50" i="20" s="1"/>
  <c r="E50" i="20"/>
  <c r="X49" i="20"/>
  <c r="AB49" i="20" s="1"/>
  <c r="AC49" i="20" s="1"/>
  <c r="O49" i="20"/>
  <c r="F49" i="20"/>
  <c r="J49" i="20" s="1"/>
  <c r="K49" i="20" s="1"/>
  <c r="E49" i="20"/>
  <c r="AB48" i="20"/>
  <c r="AC48" i="20" s="1"/>
  <c r="Y48" i="20"/>
  <c r="X48" i="20"/>
  <c r="S48" i="20"/>
  <c r="T48" i="20" s="1"/>
  <c r="P48" i="20"/>
  <c r="O48" i="20"/>
  <c r="J48" i="20"/>
  <c r="K48" i="20" s="1"/>
  <c r="G48" i="20"/>
  <c r="F48" i="20"/>
  <c r="E48" i="20"/>
  <c r="AC47" i="20"/>
  <c r="AE47" i="20" s="1"/>
  <c r="AB47" i="20"/>
  <c r="Y47" i="20"/>
  <c r="X47" i="20"/>
  <c r="U47" i="20"/>
  <c r="S47" i="20"/>
  <c r="T47" i="20" s="1"/>
  <c r="V47" i="20" s="1"/>
  <c r="P47" i="20"/>
  <c r="O47" i="20"/>
  <c r="J47" i="20"/>
  <c r="K47" i="20" s="1"/>
  <c r="G47" i="20"/>
  <c r="F47" i="20"/>
  <c r="E47" i="20"/>
  <c r="AB46" i="20"/>
  <c r="AC46" i="20" s="1"/>
  <c r="X46" i="20"/>
  <c r="S46" i="20"/>
  <c r="T46" i="20" s="1"/>
  <c r="O46" i="20"/>
  <c r="F46" i="20"/>
  <c r="J46" i="20" s="1"/>
  <c r="K46" i="20" s="1"/>
  <c r="E46" i="20"/>
  <c r="X45" i="20"/>
  <c r="X54" i="20" s="1"/>
  <c r="U45" i="20"/>
  <c r="O45" i="20"/>
  <c r="S45" i="20" s="1"/>
  <c r="T45" i="20" s="1"/>
  <c r="V45" i="20" s="1"/>
  <c r="G45" i="20"/>
  <c r="F45" i="20"/>
  <c r="J45" i="20" s="1"/>
  <c r="K45" i="20" s="1"/>
  <c r="E45" i="20"/>
  <c r="P45" i="20" s="1"/>
  <c r="AB44" i="20"/>
  <c r="AC44" i="20" s="1"/>
  <c r="X44" i="20"/>
  <c r="T44" i="20"/>
  <c r="S44" i="20"/>
  <c r="O44" i="20"/>
  <c r="J44" i="20"/>
  <c r="K44" i="20" s="1"/>
  <c r="F44" i="20"/>
  <c r="E44" i="20"/>
  <c r="AC43" i="20"/>
  <c r="AE43" i="20" s="1"/>
  <c r="AB43" i="20"/>
  <c r="Y43" i="20"/>
  <c r="X43" i="20"/>
  <c r="S43" i="20"/>
  <c r="T43" i="20" s="1"/>
  <c r="V43" i="20" s="1"/>
  <c r="P43" i="20"/>
  <c r="O43" i="20"/>
  <c r="J43" i="20"/>
  <c r="K43" i="20" s="1"/>
  <c r="G43" i="20"/>
  <c r="F43" i="20"/>
  <c r="E43" i="20"/>
  <c r="AB42" i="20"/>
  <c r="X42" i="20"/>
  <c r="S42" i="20"/>
  <c r="O42" i="20"/>
  <c r="F42" i="20"/>
  <c r="E42" i="20"/>
  <c r="E41" i="20"/>
  <c r="AA38" i="20"/>
  <c r="R38" i="20"/>
  <c r="I38" i="20"/>
  <c r="AB37" i="20"/>
  <c r="AC37" i="20" s="1"/>
  <c r="AE37" i="20" s="1"/>
  <c r="X37" i="20"/>
  <c r="O37" i="20"/>
  <c r="S37" i="20" s="1"/>
  <c r="T37" i="20" s="1"/>
  <c r="V37" i="20" s="1"/>
  <c r="F37" i="20"/>
  <c r="J37" i="20" s="1"/>
  <c r="K37" i="20" s="1"/>
  <c r="E37" i="20"/>
  <c r="AD36" i="20"/>
  <c r="X36" i="20"/>
  <c r="AB36" i="20" s="1"/>
  <c r="AC36" i="20" s="1"/>
  <c r="O36" i="20"/>
  <c r="S36" i="20" s="1"/>
  <c r="T36" i="20" s="1"/>
  <c r="V36" i="20" s="1"/>
  <c r="F36" i="20"/>
  <c r="E36" i="20"/>
  <c r="Y36" i="20" s="1"/>
  <c r="AC35" i="20"/>
  <c r="AB35" i="20"/>
  <c r="X35" i="20"/>
  <c r="S35" i="20"/>
  <c r="T35" i="20" s="1"/>
  <c r="P35" i="20"/>
  <c r="O35" i="20"/>
  <c r="J35" i="20"/>
  <c r="K35" i="20" s="1"/>
  <c r="F35" i="20"/>
  <c r="E35" i="20"/>
  <c r="Y35" i="20" s="1"/>
  <c r="AB34" i="20"/>
  <c r="AC34" i="20" s="1"/>
  <c r="Y34" i="20"/>
  <c r="X34" i="20"/>
  <c r="V34" i="20"/>
  <c r="U34" i="20"/>
  <c r="S34" i="20"/>
  <c r="T34" i="20" s="1"/>
  <c r="P34" i="20"/>
  <c r="O34" i="20"/>
  <c r="J34" i="20"/>
  <c r="K34" i="20" s="1"/>
  <c r="G34" i="20"/>
  <c r="F34" i="20"/>
  <c r="E34" i="20"/>
  <c r="AB33" i="20"/>
  <c r="AC33" i="20" s="1"/>
  <c r="AE33" i="20" s="1"/>
  <c r="X33" i="20"/>
  <c r="V33" i="20"/>
  <c r="U33" i="20"/>
  <c r="O33" i="20"/>
  <c r="S33" i="20" s="1"/>
  <c r="T33" i="20" s="1"/>
  <c r="F33" i="20"/>
  <c r="J33" i="20" s="1"/>
  <c r="K33" i="20" s="1"/>
  <c r="E33" i="20"/>
  <c r="AD32" i="20"/>
  <c r="X32" i="20"/>
  <c r="AB32" i="20" s="1"/>
  <c r="AC32" i="20" s="1"/>
  <c r="O32" i="20"/>
  <c r="S32" i="20" s="1"/>
  <c r="T32" i="20" s="1"/>
  <c r="V32" i="20" s="1"/>
  <c r="G32" i="20"/>
  <c r="F32" i="20"/>
  <c r="J32" i="20" s="1"/>
  <c r="K32" i="20" s="1"/>
  <c r="E32" i="20"/>
  <c r="Y32" i="20" s="1"/>
  <c r="AC31" i="20"/>
  <c r="AB31" i="20"/>
  <c r="X31" i="20"/>
  <c r="S31" i="20"/>
  <c r="T31" i="20" s="1"/>
  <c r="O31" i="20"/>
  <c r="K31" i="20"/>
  <c r="J31" i="20"/>
  <c r="F31" i="20"/>
  <c r="E31" i="20"/>
  <c r="AC30" i="20"/>
  <c r="AB30" i="20"/>
  <c r="Y30" i="20"/>
  <c r="X30" i="20"/>
  <c r="S30" i="20"/>
  <c r="T30" i="20" s="1"/>
  <c r="P30" i="20"/>
  <c r="O30" i="20"/>
  <c r="J30" i="20"/>
  <c r="K30" i="20" s="1"/>
  <c r="G30" i="20"/>
  <c r="F30" i="20"/>
  <c r="E30" i="20"/>
  <c r="AE29" i="20"/>
  <c r="AD29" i="20"/>
  <c r="AB29" i="20"/>
  <c r="AC29" i="20" s="1"/>
  <c r="X29" i="20"/>
  <c r="O29" i="20"/>
  <c r="S29" i="20" s="1"/>
  <c r="T29" i="20" s="1"/>
  <c r="M29" i="20"/>
  <c r="F29" i="20"/>
  <c r="J29" i="20" s="1"/>
  <c r="K29" i="20" s="1"/>
  <c r="L29" i="20" s="1"/>
  <c r="E29" i="20"/>
  <c r="AD28" i="20"/>
  <c r="X28" i="20"/>
  <c r="AB28" i="20" s="1"/>
  <c r="AC28" i="20" s="1"/>
  <c r="U28" i="20"/>
  <c r="P28" i="20"/>
  <c r="O28" i="20"/>
  <c r="S28" i="20" s="1"/>
  <c r="T28" i="20" s="1"/>
  <c r="V28" i="20" s="1"/>
  <c r="F28" i="20"/>
  <c r="J28" i="20" s="1"/>
  <c r="K28" i="20" s="1"/>
  <c r="E28" i="20"/>
  <c r="Y28" i="20" s="1"/>
  <c r="X27" i="20"/>
  <c r="AB27" i="20" s="1"/>
  <c r="AC27" i="20" s="1"/>
  <c r="S27" i="20"/>
  <c r="T27" i="20" s="1"/>
  <c r="O27" i="20"/>
  <c r="L27" i="20"/>
  <c r="J27" i="20"/>
  <c r="K27" i="20" s="1"/>
  <c r="M27" i="20" s="1"/>
  <c r="G27" i="20"/>
  <c r="F27" i="20"/>
  <c r="E27" i="20"/>
  <c r="P27" i="20" s="1"/>
  <c r="AE26" i="20"/>
  <c r="AC26" i="20"/>
  <c r="AB26" i="20"/>
  <c r="X26" i="20"/>
  <c r="S26" i="20"/>
  <c r="T26" i="20" s="1"/>
  <c r="O26" i="20"/>
  <c r="J26" i="20"/>
  <c r="F26" i="20"/>
  <c r="E26" i="20"/>
  <c r="E25" i="20"/>
  <c r="AB22" i="20"/>
  <c r="AA22" i="20"/>
  <c r="R22" i="20"/>
  <c r="I22" i="20"/>
  <c r="AC21" i="20"/>
  <c r="AB21" i="20"/>
  <c r="X21" i="20"/>
  <c r="S21" i="20"/>
  <c r="T21" i="20" s="1"/>
  <c r="O21" i="20"/>
  <c r="J21" i="20"/>
  <c r="K21" i="20" s="1"/>
  <c r="E21" i="20"/>
  <c r="X20" i="20"/>
  <c r="AB20" i="20" s="1"/>
  <c r="AC20" i="20" s="1"/>
  <c r="O20" i="20"/>
  <c r="S20" i="20" s="1"/>
  <c r="T20" i="20" s="1"/>
  <c r="M20" i="20"/>
  <c r="E20" i="20"/>
  <c r="G20" i="20" s="1"/>
  <c r="Y19" i="20"/>
  <c r="X19" i="20"/>
  <c r="AB19" i="20" s="1"/>
  <c r="AC19" i="20" s="1"/>
  <c r="AD19" i="20" s="1"/>
  <c r="S19" i="20"/>
  <c r="T19" i="20" s="1"/>
  <c r="O19" i="20"/>
  <c r="E19" i="20"/>
  <c r="P19" i="20" s="1"/>
  <c r="X18" i="20"/>
  <c r="AB18" i="20" s="1"/>
  <c r="AC18" i="20" s="1"/>
  <c r="O18" i="20"/>
  <c r="E18" i="20"/>
  <c r="AE17" i="20"/>
  <c r="AD17" i="20"/>
  <c r="AC17" i="20"/>
  <c r="AB17" i="20"/>
  <c r="X17" i="20"/>
  <c r="T17" i="20"/>
  <c r="V17" i="20" s="1"/>
  <c r="S17" i="20"/>
  <c r="O17" i="20"/>
  <c r="E17" i="20"/>
  <c r="AC16" i="20"/>
  <c r="AE16" i="20" s="1"/>
  <c r="Y16" i="20"/>
  <c r="X16" i="20"/>
  <c r="AB16" i="20" s="1"/>
  <c r="P16" i="20"/>
  <c r="O16" i="20"/>
  <c r="S16" i="20" s="1"/>
  <c r="T16" i="20" s="1"/>
  <c r="E16" i="20"/>
  <c r="X15" i="20"/>
  <c r="AB15" i="20" s="1"/>
  <c r="AC15" i="20" s="1"/>
  <c r="V15" i="20"/>
  <c r="S15" i="20"/>
  <c r="T15" i="20" s="1"/>
  <c r="U15" i="20" s="1"/>
  <c r="O15" i="20"/>
  <c r="J15" i="20"/>
  <c r="K15" i="20" s="1"/>
  <c r="G15" i="20"/>
  <c r="F15" i="20"/>
  <c r="E15" i="20"/>
  <c r="P15" i="20" s="1"/>
  <c r="AB14" i="20"/>
  <c r="AC14" i="20" s="1"/>
  <c r="Y14" i="20"/>
  <c r="X14" i="20"/>
  <c r="O14" i="20"/>
  <c r="S14" i="20" s="1"/>
  <c r="T14" i="20" s="1"/>
  <c r="F14" i="20"/>
  <c r="J14" i="20" s="1"/>
  <c r="K14" i="20" s="1"/>
  <c r="M14" i="20" s="1"/>
  <c r="E14" i="20"/>
  <c r="AB13" i="20"/>
  <c r="AC13" i="20" s="1"/>
  <c r="AD13" i="20" s="1"/>
  <c r="X13" i="20"/>
  <c r="V13" i="20"/>
  <c r="U13" i="20"/>
  <c r="T13" i="20"/>
  <c r="S13" i="20"/>
  <c r="O13" i="20"/>
  <c r="K13" i="20"/>
  <c r="M13" i="20" s="1"/>
  <c r="J13" i="20"/>
  <c r="F13" i="20"/>
  <c r="E13" i="20"/>
  <c r="X12" i="20"/>
  <c r="AB12" i="20" s="1"/>
  <c r="AC12" i="20" s="1"/>
  <c r="AE12" i="20" s="1"/>
  <c r="T12" i="20"/>
  <c r="P12" i="20"/>
  <c r="O12" i="20"/>
  <c r="S12" i="20" s="1"/>
  <c r="F12" i="20"/>
  <c r="J12" i="20" s="1"/>
  <c r="K12" i="20" s="1"/>
  <c r="E12" i="20"/>
  <c r="Y12" i="20" s="1"/>
  <c r="X11" i="20"/>
  <c r="AB11" i="20" s="1"/>
  <c r="AC11" i="20" s="1"/>
  <c r="O11" i="20"/>
  <c r="S11" i="20" s="1"/>
  <c r="T11" i="20" s="1"/>
  <c r="J11" i="20"/>
  <c r="K11" i="20" s="1"/>
  <c r="L11" i="20" s="1"/>
  <c r="F11" i="20"/>
  <c r="E11" i="20"/>
  <c r="G11" i="20" s="1"/>
  <c r="A11" i="20"/>
  <c r="A12" i="20" s="1"/>
  <c r="A13" i="20" s="1"/>
  <c r="A14" i="20" s="1"/>
  <c r="A15" i="20" s="1"/>
  <c r="A16" i="20" s="1"/>
  <c r="A17" i="20" s="1"/>
  <c r="A18" i="20" s="1"/>
  <c r="A19" i="20" s="1"/>
  <c r="A20" i="20" s="1"/>
  <c r="A21" i="20" s="1"/>
  <c r="A22" i="20" s="1"/>
  <c r="A25" i="20" s="1"/>
  <c r="A26" i="20" s="1"/>
  <c r="A27" i="20" s="1"/>
  <c r="A28" i="20" s="1"/>
  <c r="A29" i="20" s="1"/>
  <c r="A30" i="20" s="1"/>
  <c r="A31" i="20" s="1"/>
  <c r="A32" i="20" s="1"/>
  <c r="A33" i="20" s="1"/>
  <c r="A34" i="20" s="1"/>
  <c r="A35" i="20" s="1"/>
  <c r="A36" i="20" s="1"/>
  <c r="A37" i="20" s="1"/>
  <c r="A38" i="20" s="1"/>
  <c r="A41" i="20" s="1"/>
  <c r="A42" i="20" s="1"/>
  <c r="A43" i="20" s="1"/>
  <c r="A44" i="20" s="1"/>
  <c r="A45" i="20" s="1"/>
  <c r="A46" i="20" s="1"/>
  <c r="A47" i="20" s="1"/>
  <c r="A48" i="20" s="1"/>
  <c r="A49" i="20" s="1"/>
  <c r="A50" i="20" s="1"/>
  <c r="A51" i="20" s="1"/>
  <c r="A52" i="20" s="1"/>
  <c r="A53" i="20" s="1"/>
  <c r="A54" i="20" s="1"/>
  <c r="AB10" i="20"/>
  <c r="AC10" i="20" s="1"/>
  <c r="X10" i="20"/>
  <c r="S10" i="20"/>
  <c r="P10" i="20"/>
  <c r="O10" i="20"/>
  <c r="J10" i="20"/>
  <c r="G10" i="20"/>
  <c r="F10" i="20"/>
  <c r="E10" i="20"/>
  <c r="Y10" i="20" s="1"/>
  <c r="A10" i="20"/>
  <c r="E9" i="20"/>
  <c r="A2" i="20"/>
  <c r="G75" i="19"/>
  <c r="G78" i="19" s="1"/>
  <c r="F75" i="19"/>
  <c r="F78" i="19" s="1"/>
  <c r="E75" i="19"/>
  <c r="E78" i="19" s="1"/>
  <c r="D75" i="19"/>
  <c r="D78" i="19" s="1"/>
  <c r="C75" i="19"/>
  <c r="C78" i="19" s="1"/>
  <c r="G51" i="19"/>
  <c r="G54" i="19" s="1"/>
  <c r="G9" i="19" s="1"/>
  <c r="F51" i="19"/>
  <c r="F54" i="19" s="1"/>
  <c r="E51" i="19"/>
  <c r="E54" i="19" s="1"/>
  <c r="D51" i="19"/>
  <c r="D54" i="19" s="1"/>
  <c r="C51" i="19"/>
  <c r="C54" i="19" s="1"/>
  <c r="F32" i="19"/>
  <c r="E32" i="19"/>
  <c r="G29" i="19"/>
  <c r="G32" i="19" s="1"/>
  <c r="G11" i="19" s="1"/>
  <c r="F29" i="19"/>
  <c r="E29" i="19"/>
  <c r="D29" i="19"/>
  <c r="D32" i="19" s="1"/>
  <c r="C29" i="19"/>
  <c r="C32" i="19" s="1"/>
  <c r="A19" i="19"/>
  <c r="A20" i="19" s="1"/>
  <c r="A21" i="19" s="1"/>
  <c r="A22" i="19" s="1"/>
  <c r="A23" i="19" s="1"/>
  <c r="A24" i="19" s="1"/>
  <c r="A25" i="19" s="1"/>
  <c r="A26" i="19" s="1"/>
  <c r="A27" i="19" s="1"/>
  <c r="A28" i="19" s="1"/>
  <c r="A29" i="19" s="1"/>
  <c r="A30" i="19" s="1"/>
  <c r="A31" i="19" s="1"/>
  <c r="A32" i="19" s="1"/>
  <c r="A43" i="19" s="1"/>
  <c r="A44" i="19" s="1"/>
  <c r="A45" i="19" s="1"/>
  <c r="A46" i="19" s="1"/>
  <c r="A47" i="19" s="1"/>
  <c r="A48" i="19" s="1"/>
  <c r="A49" i="19" s="1"/>
  <c r="A50" i="19" s="1"/>
  <c r="A51" i="19" s="1"/>
  <c r="A52" i="19" s="1"/>
  <c r="A53" i="19" s="1"/>
  <c r="A54" i="19" s="1"/>
  <c r="A65" i="19" s="1"/>
  <c r="A66" i="19" s="1"/>
  <c r="A67" i="19" s="1"/>
  <c r="A68" i="19" s="1"/>
  <c r="A69" i="19" s="1"/>
  <c r="A70" i="19" s="1"/>
  <c r="A71" i="19" s="1"/>
  <c r="A72" i="19" s="1"/>
  <c r="A73" i="19" s="1"/>
  <c r="A74" i="19" s="1"/>
  <c r="A75" i="19" s="1"/>
  <c r="A76" i="19" s="1"/>
  <c r="A77" i="19" s="1"/>
  <c r="A78" i="19" s="1"/>
  <c r="E12" i="19"/>
  <c r="F11" i="19"/>
  <c r="E11" i="19"/>
  <c r="A11" i="19"/>
  <c r="A12" i="19" s="1"/>
  <c r="G10" i="19"/>
  <c r="F10" i="19"/>
  <c r="E10" i="19"/>
  <c r="A10" i="19"/>
  <c r="F9" i="19"/>
  <c r="F12" i="19" s="1"/>
  <c r="E9" i="19"/>
  <c r="D78" i="18"/>
  <c r="G75" i="18"/>
  <c r="G78" i="18" s="1"/>
  <c r="F75" i="18"/>
  <c r="F78" i="18" s="1"/>
  <c r="E75" i="18"/>
  <c r="E78" i="18" s="1"/>
  <c r="H25" i="20" s="1"/>
  <c r="D75" i="18"/>
  <c r="C75" i="18"/>
  <c r="C78" i="18" s="1"/>
  <c r="G54" i="18"/>
  <c r="Z9" i="20" s="1"/>
  <c r="F54" i="18"/>
  <c r="Q9" i="20" s="1"/>
  <c r="Q10" i="20" s="1"/>
  <c r="E54" i="18"/>
  <c r="E9" i="18" s="1"/>
  <c r="D54" i="18"/>
  <c r="G51" i="18"/>
  <c r="F51" i="18"/>
  <c r="E51" i="18"/>
  <c r="D51" i="18"/>
  <c r="C51" i="18"/>
  <c r="C54" i="18" s="1"/>
  <c r="G32" i="18"/>
  <c r="Z41" i="20" s="1"/>
  <c r="F32" i="18"/>
  <c r="Q41" i="20" s="1"/>
  <c r="E32" i="18"/>
  <c r="D32" i="18"/>
  <c r="C32" i="18"/>
  <c r="G29" i="18"/>
  <c r="F29" i="18"/>
  <c r="E29" i="18"/>
  <c r="D29" i="18"/>
  <c r="C29" i="18"/>
  <c r="A29" i="18"/>
  <c r="A30" i="18" s="1"/>
  <c r="A31" i="18" s="1"/>
  <c r="A32" i="18" s="1"/>
  <c r="A43" i="18" s="1"/>
  <c r="A44" i="18" s="1"/>
  <c r="A45" i="18" s="1"/>
  <c r="A46" i="18" s="1"/>
  <c r="A47" i="18" s="1"/>
  <c r="A48" i="18" s="1"/>
  <c r="A49" i="18" s="1"/>
  <c r="A50" i="18" s="1"/>
  <c r="A51" i="18" s="1"/>
  <c r="A52" i="18" s="1"/>
  <c r="A53" i="18" s="1"/>
  <c r="A54" i="18" s="1"/>
  <c r="A65" i="18" s="1"/>
  <c r="A66" i="18" s="1"/>
  <c r="A67" i="18" s="1"/>
  <c r="A68" i="18" s="1"/>
  <c r="A69" i="18" s="1"/>
  <c r="A70" i="18" s="1"/>
  <c r="A71" i="18" s="1"/>
  <c r="A72" i="18" s="1"/>
  <c r="A73" i="18" s="1"/>
  <c r="A74" i="18" s="1"/>
  <c r="A75" i="18" s="1"/>
  <c r="A76" i="18" s="1"/>
  <c r="A77" i="18" s="1"/>
  <c r="A78" i="18" s="1"/>
  <c r="A26" i="18"/>
  <c r="A27" i="18" s="1"/>
  <c r="A28" i="18" s="1"/>
  <c r="A10" i="18"/>
  <c r="A11" i="18" s="1"/>
  <c r="A12" i="18" s="1"/>
  <c r="A19" i="18" s="1"/>
  <c r="A20" i="18" s="1"/>
  <c r="A21" i="18" s="1"/>
  <c r="A22" i="18" s="1"/>
  <c r="A23" i="18" s="1"/>
  <c r="A24" i="18" s="1"/>
  <c r="A25" i="18" s="1"/>
  <c r="G9" i="18"/>
  <c r="I54" i="17"/>
  <c r="G54" i="17"/>
  <c r="F54" i="17"/>
  <c r="J53" i="17"/>
  <c r="E53" i="17"/>
  <c r="L53" i="17" s="1"/>
  <c r="L52" i="17"/>
  <c r="J52" i="17"/>
  <c r="E52" i="17"/>
  <c r="H52" i="17" s="1"/>
  <c r="L51" i="17"/>
  <c r="H51" i="17"/>
  <c r="E51" i="17"/>
  <c r="J51" i="17" s="1"/>
  <c r="E50" i="17"/>
  <c r="L49" i="17"/>
  <c r="J49" i="17"/>
  <c r="H49" i="17"/>
  <c r="E49" i="17"/>
  <c r="E48" i="17"/>
  <c r="H48" i="17" s="1"/>
  <c r="E47" i="17"/>
  <c r="E46" i="17"/>
  <c r="J45" i="17"/>
  <c r="E45" i="17"/>
  <c r="L45" i="17" s="1"/>
  <c r="L44" i="17"/>
  <c r="J44" i="17"/>
  <c r="E44" i="17"/>
  <c r="H44" i="17" s="1"/>
  <c r="L43" i="17"/>
  <c r="H43" i="17"/>
  <c r="E43" i="17"/>
  <c r="J43" i="17" s="1"/>
  <c r="E42" i="17"/>
  <c r="L41" i="17"/>
  <c r="K41" i="17"/>
  <c r="K54" i="17" s="1"/>
  <c r="I41" i="17"/>
  <c r="G41" i="17"/>
  <c r="F41" i="17"/>
  <c r="E41" i="17"/>
  <c r="F38" i="17"/>
  <c r="L37" i="17"/>
  <c r="J37" i="17"/>
  <c r="H37" i="17"/>
  <c r="E37" i="17"/>
  <c r="E36" i="17"/>
  <c r="H35" i="17"/>
  <c r="E35" i="17"/>
  <c r="L34" i="17"/>
  <c r="J34" i="17"/>
  <c r="H34" i="17"/>
  <c r="E34" i="17"/>
  <c r="L33" i="17"/>
  <c r="J33" i="17"/>
  <c r="E33" i="17"/>
  <c r="H33" i="17" s="1"/>
  <c r="E32" i="17"/>
  <c r="L31" i="17"/>
  <c r="J31" i="17"/>
  <c r="E31" i="17"/>
  <c r="H31" i="17" s="1"/>
  <c r="E30" i="17"/>
  <c r="L30" i="17" s="1"/>
  <c r="L29" i="17"/>
  <c r="J29" i="17"/>
  <c r="H29" i="17"/>
  <c r="E29" i="17"/>
  <c r="E28" i="17"/>
  <c r="E27" i="17"/>
  <c r="L26" i="17"/>
  <c r="J26" i="17"/>
  <c r="H26" i="17"/>
  <c r="E26" i="17"/>
  <c r="L25" i="17"/>
  <c r="K25" i="17"/>
  <c r="K38" i="17" s="1"/>
  <c r="J25" i="17"/>
  <c r="I25" i="17"/>
  <c r="I38" i="17" s="1"/>
  <c r="G25" i="17"/>
  <c r="G38" i="17" s="1"/>
  <c r="F25" i="17"/>
  <c r="E25" i="17"/>
  <c r="R21" i="17"/>
  <c r="L21" i="17"/>
  <c r="H21" i="17"/>
  <c r="G21" i="17"/>
  <c r="F21" i="20" s="1"/>
  <c r="E21" i="17"/>
  <c r="J21" i="17" s="1"/>
  <c r="R20" i="17"/>
  <c r="L20" i="17"/>
  <c r="J20" i="17"/>
  <c r="G20" i="17"/>
  <c r="F20" i="20" s="1"/>
  <c r="J20" i="20" s="1"/>
  <c r="K20" i="20" s="1"/>
  <c r="L20" i="20" s="1"/>
  <c r="E20" i="17"/>
  <c r="H20" i="17" s="1"/>
  <c r="R19" i="17"/>
  <c r="L19" i="17"/>
  <c r="J19" i="17"/>
  <c r="H19" i="17"/>
  <c r="G19" i="17"/>
  <c r="F19" i="20" s="1"/>
  <c r="E19" i="17"/>
  <c r="R18" i="17"/>
  <c r="L18" i="17"/>
  <c r="J18" i="17"/>
  <c r="H18" i="17"/>
  <c r="G18" i="17"/>
  <c r="F18" i="20" s="1"/>
  <c r="E18" i="17"/>
  <c r="R17" i="17"/>
  <c r="L17" i="17"/>
  <c r="J17" i="17"/>
  <c r="H17" i="17"/>
  <c r="G17" i="17"/>
  <c r="F17" i="20" s="1"/>
  <c r="J17" i="20" s="1"/>
  <c r="K17" i="20" s="1"/>
  <c r="M17" i="20" s="1"/>
  <c r="E17" i="17"/>
  <c r="R16" i="17"/>
  <c r="L16" i="17"/>
  <c r="J16" i="17"/>
  <c r="H16" i="17"/>
  <c r="G16" i="17"/>
  <c r="F16" i="20" s="1"/>
  <c r="J16" i="20" s="1"/>
  <c r="K16" i="20" s="1"/>
  <c r="E16" i="17"/>
  <c r="R15" i="17"/>
  <c r="L15" i="17"/>
  <c r="J15" i="17"/>
  <c r="H15" i="17"/>
  <c r="E15" i="17"/>
  <c r="E14" i="17"/>
  <c r="E13" i="17"/>
  <c r="H13" i="17" s="1"/>
  <c r="D13" i="17"/>
  <c r="D14" i="17" s="1"/>
  <c r="D15" i="17" s="1"/>
  <c r="D16" i="17" s="1"/>
  <c r="D17" i="17" s="1"/>
  <c r="D18" i="17" s="1"/>
  <c r="D19" i="17" s="1"/>
  <c r="D20" i="17" s="1"/>
  <c r="D21" i="17" s="1"/>
  <c r="E12" i="17"/>
  <c r="D12" i="17"/>
  <c r="E11" i="17"/>
  <c r="R11" i="17" s="1"/>
  <c r="D11" i="17"/>
  <c r="A11" i="17"/>
  <c r="A12" i="17" s="1"/>
  <c r="A13" i="17" s="1"/>
  <c r="A14" i="17" s="1"/>
  <c r="A15" i="17" s="1"/>
  <c r="A16" i="17" s="1"/>
  <c r="A17" i="17" s="1"/>
  <c r="A18" i="17" s="1"/>
  <c r="A19" i="17" s="1"/>
  <c r="A20" i="17" s="1"/>
  <c r="A21" i="17" s="1"/>
  <c r="A22" i="17" s="1"/>
  <c r="A25" i="17" s="1"/>
  <c r="A26" i="17" s="1"/>
  <c r="A27" i="17" s="1"/>
  <c r="A28" i="17" s="1"/>
  <c r="A29" i="17" s="1"/>
  <c r="A30" i="17" s="1"/>
  <c r="A31" i="17" s="1"/>
  <c r="A32" i="17" s="1"/>
  <c r="A33" i="17" s="1"/>
  <c r="A34" i="17" s="1"/>
  <c r="A35" i="17" s="1"/>
  <c r="A36" i="17" s="1"/>
  <c r="A37" i="17" s="1"/>
  <c r="A38" i="17" s="1"/>
  <c r="A41" i="17" s="1"/>
  <c r="A42" i="17" s="1"/>
  <c r="A43" i="17" s="1"/>
  <c r="A44" i="17" s="1"/>
  <c r="A45" i="17" s="1"/>
  <c r="A46" i="17" s="1"/>
  <c r="A47" i="17" s="1"/>
  <c r="A48" i="17" s="1"/>
  <c r="A49" i="17" s="1"/>
  <c r="A50" i="17" s="1"/>
  <c r="A51" i="17" s="1"/>
  <c r="A52" i="17" s="1"/>
  <c r="A53" i="17" s="1"/>
  <c r="A54" i="17" s="1"/>
  <c r="R10" i="17"/>
  <c r="J10" i="17"/>
  <c r="H10" i="17"/>
  <c r="E10" i="17"/>
  <c r="L10" i="17" s="1"/>
  <c r="D10" i="17"/>
  <c r="A10" i="17"/>
  <c r="K9" i="17"/>
  <c r="K22" i="17" s="1"/>
  <c r="I9" i="17"/>
  <c r="J9" i="17" s="1"/>
  <c r="G9" i="17"/>
  <c r="F9" i="17"/>
  <c r="F22" i="17" s="1"/>
  <c r="E9" i="17"/>
  <c r="H9" i="17" s="1"/>
  <c r="A2" i="17"/>
  <c r="E45" i="16"/>
  <c r="E43" i="16"/>
  <c r="D42" i="16"/>
  <c r="G21" i="16"/>
  <c r="E21" i="16"/>
  <c r="D21" i="16"/>
  <c r="H19" i="16"/>
  <c r="F19" i="16"/>
  <c r="H18" i="16"/>
  <c r="F18" i="16"/>
  <c r="F17" i="16"/>
  <c r="H17" i="16" s="1"/>
  <c r="F16" i="16"/>
  <c r="F21" i="16" s="1"/>
  <c r="H15" i="16"/>
  <c r="F15" i="16"/>
  <c r="H14" i="16"/>
  <c r="F14" i="16"/>
  <c r="A3" i="16"/>
  <c r="P40" i="15"/>
  <c r="P27" i="15"/>
  <c r="P33" i="15" s="1"/>
  <c r="O24" i="15"/>
  <c r="N24" i="15"/>
  <c r="P22" i="15"/>
  <c r="P24" i="15" s="1"/>
  <c r="O22" i="15"/>
  <c r="N22" i="15"/>
  <c r="M22" i="15"/>
  <c r="L22" i="15"/>
  <c r="K22" i="15"/>
  <c r="J22" i="15"/>
  <c r="I22" i="15"/>
  <c r="H22" i="15"/>
  <c r="H24" i="15" s="1"/>
  <c r="G22" i="15"/>
  <c r="G24" i="15" s="1"/>
  <c r="F22" i="15"/>
  <c r="F24" i="15" s="1"/>
  <c r="E22" i="15"/>
  <c r="D22" i="15"/>
  <c r="B22" i="15"/>
  <c r="Q21" i="15"/>
  <c r="Q20" i="15"/>
  <c r="Q22" i="15" s="1"/>
  <c r="Q19" i="15"/>
  <c r="Q18" i="15"/>
  <c r="Q16" i="15"/>
  <c r="P14" i="15"/>
  <c r="O14" i="15"/>
  <c r="N14" i="15"/>
  <c r="M14" i="15"/>
  <c r="M24" i="15" s="1"/>
  <c r="L14" i="15"/>
  <c r="L24" i="15" s="1"/>
  <c r="K14" i="15"/>
  <c r="K24" i="15" s="1"/>
  <c r="J14" i="15"/>
  <c r="J24" i="15" s="1"/>
  <c r="I14" i="15"/>
  <c r="I24" i="15" s="1"/>
  <c r="H14" i="15"/>
  <c r="G14" i="15"/>
  <c r="F14" i="15"/>
  <c r="E14" i="15"/>
  <c r="E24" i="15" s="1"/>
  <c r="D14" i="15"/>
  <c r="D24" i="15" s="1"/>
  <c r="Q13" i="15"/>
  <c r="Q12" i="15"/>
  <c r="Q11" i="15"/>
  <c r="Q10" i="15"/>
  <c r="Q14" i="15" s="1"/>
  <c r="A9" i="15"/>
  <c r="A10" i="15" s="1"/>
  <c r="A11" i="15" s="1"/>
  <c r="A12" i="15" s="1"/>
  <c r="A13" i="15" s="1"/>
  <c r="E2" i="15"/>
  <c r="F170" i="14"/>
  <c r="E167" i="14"/>
  <c r="E166" i="14"/>
  <c r="E163" i="14"/>
  <c r="E162" i="14"/>
  <c r="E159" i="14"/>
  <c r="E158" i="14"/>
  <c r="E157" i="14"/>
  <c r="F154" i="14"/>
  <c r="E153" i="14"/>
  <c r="E150" i="14"/>
  <c r="E149" i="14"/>
  <c r="E146" i="14"/>
  <c r="E145" i="14"/>
  <c r="E142" i="14"/>
  <c r="E141" i="14"/>
  <c r="E137" i="14"/>
  <c r="E134" i="14"/>
  <c r="E132" i="14"/>
  <c r="F131" i="14"/>
  <c r="E129" i="14"/>
  <c r="E128" i="14"/>
  <c r="E125" i="14"/>
  <c r="F122" i="14"/>
  <c r="E120" i="14"/>
  <c r="E119" i="14"/>
  <c r="E116" i="14"/>
  <c r="E115" i="14"/>
  <c r="E112" i="14"/>
  <c r="E111" i="14"/>
  <c r="E109" i="14"/>
  <c r="E103" i="14"/>
  <c r="E102" i="14"/>
  <c r="F99" i="14"/>
  <c r="F106" i="14" s="1"/>
  <c r="E99" i="14"/>
  <c r="E98" i="14"/>
  <c r="E95" i="14"/>
  <c r="E94" i="14"/>
  <c r="E93" i="14"/>
  <c r="F84" i="14"/>
  <c r="E82" i="14"/>
  <c r="E81" i="14"/>
  <c r="E78" i="14"/>
  <c r="E77" i="14"/>
  <c r="E74" i="14"/>
  <c r="E73" i="14"/>
  <c r="E71" i="14"/>
  <c r="F68" i="14"/>
  <c r="E65" i="14"/>
  <c r="E64" i="14"/>
  <c r="E62" i="14"/>
  <c r="E61" i="14"/>
  <c r="E60" i="14"/>
  <c r="E58" i="14"/>
  <c r="E57" i="14"/>
  <c r="E56" i="14"/>
  <c r="E55" i="14"/>
  <c r="F52" i="14"/>
  <c r="E51" i="14"/>
  <c r="E49" i="14"/>
  <c r="E48" i="14"/>
  <c r="E47" i="14"/>
  <c r="E45" i="14"/>
  <c r="E44" i="14"/>
  <c r="E43" i="14"/>
  <c r="E41" i="14"/>
  <c r="E40" i="14"/>
  <c r="E39" i="14"/>
  <c r="F36" i="14"/>
  <c r="E35" i="14"/>
  <c r="E34" i="14"/>
  <c r="E32" i="14"/>
  <c r="E31" i="14"/>
  <c r="E30" i="14"/>
  <c r="E28" i="14"/>
  <c r="E27" i="14"/>
  <c r="E26" i="14"/>
  <c r="E24" i="14"/>
  <c r="E23" i="14"/>
  <c r="F20" i="14"/>
  <c r="F86" i="14" s="1"/>
  <c r="E19" i="14"/>
  <c r="E18" i="14"/>
  <c r="E17" i="14"/>
  <c r="E15" i="14"/>
  <c r="E14" i="14"/>
  <c r="E13" i="14"/>
  <c r="E11" i="14"/>
  <c r="E10" i="14"/>
  <c r="E9" i="14"/>
  <c r="E8" i="14"/>
  <c r="E131" i="14" s="1"/>
  <c r="A7" i="14"/>
  <c r="A2" i="14"/>
  <c r="C46" i="13"/>
  <c r="D34" i="13"/>
  <c r="D32" i="13"/>
  <c r="C31" i="13"/>
  <c r="F29" i="13"/>
  <c r="F32" i="13" s="1"/>
  <c r="F34" i="13" s="1"/>
  <c r="E29" i="13"/>
  <c r="E32" i="13" s="1"/>
  <c r="E34" i="13" s="1"/>
  <c r="D29" i="13"/>
  <c r="C28" i="13"/>
  <c r="C27" i="13"/>
  <c r="C26" i="13"/>
  <c r="C25" i="13"/>
  <c r="C29" i="13" s="1"/>
  <c r="D14" i="13"/>
  <c r="C14" i="13"/>
  <c r="A9" i="13"/>
  <c r="A10" i="13" s="1"/>
  <c r="A11" i="13" s="1"/>
  <c r="A12" i="13" s="1"/>
  <c r="A14" i="13" s="1"/>
  <c r="A2" i="13"/>
  <c r="A3" i="21" s="1"/>
  <c r="K6" i="12"/>
  <c r="K5" i="12"/>
  <c r="C5" i="12"/>
  <c r="C4" i="12"/>
  <c r="Z25" i="20" l="1"/>
  <c r="G10" i="18"/>
  <c r="A14" i="15"/>
  <c r="C14" i="15"/>
  <c r="AE10" i="20"/>
  <c r="AC22" i="20"/>
  <c r="AD10" i="20"/>
  <c r="V21" i="20"/>
  <c r="U21" i="20"/>
  <c r="P35" i="15"/>
  <c r="Q24" i="15"/>
  <c r="L42" i="17"/>
  <c r="L54" i="17" s="1"/>
  <c r="J42" i="17"/>
  <c r="H42" i="17"/>
  <c r="Q25" i="20"/>
  <c r="F10" i="18"/>
  <c r="V12" i="20"/>
  <c r="U12" i="20"/>
  <c r="Y18" i="20"/>
  <c r="D20" i="14"/>
  <c r="H16" i="16"/>
  <c r="H21" i="16" s="1"/>
  <c r="L9" i="17"/>
  <c r="R14" i="17"/>
  <c r="L14" i="17"/>
  <c r="L36" i="17"/>
  <c r="J36" i="17"/>
  <c r="H36" i="17"/>
  <c r="H41" i="17"/>
  <c r="J41" i="17"/>
  <c r="H41" i="20"/>
  <c r="E11" i="18"/>
  <c r="U11" i="20"/>
  <c r="V11" i="20"/>
  <c r="M34" i="20"/>
  <c r="L34" i="20"/>
  <c r="R12" i="17"/>
  <c r="L12" i="17"/>
  <c r="J12" i="17"/>
  <c r="H12" i="17"/>
  <c r="L50" i="17"/>
  <c r="J50" i="17"/>
  <c r="H50" i="17"/>
  <c r="M21" i="20"/>
  <c r="L21" i="20"/>
  <c r="L48" i="17"/>
  <c r="J48" i="17"/>
  <c r="C32" i="13"/>
  <c r="C34" i="13" s="1"/>
  <c r="L14" i="20"/>
  <c r="H14" i="17"/>
  <c r="L28" i="17"/>
  <c r="J28" i="17"/>
  <c r="L46" i="17"/>
  <c r="J46" i="17"/>
  <c r="G12" i="19"/>
  <c r="AE20" i="20"/>
  <c r="AD20" i="20"/>
  <c r="AD21" i="20"/>
  <c r="AE21" i="20"/>
  <c r="J38" i="20"/>
  <c r="K26" i="20"/>
  <c r="R13" i="17"/>
  <c r="L13" i="17"/>
  <c r="J13" i="17"/>
  <c r="AE18" i="20"/>
  <c r="AD18" i="20"/>
  <c r="F132" i="14"/>
  <c r="F133" i="14" s="1"/>
  <c r="F134" i="14" s="1"/>
  <c r="F135" i="14" s="1"/>
  <c r="F136" i="14" s="1"/>
  <c r="F137" i="14" s="1"/>
  <c r="J14" i="17"/>
  <c r="H28" i="17"/>
  <c r="H46" i="17"/>
  <c r="AE14" i="20"/>
  <c r="AD14" i="20"/>
  <c r="H22" i="17"/>
  <c r="J19" i="20"/>
  <c r="K19" i="20" s="1"/>
  <c r="G19" i="20"/>
  <c r="E10" i="18"/>
  <c r="K10" i="20"/>
  <c r="AD15" i="20"/>
  <c r="AE15" i="20"/>
  <c r="L17" i="20"/>
  <c r="U19" i="20"/>
  <c r="V19" i="20"/>
  <c r="T38" i="20"/>
  <c r="U26" i="20"/>
  <c r="V26" i="20"/>
  <c r="V31" i="20"/>
  <c r="U31" i="20"/>
  <c r="M43" i="20"/>
  <c r="L43" i="20"/>
  <c r="AD43" i="20"/>
  <c r="Y50" i="20"/>
  <c r="P50" i="20"/>
  <c r="G50" i="20"/>
  <c r="AE50" i="20"/>
  <c r="M50" i="20"/>
  <c r="V50" i="20"/>
  <c r="U50" i="20"/>
  <c r="L50" i="20"/>
  <c r="AD50" i="20"/>
  <c r="AE35" i="20"/>
  <c r="AD35" i="20"/>
  <c r="G44" i="20"/>
  <c r="Y44" i="20"/>
  <c r="E135" i="14"/>
  <c r="J32" i="17"/>
  <c r="H32" i="17"/>
  <c r="H9" i="20"/>
  <c r="H10" i="20" s="1"/>
  <c r="H11" i="20" s="1"/>
  <c r="AD11" i="20"/>
  <c r="AE11" i="20"/>
  <c r="V14" i="20"/>
  <c r="U14" i="20"/>
  <c r="V20" i="20"/>
  <c r="U20" i="20"/>
  <c r="AE27" i="20"/>
  <c r="AE38" i="20" s="1"/>
  <c r="AD27" i="20"/>
  <c r="AC38" i="20"/>
  <c r="M30" i="20"/>
  <c r="L30" i="20"/>
  <c r="Y31" i="20"/>
  <c r="P31" i="20"/>
  <c r="G31" i="20"/>
  <c r="Y46" i="20"/>
  <c r="P46" i="20"/>
  <c r="G46" i="20"/>
  <c r="U46" i="20"/>
  <c r="M48" i="20"/>
  <c r="L48" i="20"/>
  <c r="V29" i="20"/>
  <c r="U29" i="20"/>
  <c r="E96" i="14"/>
  <c r="E143" i="14"/>
  <c r="E147" i="14"/>
  <c r="E151" i="14"/>
  <c r="E160" i="14"/>
  <c r="E164" i="14"/>
  <c r="E168" i="14"/>
  <c r="G22" i="17"/>
  <c r="H11" i="17"/>
  <c r="I22" i="17"/>
  <c r="H25" i="17"/>
  <c r="H30" i="17"/>
  <c r="L32" i="17"/>
  <c r="Y11" i="20"/>
  <c r="L13" i="20"/>
  <c r="P14" i="20"/>
  <c r="AD16" i="20"/>
  <c r="U17" i="20"/>
  <c r="M35" i="20"/>
  <c r="L35" i="20"/>
  <c r="M44" i="20"/>
  <c r="L44" i="20"/>
  <c r="M45" i="20"/>
  <c r="L45" i="20"/>
  <c r="L46" i="20"/>
  <c r="M46" i="20"/>
  <c r="V27" i="20"/>
  <c r="U27" i="20"/>
  <c r="E66" i="14"/>
  <c r="E75" i="14"/>
  <c r="E79" i="14"/>
  <c r="E83" i="14"/>
  <c r="E100" i="14"/>
  <c r="E104" i="14"/>
  <c r="E113" i="14"/>
  <c r="E117" i="14"/>
  <c r="E121" i="14"/>
  <c r="E126" i="14"/>
  <c r="E130" i="14"/>
  <c r="E133" i="14"/>
  <c r="J11" i="17"/>
  <c r="J22" i="17" s="1"/>
  <c r="J30" i="17"/>
  <c r="F11" i="18"/>
  <c r="Z10" i="20"/>
  <c r="S22" i="20"/>
  <c r="AD12" i="20"/>
  <c r="L15" i="20"/>
  <c r="M15" i="20"/>
  <c r="G16" i="20"/>
  <c r="AE19" i="20"/>
  <c r="Y20" i="20"/>
  <c r="U37" i="20"/>
  <c r="P53" i="20"/>
  <c r="Y53" i="20"/>
  <c r="I41" i="21"/>
  <c r="A8" i="14"/>
  <c r="A9" i="14" s="1"/>
  <c r="A10" i="14" s="1"/>
  <c r="A11" i="14" s="1"/>
  <c r="A12" i="14" s="1"/>
  <c r="A13" i="14" s="1"/>
  <c r="A14" i="14" s="1"/>
  <c r="A15" i="14" s="1"/>
  <c r="A16" i="14" s="1"/>
  <c r="A17" i="14" s="1"/>
  <c r="A18" i="14" s="1"/>
  <c r="A19" i="14" s="1"/>
  <c r="A20" i="14" s="1"/>
  <c r="E97" i="14"/>
  <c r="E136" i="14"/>
  <c r="E144" i="14"/>
  <c r="E148" i="14"/>
  <c r="E152" i="14"/>
  <c r="E161" i="14"/>
  <c r="E165" i="14"/>
  <c r="E169" i="14"/>
  <c r="L11" i="17"/>
  <c r="L27" i="17"/>
  <c r="J27" i="17"/>
  <c r="J38" i="17" s="1"/>
  <c r="J47" i="17"/>
  <c r="H47" i="17"/>
  <c r="G11" i="18"/>
  <c r="T10" i="20"/>
  <c r="M12" i="20"/>
  <c r="L12" i="20"/>
  <c r="AE13" i="20"/>
  <c r="V30" i="20"/>
  <c r="U30" i="20"/>
  <c r="Y42" i="20"/>
  <c r="P42" i="20"/>
  <c r="G42" i="20"/>
  <c r="P44" i="20"/>
  <c r="M47" i="20"/>
  <c r="L47" i="20"/>
  <c r="S49" i="20"/>
  <c r="T49" i="20" s="1"/>
  <c r="P49" i="20"/>
  <c r="M53" i="20"/>
  <c r="L53" i="20"/>
  <c r="S38" i="20"/>
  <c r="AE30" i="20"/>
  <c r="AD30" i="20"/>
  <c r="E12" i="14"/>
  <c r="E16" i="14"/>
  <c r="E25" i="14"/>
  <c r="E29" i="14"/>
  <c r="E33" i="14"/>
  <c r="E42" i="14"/>
  <c r="E46" i="14"/>
  <c r="E50" i="14"/>
  <c r="E59" i="14"/>
  <c r="E63" i="14"/>
  <c r="E67" i="14"/>
  <c r="E72" i="14"/>
  <c r="E76" i="14"/>
  <c r="E80" i="14"/>
  <c r="E101" i="14"/>
  <c r="E105" i="14"/>
  <c r="E110" i="14"/>
  <c r="E114" i="14"/>
  <c r="E118" i="14"/>
  <c r="E127" i="14"/>
  <c r="M16" i="20"/>
  <c r="L16" i="20"/>
  <c r="J18" i="20"/>
  <c r="K18" i="20" s="1"/>
  <c r="G18" i="20"/>
  <c r="H27" i="17"/>
  <c r="L35" i="17"/>
  <c r="J35" i="17"/>
  <c r="H45" i="17"/>
  <c r="L47" i="17"/>
  <c r="H53" i="17"/>
  <c r="F9" i="18"/>
  <c r="M11" i="20"/>
  <c r="G12" i="20"/>
  <c r="G22" i="20" s="1"/>
  <c r="V16" i="20"/>
  <c r="U16" i="20"/>
  <c r="S18" i="20"/>
  <c r="T18" i="20" s="1"/>
  <c r="P18" i="20"/>
  <c r="M32" i="20"/>
  <c r="L32" i="20"/>
  <c r="F54" i="20"/>
  <c r="J42" i="20"/>
  <c r="V46" i="20"/>
  <c r="AD47" i="20"/>
  <c r="V48" i="20"/>
  <c r="U48" i="20"/>
  <c r="G53" i="20"/>
  <c r="P20" i="20"/>
  <c r="M28" i="20"/>
  <c r="L28" i="20"/>
  <c r="Y33" i="20"/>
  <c r="P33" i="20"/>
  <c r="G33" i="20"/>
  <c r="J36" i="20"/>
  <c r="K36" i="20" s="1"/>
  <c r="G36" i="20"/>
  <c r="AC42" i="20"/>
  <c r="AB54" i="20"/>
  <c r="AE46" i="20"/>
  <c r="AD46" i="20"/>
  <c r="AE51" i="20"/>
  <c r="AD51" i="20"/>
  <c r="P11" i="20"/>
  <c r="Y13" i="20"/>
  <c r="P13" i="20"/>
  <c r="G13" i="20"/>
  <c r="G14" i="20"/>
  <c r="Y15" i="20"/>
  <c r="G28" i="20"/>
  <c r="P32" i="20"/>
  <c r="L33" i="20"/>
  <c r="AD33" i="20"/>
  <c r="AE34" i="20"/>
  <c r="AD34" i="20"/>
  <c r="V35" i="20"/>
  <c r="U35" i="20"/>
  <c r="Y37" i="20"/>
  <c r="P37" i="20"/>
  <c r="G37" i="20"/>
  <c r="AD37" i="20"/>
  <c r="U43" i="20"/>
  <c r="V52" i="20"/>
  <c r="U52" i="20"/>
  <c r="X22" i="20"/>
  <c r="M31" i="20"/>
  <c r="L31" i="20"/>
  <c r="AE31" i="20"/>
  <c r="AD31" i="20"/>
  <c r="U32" i="20"/>
  <c r="M33" i="20"/>
  <c r="L37" i="20"/>
  <c r="O22" i="20"/>
  <c r="Y17" i="20"/>
  <c r="P17" i="20"/>
  <c r="G17" i="20"/>
  <c r="AB38" i="20"/>
  <c r="Y27" i="20"/>
  <c r="Y29" i="20"/>
  <c r="P29" i="20"/>
  <c r="G29" i="20"/>
  <c r="P36" i="20"/>
  <c r="M37" i="20"/>
  <c r="AE44" i="20"/>
  <c r="AD44" i="20"/>
  <c r="AE48" i="20"/>
  <c r="AD48" i="20"/>
  <c r="AE53" i="20"/>
  <c r="AD53" i="20"/>
  <c r="F22" i="20"/>
  <c r="Y21" i="20"/>
  <c r="P21" i="20"/>
  <c r="G21" i="20"/>
  <c r="Y26" i="20"/>
  <c r="P26" i="20"/>
  <c r="G26" i="20"/>
  <c r="AD26" i="20"/>
  <c r="G35" i="20"/>
  <c r="U36" i="20"/>
  <c r="AB45" i="20"/>
  <c r="AC45" i="20" s="1"/>
  <c r="Y45" i="20"/>
  <c r="Y49" i="20"/>
  <c r="G49" i="20"/>
  <c r="M52" i="20"/>
  <c r="L52" i="20"/>
  <c r="AE52" i="20"/>
  <c r="AD52" i="20"/>
  <c r="O54" i="20"/>
  <c r="Z30" i="21"/>
  <c r="R61" i="21"/>
  <c r="M49" i="20"/>
  <c r="L49" i="20"/>
  <c r="AE49" i="20"/>
  <c r="AD49" i="20"/>
  <c r="V53" i="20"/>
  <c r="U53" i="20"/>
  <c r="V81" i="21"/>
  <c r="F38" i="20"/>
  <c r="O38" i="20"/>
  <c r="X38" i="20"/>
  <c r="AE28" i="20"/>
  <c r="AE32" i="20"/>
  <c r="AE36" i="20"/>
  <c r="I21" i="21"/>
  <c r="Z20" i="21"/>
  <c r="Z21" i="21" s="1"/>
  <c r="T42" i="20"/>
  <c r="S54" i="20"/>
  <c r="V44" i="20"/>
  <c r="U44" i="20"/>
  <c r="Z38" i="21"/>
  <c r="M109" i="21"/>
  <c r="D41" i="11"/>
  <c r="D40" i="11"/>
  <c r="A38" i="11"/>
  <c r="A39" i="11" s="1"/>
  <c r="A40" i="11" s="1"/>
  <c r="A41" i="11" s="1"/>
  <c r="A42" i="11" s="1"/>
  <c r="A6" i="11"/>
  <c r="F138" i="14" l="1"/>
  <c r="F173" i="14" s="1"/>
  <c r="L22" i="17"/>
  <c r="G38" i="20"/>
  <c r="N26" i="20"/>
  <c r="H26" i="20"/>
  <c r="H27" i="20" s="1"/>
  <c r="H28" i="20" s="1"/>
  <c r="H29" i="20" s="1"/>
  <c r="H30" i="20" s="1"/>
  <c r="H31" i="20" s="1"/>
  <c r="H32" i="20" s="1"/>
  <c r="H33" i="20" s="1"/>
  <c r="H34" i="20" s="1"/>
  <c r="H35" i="20" s="1"/>
  <c r="H36" i="20" s="1"/>
  <c r="H37" i="20" s="1"/>
  <c r="Q11" i="20"/>
  <c r="Q12" i="20" s="1"/>
  <c r="Q13" i="20" s="1"/>
  <c r="Q14" i="20" s="1"/>
  <c r="Q15" i="20" s="1"/>
  <c r="Q16" i="20" s="1"/>
  <c r="Q17" i="20" s="1"/>
  <c r="Q18" i="20" s="1"/>
  <c r="Q19" i="20" s="1"/>
  <c r="Q20" i="20" s="1"/>
  <c r="Q21" i="20" s="1"/>
  <c r="P22" i="20"/>
  <c r="M36" i="20"/>
  <c r="L36" i="20"/>
  <c r="U38" i="20"/>
  <c r="M10" i="20"/>
  <c r="K22" i="20"/>
  <c r="L10" i="20"/>
  <c r="H54" i="17"/>
  <c r="AE22" i="20"/>
  <c r="V49" i="20"/>
  <c r="U49" i="20"/>
  <c r="AD22" i="20"/>
  <c r="H38" i="17"/>
  <c r="V38" i="20"/>
  <c r="P38" i="20"/>
  <c r="Q26" i="20"/>
  <c r="Q27" i="20" s="1"/>
  <c r="Q28" i="20" s="1"/>
  <c r="W26" i="20"/>
  <c r="L38" i="17"/>
  <c r="J22" i="20"/>
  <c r="AD38" i="20"/>
  <c r="J54" i="17"/>
  <c r="Z45" i="20"/>
  <c r="Z46" i="20" s="1"/>
  <c r="Z47" i="20" s="1"/>
  <c r="Z48" i="20" s="1"/>
  <c r="Z49" i="20" s="1"/>
  <c r="Z50" i="20" s="1"/>
  <c r="Z51" i="20" s="1"/>
  <c r="Z52" i="20" s="1"/>
  <c r="Z53" i="20" s="1"/>
  <c r="V18" i="20"/>
  <c r="U18" i="20"/>
  <c r="H42" i="20"/>
  <c r="H43" i="20" s="1"/>
  <c r="H44" i="20" s="1"/>
  <c r="H45" i="20" s="1"/>
  <c r="H46" i="20" s="1"/>
  <c r="H47" i="20" s="1"/>
  <c r="H48" i="20" s="1"/>
  <c r="H49" i="20" s="1"/>
  <c r="H50" i="20" s="1"/>
  <c r="H51" i="20" s="1"/>
  <c r="H52" i="20" s="1"/>
  <c r="H53" i="20" s="1"/>
  <c r="G54" i="20"/>
  <c r="Y22" i="20"/>
  <c r="E12" i="18"/>
  <c r="A15" i="15"/>
  <c r="A16" i="15" s="1"/>
  <c r="A17" i="15" s="1"/>
  <c r="A18" i="15" s="1"/>
  <c r="H12" i="20"/>
  <c r="H13" i="20" s="1"/>
  <c r="H14" i="20" s="1"/>
  <c r="H15" i="20" s="1"/>
  <c r="H16" i="20" s="1"/>
  <c r="H17" i="20" s="1"/>
  <c r="H18" i="20" s="1"/>
  <c r="H19" i="20" s="1"/>
  <c r="H20" i="20" s="1"/>
  <c r="H21" i="20" s="1"/>
  <c r="T54" i="20"/>
  <c r="U42" i="20"/>
  <c r="U54" i="20" s="1"/>
  <c r="V42" i="20"/>
  <c r="F12" i="18"/>
  <c r="AE45" i="20"/>
  <c r="AD45" i="20"/>
  <c r="Y38" i="20"/>
  <c r="Z26" i="20"/>
  <c r="AF26" i="20"/>
  <c r="Q29" i="20"/>
  <c r="Q30" i="20" s="1"/>
  <c r="Q31" i="20" s="1"/>
  <c r="Q32" i="20" s="1"/>
  <c r="Q33" i="20" s="1"/>
  <c r="Q34" i="20" s="1"/>
  <c r="Q35" i="20" s="1"/>
  <c r="Q36" i="20" s="1"/>
  <c r="Q37" i="20" s="1"/>
  <c r="Q42" i="20"/>
  <c r="Q43" i="20" s="1"/>
  <c r="Q44" i="20" s="1"/>
  <c r="Q45" i="20" s="1"/>
  <c r="Q46" i="20" s="1"/>
  <c r="Q47" i="20" s="1"/>
  <c r="Q48" i="20" s="1"/>
  <c r="Q49" i="20" s="1"/>
  <c r="Q50" i="20" s="1"/>
  <c r="Q51" i="20" s="1"/>
  <c r="Q52" i="20" s="1"/>
  <c r="Q53" i="20" s="1"/>
  <c r="P54" i="20"/>
  <c r="W42" i="20"/>
  <c r="Z11" i="20"/>
  <c r="Z12" i="20" s="1"/>
  <c r="Z13" i="20" s="1"/>
  <c r="Z14" i="20" s="1"/>
  <c r="Z15" i="20" s="1"/>
  <c r="Z16" i="20" s="1"/>
  <c r="Z17" i="20" s="1"/>
  <c r="Z18" i="20" s="1"/>
  <c r="Z19" i="20" s="1"/>
  <c r="Z20" i="20" s="1"/>
  <c r="Z21" i="20" s="1"/>
  <c r="G12" i="18"/>
  <c r="K42" i="20"/>
  <c r="J54" i="20"/>
  <c r="Z44" i="20"/>
  <c r="K38" i="20"/>
  <c r="L26" i="20"/>
  <c r="M26" i="20"/>
  <c r="AC54" i="20"/>
  <c r="AE42" i="20"/>
  <c r="AE54" i="20" s="1"/>
  <c r="AD42" i="20"/>
  <c r="AD54" i="20" s="1"/>
  <c r="M18" i="20"/>
  <c r="L18" i="20"/>
  <c r="Z41" i="21"/>
  <c r="Z27" i="20"/>
  <c r="Z28" i="20" s="1"/>
  <c r="Z29" i="20" s="1"/>
  <c r="Z30" i="20" s="1"/>
  <c r="Z31" i="20" s="1"/>
  <c r="Z32" i="20" s="1"/>
  <c r="Z33" i="20" s="1"/>
  <c r="Z34" i="20" s="1"/>
  <c r="Z35" i="20" s="1"/>
  <c r="Z36" i="20" s="1"/>
  <c r="Z37" i="20" s="1"/>
  <c r="Z42" i="20"/>
  <c r="Z43" i="20" s="1"/>
  <c r="Y54" i="20"/>
  <c r="V10" i="20"/>
  <c r="T22" i="20"/>
  <c r="U10" i="20"/>
  <c r="U22" i="20" s="1"/>
  <c r="A22" i="14"/>
  <c r="A23" i="14" s="1"/>
  <c r="AF10" i="20"/>
  <c r="L19" i="20"/>
  <c r="M19" i="20"/>
  <c r="A24" i="14" l="1"/>
  <c r="A25" i="14" s="1"/>
  <c r="A26" i="14" s="1"/>
  <c r="A27" i="14" s="1"/>
  <c r="A28" i="14" s="1"/>
  <c r="A29" i="14" s="1"/>
  <c r="A30" i="14" s="1"/>
  <c r="A31" i="14" s="1"/>
  <c r="A32" i="14" s="1"/>
  <c r="A33" i="14" s="1"/>
  <c r="A34" i="14" s="1"/>
  <c r="A35" i="14" s="1"/>
  <c r="A36" i="14" s="1"/>
  <c r="AF27" i="20"/>
  <c r="AF28" i="20" s="1"/>
  <c r="AF29" i="20" s="1"/>
  <c r="AF30" i="20" s="1"/>
  <c r="AF31" i="20" s="1"/>
  <c r="AF32" i="20" s="1"/>
  <c r="AF33" i="20" s="1"/>
  <c r="AF34" i="20" s="1"/>
  <c r="AF35" i="20" s="1"/>
  <c r="AF36" i="20" s="1"/>
  <c r="AF37" i="20" s="1"/>
  <c r="L22" i="20"/>
  <c r="N10" i="20"/>
  <c r="V54" i="20"/>
  <c r="AF22" i="20"/>
  <c r="AF11" i="20"/>
  <c r="AF12" i="20" s="1"/>
  <c r="AF13" i="20" s="1"/>
  <c r="AF14" i="20" s="1"/>
  <c r="AF15" i="20" s="1"/>
  <c r="AF16" i="20" s="1"/>
  <c r="AF17" i="20" s="1"/>
  <c r="AF18" i="20" s="1"/>
  <c r="AF19" i="20" s="1"/>
  <c r="AF20" i="20" s="1"/>
  <c r="AF21" i="20" s="1"/>
  <c r="M22" i="20"/>
  <c r="W10" i="20"/>
  <c r="A19" i="15"/>
  <c r="A20" i="15" s="1"/>
  <c r="A21" i="15" s="1"/>
  <c r="A22" i="15" s="1"/>
  <c r="K54" i="20"/>
  <c r="L42" i="20"/>
  <c r="L54" i="20" s="1"/>
  <c r="M42" i="20"/>
  <c r="M54" i="20" s="1"/>
  <c r="V22" i="20"/>
  <c r="AF42" i="20"/>
  <c r="W27" i="20"/>
  <c r="W28" i="20" s="1"/>
  <c r="W29" i="20" s="1"/>
  <c r="W30" i="20" s="1"/>
  <c r="W31" i="20" s="1"/>
  <c r="W32" i="20" s="1"/>
  <c r="W33" i="20" s="1"/>
  <c r="W34" i="20" s="1"/>
  <c r="W35" i="20" s="1"/>
  <c r="W36" i="20" s="1"/>
  <c r="W37" i="20" s="1"/>
  <c r="W43" i="20"/>
  <c r="W44" i="20" s="1"/>
  <c r="W45" i="20" s="1"/>
  <c r="W46" i="20" s="1"/>
  <c r="W47" i="20" s="1"/>
  <c r="W48" i="20" s="1"/>
  <c r="W49" i="20" s="1"/>
  <c r="W50" i="20" s="1"/>
  <c r="W51" i="20" s="1"/>
  <c r="W52" i="20" s="1"/>
  <c r="W53" i="20" s="1"/>
  <c r="N27" i="20"/>
  <c r="N28" i="20" s="1"/>
  <c r="N29" i="20" s="1"/>
  <c r="N30" i="20" s="1"/>
  <c r="N31" i="20" s="1"/>
  <c r="N32" i="20" s="1"/>
  <c r="N33" i="20" s="1"/>
  <c r="N34" i="20" s="1"/>
  <c r="N35" i="20" s="1"/>
  <c r="N36" i="20" s="1"/>
  <c r="N37" i="20" s="1"/>
  <c r="M38" i="20"/>
  <c r="L38" i="20"/>
  <c r="A23" i="15" l="1"/>
  <c r="A24" i="15" s="1"/>
  <c r="A25" i="15" s="1"/>
  <c r="A26" i="15" s="1"/>
  <c r="A27" i="15" s="1"/>
  <c r="B24" i="15"/>
  <c r="W54" i="20"/>
  <c r="N22" i="20"/>
  <c r="N11" i="20"/>
  <c r="N12" i="20" s="1"/>
  <c r="N13" i="20" s="1"/>
  <c r="N14" i="20" s="1"/>
  <c r="N15" i="20" s="1"/>
  <c r="N16" i="20" s="1"/>
  <c r="N17" i="20" s="1"/>
  <c r="N18" i="20" s="1"/>
  <c r="N19" i="20" s="1"/>
  <c r="N20" i="20" s="1"/>
  <c r="N21" i="20" s="1"/>
  <c r="W38" i="20"/>
  <c r="C22" i="15"/>
  <c r="N42" i="20"/>
  <c r="AF38" i="20"/>
  <c r="AF43" i="20"/>
  <c r="AF44" i="20" s="1"/>
  <c r="AF45" i="20" s="1"/>
  <c r="AF46" i="20" s="1"/>
  <c r="AF47" i="20" s="1"/>
  <c r="AF48" i="20" s="1"/>
  <c r="AF49" i="20" s="1"/>
  <c r="AF50" i="20" s="1"/>
  <c r="AF51" i="20" s="1"/>
  <c r="AF52" i="20" s="1"/>
  <c r="AF53" i="20" s="1"/>
  <c r="A38" i="14"/>
  <c r="A39" i="14" s="1"/>
  <c r="W11" i="20"/>
  <c r="W12" i="20" s="1"/>
  <c r="W13" i="20" s="1"/>
  <c r="W14" i="20" s="1"/>
  <c r="W15" i="20" s="1"/>
  <c r="W16" i="20" s="1"/>
  <c r="W17" i="20" s="1"/>
  <c r="W18" i="20" s="1"/>
  <c r="W19" i="20" s="1"/>
  <c r="W20" i="20" s="1"/>
  <c r="W21" i="20" s="1"/>
  <c r="N38" i="20"/>
  <c r="D36" i="14"/>
  <c r="AF54" i="20" l="1"/>
  <c r="N43" i="20"/>
  <c r="N44" i="20" s="1"/>
  <c r="N45" i="20" s="1"/>
  <c r="N46" i="20" s="1"/>
  <c r="N47" i="20" s="1"/>
  <c r="N48" i="20" s="1"/>
  <c r="N49" i="20" s="1"/>
  <c r="N50" i="20" s="1"/>
  <c r="N51" i="20" s="1"/>
  <c r="N52" i="20" s="1"/>
  <c r="N53" i="20" s="1"/>
  <c r="W22" i="20"/>
  <c r="A40" i="14"/>
  <c r="A41" i="14" s="1"/>
  <c r="A42" i="14" s="1"/>
  <c r="A43" i="14" s="1"/>
  <c r="A44" i="14" s="1"/>
  <c r="A45" i="14" s="1"/>
  <c r="A46" i="14" s="1"/>
  <c r="A47" i="14" s="1"/>
  <c r="A48" i="14" s="1"/>
  <c r="A49" i="14" s="1"/>
  <c r="A50" i="14" s="1"/>
  <c r="A51" i="14" s="1"/>
  <c r="A52" i="14" s="1"/>
  <c r="A28" i="15"/>
  <c r="A29" i="15" s="1"/>
  <c r="A30" i="15" s="1"/>
  <c r="A31" i="15" s="1"/>
  <c r="A32" i="15" s="1"/>
  <c r="A33" i="15" s="1"/>
  <c r="C33" i="15" l="1"/>
  <c r="A54" i="14"/>
  <c r="A55" i="14" s="1"/>
  <c r="N54" i="20"/>
  <c r="B35" i="15"/>
  <c r="A34" i="15"/>
  <c r="A35" i="15" s="1"/>
  <c r="A36" i="15" s="1"/>
  <c r="A37" i="15" s="1"/>
  <c r="A38" i="15" s="1"/>
  <c r="D52" i="14"/>
  <c r="A56" i="14" l="1"/>
  <c r="A57" i="14" s="1"/>
  <c r="A58" i="14" s="1"/>
  <c r="A59" i="14" s="1"/>
  <c r="A60" i="14" s="1"/>
  <c r="A61" i="14" s="1"/>
  <c r="A62" i="14" s="1"/>
  <c r="A63" i="14" s="1"/>
  <c r="A64" i="14" s="1"/>
  <c r="A65" i="14" s="1"/>
  <c r="A66" i="14" s="1"/>
  <c r="A67" i="14" s="1"/>
  <c r="A68" i="14" s="1"/>
  <c r="B40" i="15"/>
  <c r="A39" i="15"/>
  <c r="A40" i="15" s="1"/>
  <c r="A70" i="14" l="1"/>
  <c r="A71" i="14" s="1"/>
  <c r="D68" i="14"/>
  <c r="A72" i="14" l="1"/>
  <c r="A73" i="14" s="1"/>
  <c r="A74" i="14" s="1"/>
  <c r="A75" i="14" s="1"/>
  <c r="A76" i="14" s="1"/>
  <c r="A77" i="14" s="1"/>
  <c r="A78" i="14" s="1"/>
  <c r="A79" i="14" s="1"/>
  <c r="A80" i="14" s="1"/>
  <c r="A81" i="14" s="1"/>
  <c r="A82" i="14" s="1"/>
  <c r="A83" i="14" s="1"/>
  <c r="A84" i="14" s="1"/>
  <c r="A86" i="14" l="1"/>
  <c r="A92" i="14" s="1"/>
  <c r="A93" i="14" s="1"/>
  <c r="D86" i="14"/>
  <c r="D84" i="14"/>
  <c r="A94" i="14" l="1"/>
  <c r="A95" i="14" s="1"/>
  <c r="A96" i="14" s="1"/>
  <c r="A97" i="14" s="1"/>
  <c r="A98" i="14" s="1"/>
  <c r="A99" i="14" s="1"/>
  <c r="A100" i="14" s="1"/>
  <c r="A101" i="14" s="1"/>
  <c r="A102" i="14" s="1"/>
  <c r="A103" i="14" s="1"/>
  <c r="A104" i="14" s="1"/>
  <c r="A105" i="14" s="1"/>
  <c r="A106" i="14" s="1"/>
  <c r="D106" i="14" l="1"/>
  <c r="A108" i="14"/>
  <c r="A109" i="14" s="1"/>
  <c r="A110" i="14" l="1"/>
  <c r="A111" i="14" s="1"/>
  <c r="A112" i="14" s="1"/>
  <c r="A113" i="14" s="1"/>
  <c r="A114" i="14" s="1"/>
  <c r="A115" i="14" s="1"/>
  <c r="A116" i="14" s="1"/>
  <c r="A117" i="14" s="1"/>
  <c r="A118" i="14" s="1"/>
  <c r="A119" i="14" s="1"/>
  <c r="A120" i="14" s="1"/>
  <c r="A121" i="14" s="1"/>
  <c r="A122" i="14" s="1"/>
  <c r="A124" i="14" l="1"/>
  <c r="A125" i="14" s="1"/>
  <c r="D122" i="14"/>
  <c r="A126" i="14" l="1"/>
  <c r="A127" i="14" s="1"/>
  <c r="A128" i="14" s="1"/>
  <c r="A129" i="14" s="1"/>
  <c r="A130" i="14" s="1"/>
  <c r="A131" i="14" s="1"/>
  <c r="A132" i="14" s="1"/>
  <c r="A133" i="14" s="1"/>
  <c r="A134" i="14" s="1"/>
  <c r="A135" i="14" s="1"/>
  <c r="A136" i="14" s="1"/>
  <c r="A137" i="14" s="1"/>
  <c r="A138" i="14" s="1"/>
  <c r="A140" i="14" l="1"/>
  <c r="A141" i="14" s="1"/>
  <c r="D138" i="14"/>
  <c r="A142" i="14" l="1"/>
  <c r="A143" i="14" s="1"/>
  <c r="A144" i="14" s="1"/>
  <c r="A145" i="14" s="1"/>
  <c r="A146" i="14" s="1"/>
  <c r="A147" i="14" s="1"/>
  <c r="A148" i="14" s="1"/>
  <c r="A149" i="14" s="1"/>
  <c r="A150" i="14" s="1"/>
  <c r="A151" i="14" s="1"/>
  <c r="A152" i="14" s="1"/>
  <c r="A153" i="14" s="1"/>
  <c r="A154" i="14" s="1"/>
  <c r="A156" i="14" l="1"/>
  <c r="A157" i="14" s="1"/>
  <c r="D154" i="14"/>
  <c r="A158" i="14" l="1"/>
  <c r="A159" i="14" s="1"/>
  <c r="A160" i="14" s="1"/>
  <c r="A161" i="14" s="1"/>
  <c r="A162" i="14" s="1"/>
  <c r="A163" i="14" s="1"/>
  <c r="A164" i="14" s="1"/>
  <c r="A165" i="14" s="1"/>
  <c r="A166" i="14" s="1"/>
  <c r="A167" i="14" s="1"/>
  <c r="A168" i="14" s="1"/>
  <c r="A169" i="14" s="1"/>
  <c r="A170" i="14" s="1"/>
  <c r="D170" i="14" l="1"/>
  <c r="A173" i="14"/>
  <c r="D173" i="14"/>
</calcChain>
</file>

<file path=xl/sharedStrings.xml><?xml version="1.0" encoding="utf-8"?>
<sst xmlns="http://schemas.openxmlformats.org/spreadsheetml/2006/main" count="4306" uniqueCount="1193">
  <si>
    <t>Description</t>
  </si>
  <si>
    <t>Line</t>
  </si>
  <si>
    <t>No.</t>
  </si>
  <si>
    <t xml:space="preserve"> </t>
  </si>
  <si>
    <t>26a</t>
  </si>
  <si>
    <t>44a</t>
  </si>
  <si>
    <t>44b</t>
  </si>
  <si>
    <t>44c</t>
  </si>
  <si>
    <t>Appendix A</t>
  </si>
  <si>
    <t/>
  </si>
  <si>
    <t>Note</t>
  </si>
  <si>
    <t>Letter</t>
  </si>
  <si>
    <t>A</t>
  </si>
  <si>
    <t>B</t>
  </si>
  <si>
    <t>C</t>
  </si>
  <si>
    <t>D</t>
  </si>
  <si>
    <t>E</t>
  </si>
  <si>
    <t>F</t>
  </si>
  <si>
    <t>G</t>
  </si>
  <si>
    <t>H</t>
  </si>
  <si>
    <t>I</t>
  </si>
  <si>
    <t>J</t>
  </si>
  <si>
    <t>K</t>
  </si>
  <si>
    <t>L</t>
  </si>
  <si>
    <t>M</t>
  </si>
  <si>
    <t>N</t>
  </si>
  <si>
    <t>O</t>
  </si>
  <si>
    <t>P</t>
  </si>
  <si>
    <t xml:space="preserve">Formula Rate - Non-Levelized </t>
  </si>
  <si>
    <t xml:space="preserve">GROSS REVENUE REQUIREMENT    </t>
  </si>
  <si>
    <t xml:space="preserve">REVENUE CREDITS </t>
  </si>
  <si>
    <t>Total Revenue Credits</t>
  </si>
  <si>
    <t>Net Revenue Requirement</t>
  </si>
  <si>
    <t>True-up Adjustment</t>
  </si>
  <si>
    <t>NET ADJUSTED REVENUE REQUIREMENT</t>
  </si>
  <si>
    <t>(1)</t>
  </si>
  <si>
    <t>RATE BASE:</t>
  </si>
  <si>
    <t>GROSS PLANT IN SERVICE (Note M)</t>
  </si>
  <si>
    <t xml:space="preserve">  Production</t>
  </si>
  <si>
    <t xml:space="preserve">  Transmission </t>
  </si>
  <si>
    <t xml:space="preserve">  Distribution</t>
  </si>
  <si>
    <t xml:space="preserve">  General &amp; Intangible</t>
  </si>
  <si>
    <t>TOTAL GROSS PLANT (sum lines 6-9)</t>
  </si>
  <si>
    <t>ACCUMULATED DEPRECIATION &amp; AMORTIZATION  (Note M)</t>
  </si>
  <si>
    <t>TOTAL ACCUM. DEPRECIATION (sum lines 12-15)</t>
  </si>
  <si>
    <t>NET PLANT IN SERVICE</t>
  </si>
  <si>
    <t xml:space="preserve">  Transmission</t>
  </si>
  <si>
    <t xml:space="preserve">  General &amp; Intangible </t>
  </si>
  <si>
    <t>TOTAL NET PLANT (sum lines 18-21)</t>
  </si>
  <si>
    <t>ADJUSTMENTS TO RATE BASE       (Note A)</t>
  </si>
  <si>
    <t xml:space="preserve">  ADIT                                                           (Attach 6a proj., line 8, Column E or Attach 6e True-up - line 8, column E)</t>
  </si>
  <si>
    <t xml:space="preserve">  Account No. 255 (enter negative) (Note F)</t>
  </si>
  <si>
    <t xml:space="preserve">  CWIP</t>
  </si>
  <si>
    <t xml:space="preserve">  Unamortized portion of lumpsum lease payment</t>
  </si>
  <si>
    <t xml:space="preserve">  Unfunded Reserves (enter negative)</t>
  </si>
  <si>
    <t xml:space="preserve">  Unamortized Regulatory Assets</t>
  </si>
  <si>
    <t xml:space="preserve">  Unamortized Abandoned Plant</t>
  </si>
  <si>
    <t>TOTAL ADJUSTMENTS  (sum lines 24-29)</t>
  </si>
  <si>
    <t>LAND HELD FOR FUTURE USE</t>
  </si>
  <si>
    <t>WORKING CAPITAL  (Note C)</t>
  </si>
  <si>
    <t xml:space="preserve">  CWC  </t>
  </si>
  <si>
    <t xml:space="preserve">  Materials &amp; Supplies  (Note B)</t>
  </si>
  <si>
    <t>Prepayments (Account 165 - Note C)</t>
  </si>
  <si>
    <t>TOTAL WORKING CAPITAL (sum lines 33-35)</t>
  </si>
  <si>
    <t>RATE BASE  (sum lines 22, 30, 31, &amp; 36)</t>
  </si>
  <si>
    <t>O&amp;M</t>
  </si>
  <si>
    <t xml:space="preserve">     Less Account 565</t>
  </si>
  <si>
    <t xml:space="preserve">  A&amp;G</t>
  </si>
  <si>
    <t xml:space="preserve">     Less EPRI &amp; Reg. Comm. Exp. &amp; Other  Ad.  </t>
  </si>
  <si>
    <t xml:space="preserve">     Plus Transmission Related Reg. Comm.  Exp.  </t>
  </si>
  <si>
    <t xml:space="preserve">     PBOP expense adjustment</t>
  </si>
  <si>
    <t xml:space="preserve">    Less Account 566</t>
  </si>
  <si>
    <t xml:space="preserve">    Amortization of Regulatory Assets</t>
  </si>
  <si>
    <t xml:space="preserve">    Account 566 excluding amort. of Reg Assets</t>
  </si>
  <si>
    <t>TOTAL O&amp;M   (sum lines 39, 41, 43, 44, 44b, 44c less lines 40 &amp; 42, 44a) (Note D)</t>
  </si>
  <si>
    <t xml:space="preserve">DEPRECIATION EXPENSE </t>
  </si>
  <si>
    <t xml:space="preserve">  General and Intangible</t>
  </si>
  <si>
    <t xml:space="preserve">  Amortization of Abandoned Plant</t>
  </si>
  <si>
    <t>TOTAL DEPRECIATION (Sum lines 47-49)</t>
  </si>
  <si>
    <t>TAXES OTHER THAN INCOME TAXES  (Note E)</t>
  </si>
  <si>
    <t xml:space="preserve">  LABOR RELATED</t>
  </si>
  <si>
    <t xml:space="preserve">          Payroll</t>
  </si>
  <si>
    <t xml:space="preserve">          Highway and vehicle</t>
  </si>
  <si>
    <t xml:space="preserve">  PLANT RELATED</t>
  </si>
  <si>
    <t xml:space="preserve">         Property</t>
  </si>
  <si>
    <t xml:space="preserve">         Gross Receipts</t>
  </si>
  <si>
    <t xml:space="preserve">         Other</t>
  </si>
  <si>
    <t>TOTAL OTHER TAXES  (sum lines 53-58)</t>
  </si>
  <si>
    <t xml:space="preserve">INCOME TAXES          </t>
  </si>
  <si>
    <t xml:space="preserve">     T=1 - {[(1 - SIT) * (1 - FIT)] / (1 - SIT * FIT * p))} =</t>
  </si>
  <si>
    <t xml:space="preserve">     CIT=(T/1-T) * (1-(WCLTD/R)) =</t>
  </si>
  <si>
    <t xml:space="preserve">      1 / (1 - T)  = (T from line 61)</t>
  </si>
  <si>
    <t>Amortized Investment Tax Credit (Attachment 4, line 14)</t>
  </si>
  <si>
    <t>Total Income Taxes</t>
  </si>
  <si>
    <t>Permanent Differences Tax Adjustment</t>
  </si>
  <si>
    <t xml:space="preserve">Income Tax Calculation = line 62 * line 72 </t>
  </si>
  <si>
    <t>ITC adjustment (line 65 * line 66)</t>
  </si>
  <si>
    <t xml:space="preserve">RETURN </t>
  </si>
  <si>
    <t xml:space="preserve">Incentive Return and Income Tax and Competitive Bid Concessions for Projects </t>
  </si>
  <si>
    <t>TRANSMISSION PLANT INCLUDED IN ISO RATES</t>
  </si>
  <si>
    <t>Total transmission plant    (line 7, column 3)</t>
  </si>
  <si>
    <t>Less transmission plant excluded from ISO rates       (Note H)</t>
  </si>
  <si>
    <t>Less transmission plant included in OATT Ancillary Services    (Note H)</t>
  </si>
  <si>
    <t>WAGES &amp; SALARY ALLOCATOR   (W&amp;S) (Note I)</t>
  </si>
  <si>
    <t xml:space="preserve">  Other</t>
  </si>
  <si>
    <t>RETURN (R)      (Note J)</t>
  </si>
  <si>
    <t xml:space="preserve">  Long Term Debt </t>
  </si>
  <si>
    <t xml:space="preserve">  Preferred Stock  </t>
  </si>
  <si>
    <t xml:space="preserve">  Common Stock </t>
  </si>
  <si>
    <t>Development of Base Carrying charge and Summary of Incentive and Non-Incentive Investments</t>
  </si>
  <si>
    <t>Net Transmission Plant in Service</t>
  </si>
  <si>
    <t>CWIP in Rate Base</t>
  </si>
  <si>
    <t>Unamortized Abandoned Plant</t>
  </si>
  <si>
    <t>Project Specific Regulatory Assets</t>
  </si>
  <si>
    <t>Return and Taxes</t>
  </si>
  <si>
    <t>Base Carrying Charge (used in Attach 4, Line 65)</t>
  </si>
  <si>
    <t>General Note:  References to pages in this formulary rate are indicated as:  (page#, line#, col.#)</t>
  </si>
  <si>
    <t xml:space="preserve">                           References to data from FERC Form 1 are indicated as:   #.y.x  (page, line, column)</t>
  </si>
  <si>
    <t>The balances in Accounts 190, 281, 282 and 283, as adjusted by any amounts in contra accounts identified as regulatory assets or liabilities related</t>
  </si>
  <si>
    <t xml:space="preserve">   to FASB 106 or 109. Balance of Account 255 is reduced by prior flow throughs and excluded if the utility chose</t>
  </si>
  <si>
    <t>Identified in Form 1 as being only transmission related.</t>
  </si>
  <si>
    <t>Cash Working Capital assigned to transmission is one-eighth of O&amp;M allocated to transmission minus the amortization of any Regulatory Asset.</t>
  </si>
  <si>
    <t xml:space="preserve">  Prepayments are the electric related prepayments booked to Account No. 165 and reported on Pages 110-111 line 57 in the Form 1.</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</si>
  <si>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</si>
  <si>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</si>
  <si>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</si>
  <si>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Line 42 removes all EEI and EPRI research, development and demonstration expenses and NEET NY will not participate in EEI or EPRI.</t>
  </si>
  <si>
    <t>Line 43 reflects all Regulatory Commission Expenses directly related to transmission service, ISO filings, or transmission siting itemized at 351.h</t>
  </si>
  <si>
    <t xml:space="preserve">Line 39 or Line 41 and thus Line 45 shall include any NYISO charges other than penalties, including but not limited to administrative costs.  </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</si>
  <si>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</si>
  <si>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</si>
  <si>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</si>
  <si>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</si>
  <si>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</si>
  <si>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</si>
  <si>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</si>
  <si>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(266.8.f)</t>
  </si>
  <si>
    <t xml:space="preserve">  multiplied by (1/1-T).  Excess Deferred Income Taxes reduce income tax expense by the amount of the expense multiplied by (1/1-T).</t>
  </si>
  <si>
    <t xml:space="preserve">         Inputs Required:</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</si>
  <si>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</si>
  <si>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</si>
  <si>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 xml:space="preserve">  181/365 and 184/365, respectively, for a non-leap year.</t>
  </si>
  <si>
    <t xml:space="preserve">Prior to obtaining any debt, the cost of debt will be LIBOR plus 1.5%.  Once any debt is obtained, the formula will use the actual cost of long term debt determined in Attachment 3.  The capital structure will be 60% equity and 40% debt until NextEra Energy Transmission New York, Inc.'s first transmission project enters service, after which the capital structure will be the actual capital structure.  LIBOR refers to the London Inter Bank Offer Rate from the Federal Reserve Bank of St. Louis's https://fred.stlouisfed.org/. The capital structure and cost of debt will be the weighted for the year if the first debt is obtained or first project is placed into service midyear using the weighting setforth in Note G. </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</si>
  <si>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</si>
  <si>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</si>
  <si>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</si>
  <si>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Enter dollar amounts</t>
  </si>
  <si>
    <t>ROE will be supported in the original filing and no change in ROE may be made absent a filing with FERC under FPA Section 205 or 206.</t>
  </si>
  <si>
    <t xml:space="preserve">Recovery of Regulatory Assets is permitted only for pre-commercial expenses incurred prior to the date when NEET New York may first recover costs under the NYISO Tariff, as authorized by the Commission.  Recovery of any other regulatory assets (e.g., project specific) requires authorization from the Commission. A carrying charge equal to the weighted cost of capital calculated pursuant to this formula will be applied to the Regulatory Asset prior to the rate year when costs are first recovered. </t>
  </si>
  <si>
    <t>Unamortized Regulatory Assets, consisting of all expenses incurred but not included in CWIP prior to the date the rate is charged to customers, is included at line 28</t>
  </si>
  <si>
    <t>Carrying costs equal to the weighted cost of capital on the balance of the regulatory asset will accrue until the rate is charged to customers</t>
  </si>
  <si>
    <t>Balances exclude Asset Retirement Costs</t>
  </si>
  <si>
    <t>Non-incentive investments are investments without ROE incentives and incentive investments are investments with ROE incentives</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</si>
  <si>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</si>
  <si>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</si>
  <si>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 xml:space="preserve">In the event that leased tranmission assests or right of ways involve a lumpsum upfront payment, it will be amortized over the life of the lease to Account No. 567 and the unamortized balance will be included here. </t>
  </si>
  <si>
    <t xml:space="preserve">  In the event such a lease involves monthly or annual payments, the payments will be booked to Account 567.</t>
  </si>
  <si>
    <t>Attachment 1, line 6</t>
  </si>
  <si>
    <t>(line 1 minus line 2)</t>
  </si>
  <si>
    <t>(Attachment 5, line 3, col. G)</t>
  </si>
  <si>
    <t>(line 3 plus line 4)</t>
  </si>
  <si>
    <t>(2)</t>
  </si>
  <si>
    <t>Source</t>
  </si>
  <si>
    <t>(Attach 2, line 75)</t>
  </si>
  <si>
    <t>(Attach 2, line 15)</t>
  </si>
  <si>
    <t>(Attach 2, line 30)</t>
  </si>
  <si>
    <t>(Attach 2, lines 45 + 60)</t>
  </si>
  <si>
    <t>(If line 7&gt;0, GP= line 10 column 5 / line 10 column 3.  If line 7=0, GP=0)</t>
  </si>
  <si>
    <t>(Attach 2, line 151)</t>
  </si>
  <si>
    <t>(Attach 2, line 91)</t>
  </si>
  <si>
    <t>(Attach 2, line 106)</t>
  </si>
  <si>
    <t>(Attach 2, lines 121 + 136</t>
  </si>
  <si>
    <t xml:space="preserve"> (line 6- line 12)</t>
  </si>
  <si>
    <t xml:space="preserve"> (line 7- line 13)</t>
  </si>
  <si>
    <t xml:space="preserve"> (line 8- line 14)</t>
  </si>
  <si>
    <t xml:space="preserve"> (line 9- line 15)</t>
  </si>
  <si>
    <t>(If line 19&gt;0, NP= line 22, column 5 / line 22, column 3.  If line 19=0, NP=0)</t>
  </si>
  <si>
    <t>(Attach 3, line 153)</t>
  </si>
  <si>
    <t xml:space="preserve">(Attach 8, line 8, col.u)  </t>
  </si>
  <si>
    <t>(Note P)</t>
  </si>
  <si>
    <t>(Attach 3, line 170a, col. h)  (Note O)</t>
  </si>
  <si>
    <t>(Attach 8, line 2, col. y)  (Note L)</t>
  </si>
  <si>
    <t>(Attach 8, line 4, col. y) (Note K)</t>
  </si>
  <si>
    <t>(Attach 8, line 6, column q)</t>
  </si>
  <si>
    <t>(1/8 * (Line 45  less Line 44b)</t>
  </si>
  <si>
    <t>(Attach 3, line 189, column C)</t>
  </si>
  <si>
    <t>(Attach 3, line 170, column B)</t>
  </si>
  <si>
    <t>321.112.b</t>
  </si>
  <si>
    <t>321.96.b</t>
  </si>
  <si>
    <t>323.197.b</t>
  </si>
  <si>
    <t xml:space="preserve"> (Note D &amp; Attach 3, line 171, column A)</t>
  </si>
  <si>
    <t xml:space="preserve"> (Note D &amp; Attach 3, line 172, column C)</t>
  </si>
  <si>
    <t>(Attach 3, line 197, col. b)</t>
  </si>
  <si>
    <t>321.97.b</t>
  </si>
  <si>
    <t>(Attach 8, line 2, column h)</t>
  </si>
  <si>
    <t>(line 44a less line 44b)</t>
  </si>
  <si>
    <t>336.7.f (Note M)</t>
  </si>
  <si>
    <t>336.1.f + 336.10.f (Note M)</t>
  </si>
  <si>
    <t>(Attach 3, line 155) (Note K)</t>
  </si>
  <si>
    <t>263._.i (enter FN1 line #)</t>
  </si>
  <si>
    <t>(Attach 3, line 173a * line 65)</t>
  </si>
  <si>
    <t>(Sum lines 67 to 69)</t>
  </si>
  <si>
    <t>Form 1 Reference</t>
  </si>
  <si>
    <t>354.20.b</t>
  </si>
  <si>
    <t>354.21.b</t>
  </si>
  <si>
    <t>354.23.b</t>
  </si>
  <si>
    <t>354.24,25,26.b</t>
  </si>
  <si>
    <t>Source of Total Column</t>
  </si>
  <si>
    <t>(Line 19 and Transmission CIACs)</t>
  </si>
  <si>
    <t>(Line 26)</t>
  </si>
  <si>
    <t>(Line 29)</t>
  </si>
  <si>
    <t>(Line 28)</t>
  </si>
  <si>
    <t>(Lines 69 &amp; 71)</t>
  </si>
  <si>
    <t>(Line 100 - Line 101)/ Line 99</t>
  </si>
  <si>
    <t xml:space="preserve">                SUPPORTING CALCULATIONS AND NOTES</t>
  </si>
  <si>
    <t>FIT =</t>
  </si>
  <si>
    <t>SIT=</t>
  </si>
  <si>
    <t>p =</t>
  </si>
  <si>
    <t xml:space="preserve">Rate Formula Template </t>
  </si>
  <si>
    <t xml:space="preserve"> Utilizing FERC Form 1 Data</t>
  </si>
  <si>
    <t>NextEra Energy Transmission New York, Inc.</t>
  </si>
  <si>
    <t>Total</t>
  </si>
  <si>
    <t xml:space="preserve"> -   </t>
  </si>
  <si>
    <t>(3)</t>
  </si>
  <si>
    <t>Company Total</t>
  </si>
  <si>
    <t>Rate Formula Template</t>
  </si>
  <si>
    <t>SUPPORTING CALCULATIONS AND NOTES</t>
  </si>
  <si>
    <t>(Attachment 3, line 175)</t>
  </si>
  <si>
    <t>$</t>
  </si>
  <si>
    <t>TP</t>
  </si>
  <si>
    <t xml:space="preserve">  (State Income Tax Rate or Composite SIT from Attach 3)</t>
  </si>
  <si>
    <t xml:space="preserve">  (percent of federal income tax deductible for state purposes)</t>
  </si>
  <si>
    <t>Allocator</t>
  </si>
  <si>
    <t>DA</t>
  </si>
  <si>
    <t xml:space="preserve">                  Allocator</t>
  </si>
  <si>
    <t>NA</t>
  </si>
  <si>
    <t>W/S</t>
  </si>
  <si>
    <t>GP=</t>
  </si>
  <si>
    <t>NP=</t>
  </si>
  <si>
    <t>NP</t>
  </si>
  <si>
    <t>GP</t>
  </si>
  <si>
    <t>TP=</t>
  </si>
  <si>
    <t>%</t>
  </si>
  <si>
    <t>12 months</t>
  </si>
  <si>
    <t>(4)</t>
  </si>
  <si>
    <t>Allocation</t>
  </si>
  <si>
    <t>(a)</t>
  </si>
  <si>
    <t>Non-incentive Investments from Attachment 4 (Note N)</t>
  </si>
  <si>
    <t>=</t>
  </si>
  <si>
    <t>Cost</t>
  </si>
  <si>
    <t>9.65%</t>
  </si>
  <si>
    <t>Allocated</t>
  </si>
  <si>
    <t>Amount</t>
  </si>
  <si>
    <t xml:space="preserve"> $- </t>
  </si>
  <si>
    <t>(5)</t>
  </si>
  <si>
    <t>Transmission</t>
  </si>
  <si>
    <t>(Col 3 times Col 4)</t>
  </si>
  <si>
    <t>W&amp;S Allocator</t>
  </si>
  <si>
    <t>($ / Allocation)</t>
  </si>
  <si>
    <t>(b)</t>
  </si>
  <si>
    <t>Incentive Investments from Attachment 4 (Note N)</t>
  </si>
  <si>
    <t>Weighted</t>
  </si>
  <si>
    <t>WS</t>
  </si>
  <si>
    <t>=WCLTD</t>
  </si>
  <si>
    <t>=R</t>
  </si>
  <si>
    <t>Page 1 of 5</t>
  </si>
  <si>
    <t>Projected Annual Transmission Revenue Requirement</t>
  </si>
  <si>
    <t>For the 12 months ended 12/31/____</t>
  </si>
  <si>
    <t>Page 2 of 5</t>
  </si>
  <si>
    <t>Page 3 of 5</t>
  </si>
  <si>
    <t>Page 4 of 5</t>
  </si>
  <si>
    <t>(c)</t>
  </si>
  <si>
    <t>Page 5 of 5</t>
  </si>
  <si>
    <t xml:space="preserve">     Rate Formula Template</t>
  </si>
  <si>
    <t>Project Worksheet</t>
  </si>
  <si>
    <t>Attachment 4</t>
  </si>
  <si>
    <r>
      <t>For  the 12 months ended 12/31/</t>
    </r>
    <r>
      <rPr>
        <u/>
        <sz val="9"/>
        <color rgb="FF0000FF"/>
        <rFont val="Segoe UI"/>
        <family val="2"/>
      </rPr>
      <t>2021</t>
    </r>
    <r>
      <rPr>
        <sz val="9"/>
        <rFont val="Segoe UI"/>
        <family val="2"/>
      </rPr>
      <t xml:space="preserve"> </t>
    </r>
    <r>
      <rPr>
        <strike/>
        <sz val="9"/>
        <color rgb="FFFF0000"/>
        <rFont val="Segoe UI"/>
        <family val="2"/>
      </rPr>
      <t>2012</t>
    </r>
  </si>
  <si>
    <t xml:space="preserve"> Utilizing Appendix A Data</t>
  </si>
  <si>
    <t xml:space="preserve">The calculations below calculate that additional revenue requirement for 100 basis points of ROE and 1 percent change in the equity component of the capital structure. </t>
  </si>
  <si>
    <t>These amounts are then used to valuate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</si>
  <si>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</si>
  <si>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Base ROE and Income Taxes Carrying Charge</t>
  </si>
  <si>
    <t>Result</t>
  </si>
  <si>
    <t>Rate Base</t>
  </si>
  <si>
    <t>BASE RETURN CALCULATION:</t>
  </si>
  <si>
    <t xml:space="preserve">  Long Term Debt  </t>
  </si>
  <si>
    <t>(Appendix A, Line 91)</t>
  </si>
  <si>
    <t xml:space="preserve">  Preferred Stock </t>
  </si>
  <si>
    <t>(Appendix A, Line 92)</t>
  </si>
  <si>
    <t>(Appendix A, Line 93)</t>
  </si>
  <si>
    <t>Total  (sum lines 3-5)</t>
  </si>
  <si>
    <t>Return multiplied by Rate Base (line 1 * line 6)</t>
  </si>
  <si>
    <t xml:space="preserve">     T=1 - {[(1 - SIT) * (1 - FIT)] / (1 - SIT * FIT * p)} =  (Appendix A, line 61)</t>
  </si>
  <si>
    <t xml:space="preserve">       where WCLTD=(line 3) and R= (line 6)</t>
  </si>
  <si>
    <t xml:space="preserve">       and FIT, SIT &amp; p are as given in footnote F on Appendix A.</t>
  </si>
  <si>
    <t xml:space="preserve">      1 / (1 - T)  = (T from line 9)</t>
  </si>
  <si>
    <t>Amortized Investment Tax Credit (266.8f) (enter negative)</t>
  </si>
  <si>
    <r>
      <rPr>
        <u/>
        <sz val="9"/>
        <color rgb="FF1E00FF"/>
        <rFont val="Segoe UI"/>
        <family val="2"/>
      </rPr>
      <t xml:space="preserve"> -   </t>
    </r>
  </si>
  <si>
    <r>
      <rPr>
        <u/>
        <sz val="9"/>
        <color rgb="FF0000FF"/>
        <rFont val="Segoe UI"/>
        <family val="2"/>
      </rPr>
      <t>Income Tax Calculation</t>
    </r>
    <r>
      <rPr>
        <sz val="9"/>
        <rFont val="Segoe UI"/>
        <family val="2"/>
      </rPr>
      <t xml:space="preserve"> </t>
    </r>
    <r>
      <rPr>
        <strike/>
        <u/>
        <sz val="9"/>
        <color rgb="FFFF0000"/>
        <rFont val="Segoe UI"/>
        <family val="2"/>
      </rPr>
      <t>ITC adjustment</t>
    </r>
    <r>
      <rPr>
        <sz val="9"/>
        <rFont val="Segoe UI"/>
        <family val="2"/>
      </rPr>
      <t xml:space="preserve"> (line </t>
    </r>
    <r>
      <rPr>
        <u/>
        <sz val="9"/>
        <color rgb="FF0000FF"/>
        <rFont val="Segoe UI"/>
        <family val="2"/>
      </rPr>
      <t>10</t>
    </r>
    <r>
      <rPr>
        <sz val="9"/>
        <rFont val="Segoe UI"/>
        <family val="2"/>
      </rPr>
      <t xml:space="preserve"> </t>
    </r>
    <r>
      <rPr>
        <strike/>
        <sz val="9"/>
        <color rgb="FFFF0000"/>
        <rFont val="Segoe UI"/>
        <family val="2"/>
      </rPr>
      <t>13</t>
    </r>
    <r>
      <rPr>
        <sz val="9"/>
        <rFont val="Segoe UI"/>
        <family val="2"/>
      </rPr>
      <t xml:space="preserve"> * line </t>
    </r>
    <r>
      <rPr>
        <u/>
        <sz val="9"/>
        <color rgb="FF0000FF"/>
        <rFont val="Segoe UI"/>
        <family val="2"/>
      </rPr>
      <t>7</t>
    </r>
    <r>
      <rPr>
        <sz val="9"/>
        <rFont val="Segoe UI"/>
        <family val="2"/>
      </rPr>
      <t xml:space="preserve"> </t>
    </r>
    <r>
      <rPr>
        <strike/>
        <sz val="9"/>
        <color rgb="FFFF0000"/>
        <rFont val="Segoe UI"/>
        <family val="2"/>
      </rPr>
      <t>14)  * (1-n</t>
    </r>
    <r>
      <rPr>
        <sz val="9"/>
        <rFont val="Segoe UI"/>
        <family val="2"/>
      </rPr>
      <t>)</t>
    </r>
  </si>
  <si>
    <r>
      <rPr>
        <u/>
        <sz val="9"/>
        <color rgb="FF1E00FF"/>
        <rFont val="Segoe UI"/>
        <family val="2"/>
      </rPr>
      <t>NP</t>
    </r>
  </si>
  <si>
    <t>Base Return and Income Taxes</t>
  </si>
  <si>
    <t>Line 1</t>
  </si>
  <si>
    <t>Return and Income Taxes at Base ROE</t>
  </si>
  <si>
    <t>100 Basis Point Incentive ROE and Income Taxes Carrying Charge</t>
  </si>
  <si>
    <t xml:space="preserve">100 Basis Point Incentive Return impact on </t>
  </si>
  <si>
    <t>(line 3)</t>
  </si>
  <si>
    <t>(line 4)</t>
  </si>
  <si>
    <t xml:space="preserve">  Common Stock</t>
  </si>
  <si>
    <t>(line 5 plus 100 basis points)</t>
  </si>
  <si>
    <t>10.65%</t>
  </si>
  <si>
    <r>
      <t xml:space="preserve">Total  (sum lines </t>
    </r>
    <r>
      <rPr>
        <u/>
        <sz val="12"/>
        <color rgb="FF0000FF"/>
        <rFont val="Times New Roman"/>
        <family val="1"/>
      </rPr>
      <t>27</t>
    </r>
    <r>
      <rPr>
        <strike/>
        <sz val="12"/>
        <color rgb="FFFF0000"/>
        <rFont val="Times New Roman"/>
        <family val="1"/>
      </rPr>
      <t>24</t>
    </r>
    <r>
      <rPr>
        <sz val="12"/>
        <rFont val="Times New Roman"/>
        <family val="1"/>
      </rPr>
      <t>-</t>
    </r>
    <r>
      <rPr>
        <u/>
        <sz val="12"/>
        <color rgb="FF0000FF"/>
        <rFont val="Times New Roman"/>
        <family val="1"/>
      </rPr>
      <t>29</t>
    </r>
    <r>
      <rPr>
        <strike/>
        <sz val="12"/>
        <color rgb="FFFF0000"/>
        <rFont val="Times New Roman"/>
        <family val="1"/>
      </rPr>
      <t>26</t>
    </r>
    <r>
      <rPr>
        <sz val="12"/>
        <rFont val="Times New Roman"/>
        <family val="1"/>
      </rPr>
      <t>)</t>
    </r>
  </si>
  <si>
    <t>Amortized Investment Tax Credit (line 14)</t>
  </si>
  <si>
    <t>Return and Income Taxes with 100 basis point increase in ROE</t>
  </si>
  <si>
    <t>Return and Income Taxes with 100 basis point increase in  ROE</t>
  </si>
  <si>
    <t>Difference in Return and Income Taxes between Base ROE and 100 Basis Point Incentive</t>
  </si>
  <si>
    <t>Effect of 1% Increase in the Equity Ratio</t>
  </si>
  <si>
    <t>Results</t>
  </si>
  <si>
    <t>100 Basis Point Incentive Return</t>
  </si>
  <si>
    <t>(line 3 minus 1% in equity ratio)</t>
  </si>
  <si>
    <t xml:space="preserve"> 0.99 </t>
  </si>
  <si>
    <t>0.00%</t>
  </si>
  <si>
    <t xml:space="preserve">  Common Stock  </t>
  </si>
  <si>
    <t>(line 5 plus 1% in equity ratio))</t>
  </si>
  <si>
    <t>0.10%</t>
  </si>
  <si>
    <t>Return and Income Taxes with 1% Increase in the Equity Ratio</t>
  </si>
  <si>
    <t>Difference between Base ROE and 1% Increase in the Equity Ratio</t>
  </si>
  <si>
    <t>Revenue Requirement per project including incentives</t>
  </si>
  <si>
    <t>Expense Allocator</t>
  </si>
  <si>
    <t>[Appendix A, lines 45 and 59, less Appendix A, line 44b (project specific) / Gross Transmission Plant In Service Column (l).  If Gross Transmission Plant is zero, then the Expense Allocator should be zero] (Note B)</t>
  </si>
  <si>
    <t>Base Carrying Charge</t>
  </si>
  <si>
    <t>Line 103 Appendix A</t>
  </si>
  <si>
    <t>The table below  breaks out the total revenue requirement on Appendix A separately  for each investment.  The total of Column (p) must equal the amount shown on Appendix A, Line 3.</t>
  </si>
  <si>
    <t>(d)</t>
  </si>
  <si>
    <t>(e)</t>
  </si>
  <si>
    <t>(f)</t>
  </si>
  <si>
    <t>(g)</t>
  </si>
  <si>
    <t>(h)</t>
  </si>
  <si>
    <t>(i)</t>
  </si>
  <si>
    <t>(j)</t>
  </si>
  <si>
    <t>(k)</t>
  </si>
  <si>
    <t>(l)</t>
  </si>
  <si>
    <t>(m)</t>
  </si>
  <si>
    <t>(n)</t>
  </si>
  <si>
    <t>(o)</t>
  </si>
  <si>
    <t>(p)</t>
  </si>
  <si>
    <t>(q)</t>
  </si>
  <si>
    <t>Net Investment                                                                      (Note A)</t>
  </si>
  <si>
    <t>ROE Authorized by FERC (Note D)</t>
  </si>
  <si>
    <t>ROE Base (From Appendix A, line 94)</t>
  </si>
  <si>
    <t>Incentive % Authorized by FERC</t>
  </si>
  <si>
    <r>
      <t xml:space="preserve">Line </t>
    </r>
    <r>
      <rPr>
        <u/>
        <sz val="9"/>
        <color rgb="FF0000FF"/>
        <rFont val="Segoe UI"/>
        <family val="2"/>
      </rPr>
      <t>43</t>
    </r>
    <r>
      <rPr>
        <sz val="9"/>
        <rFont val="Segoe UI"/>
        <family val="2"/>
      </rPr>
      <t xml:space="preserve"> </t>
    </r>
    <r>
      <rPr>
        <strike/>
        <sz val="9"/>
        <color rgb="FFFF0000"/>
        <rFont val="Segoe UI"/>
        <family val="2"/>
      </rPr>
      <t>41</t>
    </r>
  </si>
  <si>
    <t>Col (e) / .01 x Col (f)</t>
  </si>
  <si>
    <t>Incentive $ (Col (b) x Col (g)</t>
  </si>
  <si>
    <t>Equity % in Capital Structure (% above base %, -% below base %)(1 equals 1%)</t>
  </si>
  <si>
    <r>
      <rPr>
        <sz val="9"/>
        <rFont val="Segoe UI"/>
        <family val="2"/>
      </rPr>
      <t xml:space="preserve">Impact of Equity Component of Capital Structure(Col (b) x (i) x Line </t>
    </r>
    <r>
      <rPr>
        <strike/>
        <sz val="9"/>
        <color rgb="FFFF0000"/>
        <rFont val="Segoe UI"/>
        <family val="2"/>
      </rPr>
      <t>65</t>
    </r>
    <r>
      <rPr>
        <sz val="9"/>
        <rFont val="Segoe UI"/>
        <family val="2"/>
      </rPr>
      <t xml:space="preserve"> </t>
    </r>
    <r>
      <rPr>
        <u/>
        <sz val="9"/>
        <color rgb="FF1E00FF"/>
        <rFont val="Segoe UI"/>
        <family val="2"/>
      </rPr>
      <t>62</t>
    </r>
  </si>
  <si>
    <r>
      <rPr>
        <sz val="9"/>
        <rFont val="Segoe UI"/>
        <family val="2"/>
      </rPr>
      <t xml:space="preserve">Base Return and Tax (Line </t>
    </r>
    <r>
      <rPr>
        <strike/>
        <sz val="9"/>
        <color rgb="FFFF0000"/>
        <rFont val="Segoe UI"/>
        <family val="2"/>
      </rPr>
      <t>68</t>
    </r>
    <r>
      <rPr>
        <sz val="9"/>
        <rFont val="Segoe UI"/>
        <family val="2"/>
      </rPr>
      <t xml:space="preserve"> </t>
    </r>
    <r>
      <rPr>
        <u/>
        <sz val="9"/>
        <color rgb="FF1E00FF"/>
        <rFont val="Segoe UI"/>
        <family val="2"/>
      </rPr>
      <t>65</t>
    </r>
    <r>
      <rPr>
        <sz val="9"/>
        <rFont val="Segoe UI"/>
        <family val="2"/>
      </rPr>
      <t xml:space="preserve"> x Col (b)</t>
    </r>
  </si>
  <si>
    <t>Gross Plant In Service (Note B)</t>
  </si>
  <si>
    <r>
      <rPr>
        <sz val="9"/>
        <rFont val="Segoe UI"/>
        <family val="2"/>
      </rPr>
      <t xml:space="preserve">Expense Allocator    (line </t>
    </r>
    <r>
      <rPr>
        <strike/>
        <sz val="9"/>
        <color rgb="FFFF0000"/>
        <rFont val="Segoe UI"/>
        <family val="2"/>
      </rPr>
      <t>67</t>
    </r>
    <r>
      <rPr>
        <sz val="9"/>
        <rFont val="Segoe UI"/>
        <family val="2"/>
      </rPr>
      <t xml:space="preserve"> </t>
    </r>
    <r>
      <rPr>
        <u/>
        <sz val="9"/>
        <color rgb="FF1E00FF"/>
        <rFont val="Segoe UI"/>
        <family val="2"/>
      </rPr>
      <t>64</t>
    </r>
    <r>
      <rPr>
        <sz val="9"/>
        <rFont val="Segoe UI"/>
        <family val="2"/>
      </rPr>
      <t>)</t>
    </r>
  </si>
  <si>
    <t>O&amp;M, Taxes Other than Income                  (Col. (l) x Col. (n)</t>
  </si>
  <si>
    <t>Depreciation/Amortization Expense</t>
  </si>
  <si>
    <t>Competitive Bid Concession      (Note C)</t>
  </si>
  <si>
    <t>Total Revenues (Col. (h) + (j) + (k) +(n) +(o) -(p))</t>
  </si>
  <si>
    <r>
      <t xml:space="preserve"> </t>
    </r>
    <r>
      <rPr>
        <u/>
        <sz val="9"/>
        <color rgb="FF0000FF"/>
        <rFont val="Segoe UI"/>
        <family val="2"/>
      </rPr>
      <t>69</t>
    </r>
    <r>
      <rPr>
        <sz val="9"/>
        <rFont val="Segoe UI"/>
        <family val="2"/>
      </rPr>
      <t xml:space="preserve"> </t>
    </r>
    <r>
      <rPr>
        <strike/>
        <sz val="9"/>
        <color rgb="FFFF0000"/>
        <rFont val="Segoe UI"/>
        <family val="2"/>
      </rPr>
      <t>66</t>
    </r>
    <r>
      <rPr>
        <sz val="9"/>
        <rFont val="Segoe UI"/>
        <family val="2"/>
      </rPr>
      <t xml:space="preserve"> </t>
    </r>
  </si>
  <si>
    <r>
      <rPr>
        <u/>
        <sz val="9"/>
        <color rgb="FF0000FF"/>
        <rFont val="Segoe UI"/>
        <family val="2"/>
      </rPr>
      <t>69</t>
    </r>
    <r>
      <rPr>
        <sz val="9"/>
        <rFont val="Segoe UI"/>
        <family val="2"/>
      </rPr>
      <t xml:space="preserve"> </t>
    </r>
    <r>
      <rPr>
        <strike/>
        <sz val="9"/>
        <color rgb="FFFF0000"/>
        <rFont val="Segoe UI"/>
        <family val="2"/>
      </rPr>
      <t>66</t>
    </r>
    <r>
      <rPr>
        <sz val="9"/>
        <rFont val="Segoe UI"/>
        <family val="2"/>
      </rPr>
      <t>a</t>
    </r>
  </si>
  <si>
    <r>
      <rPr>
        <u/>
        <sz val="9"/>
        <color rgb="FF0000FF"/>
        <rFont val="Segoe UI"/>
        <family val="2"/>
      </rPr>
      <t>69</t>
    </r>
    <r>
      <rPr>
        <sz val="9"/>
        <rFont val="Segoe UI"/>
        <family val="2"/>
      </rPr>
      <t xml:space="preserve"> </t>
    </r>
    <r>
      <rPr>
        <strike/>
        <sz val="9"/>
        <color rgb="FFFF0000"/>
        <rFont val="Segoe UI"/>
        <family val="2"/>
      </rPr>
      <t>66</t>
    </r>
    <r>
      <rPr>
        <sz val="9"/>
        <rFont val="Segoe UI"/>
        <family val="2"/>
      </rPr>
      <t>b</t>
    </r>
  </si>
  <si>
    <r>
      <rPr>
        <u/>
        <sz val="9"/>
        <color rgb="FF0000FF"/>
        <rFont val="Segoe UI"/>
        <family val="2"/>
      </rPr>
      <t>69</t>
    </r>
    <r>
      <rPr>
        <sz val="9"/>
        <rFont val="Segoe UI"/>
        <family val="2"/>
      </rPr>
      <t xml:space="preserve"> </t>
    </r>
    <r>
      <rPr>
        <strike/>
        <sz val="9"/>
        <color rgb="FFFF0000"/>
        <rFont val="Segoe UI"/>
        <family val="2"/>
      </rPr>
      <t>66</t>
    </r>
    <r>
      <rPr>
        <sz val="9"/>
        <rFont val="Segoe UI"/>
        <family val="2"/>
      </rPr>
      <t>c</t>
    </r>
  </si>
  <si>
    <t>…</t>
  </si>
  <si>
    <r>
      <t xml:space="preserve"> </t>
    </r>
    <r>
      <rPr>
        <u/>
        <sz val="9"/>
        <color rgb="FF0000FF"/>
        <rFont val="Segoe UI"/>
        <family val="2"/>
      </rPr>
      <t>70</t>
    </r>
    <r>
      <rPr>
        <sz val="9"/>
        <rFont val="Segoe UI"/>
        <family val="2"/>
      </rPr>
      <t xml:space="preserve"> </t>
    </r>
    <r>
      <rPr>
        <strike/>
        <sz val="9"/>
        <color rgb="FFFF0000"/>
        <rFont val="Segoe UI"/>
        <family val="2"/>
      </rPr>
      <t>67</t>
    </r>
    <r>
      <rPr>
        <sz val="9"/>
        <rFont val="Segoe UI"/>
        <family val="2"/>
      </rPr>
      <t xml:space="preserve"> </t>
    </r>
  </si>
  <si>
    <t>$0.00</t>
  </si>
  <si>
    <t>$0</t>
  </si>
  <si>
    <r>
      <t xml:space="preserve"> </t>
    </r>
    <r>
      <rPr>
        <u/>
        <sz val="9"/>
        <color rgb="FF0000FF"/>
        <rFont val="Segoe UI"/>
        <family val="2"/>
      </rPr>
      <t>71</t>
    </r>
    <r>
      <rPr>
        <sz val="9"/>
        <rFont val="Segoe UI"/>
        <family val="2"/>
      </rPr>
      <t xml:space="preserve"> </t>
    </r>
    <r>
      <rPr>
        <strike/>
        <sz val="9"/>
        <color rgb="FFFF0000"/>
        <rFont val="Segoe UI"/>
        <family val="2"/>
      </rPr>
      <t>68</t>
    </r>
    <r>
      <rPr>
        <sz val="9"/>
        <rFont val="Segoe UI"/>
        <family val="2"/>
      </rPr>
      <t xml:space="preserve"> </t>
    </r>
  </si>
  <si>
    <t>Check Sum Appendix A Line 3</t>
  </si>
  <si>
    <r>
      <t xml:space="preserve"> </t>
    </r>
    <r>
      <rPr>
        <u/>
        <sz val="9"/>
        <color rgb="FF0000FF"/>
        <rFont val="Segoe UI"/>
        <family val="2"/>
      </rPr>
      <t>72</t>
    </r>
    <r>
      <rPr>
        <sz val="9"/>
        <rFont val="Segoe UI"/>
        <family val="2"/>
      </rPr>
      <t xml:space="preserve"> </t>
    </r>
    <r>
      <rPr>
        <strike/>
        <sz val="9"/>
        <color rgb="FFFF0000"/>
        <rFont val="Segoe UI"/>
        <family val="2"/>
      </rPr>
      <t>69</t>
    </r>
    <r>
      <rPr>
        <sz val="9"/>
        <rFont val="Segoe UI"/>
        <family val="2"/>
      </rPr>
      <t xml:space="preserve"> </t>
    </r>
  </si>
  <si>
    <t>Difference (must be equal to zero)</t>
  </si>
  <si>
    <t>Note:</t>
  </si>
  <si>
    <t>Column (b), Net Investment includes the Net Plant In Service, unamortized regulatory assets, unamortized abandoned plant and CWIP</t>
  </si>
  <si>
    <t>Column (l), Gross Plant in Service excludes Regulatory Assets, CWIP, and Abandoned Plant.</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</si>
  <si>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</si>
  <si>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</si>
  <si>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Column (e), for each project with an incentive in column (e), note the docket No. in which FERC granted the incentive&gt;</t>
  </si>
  <si>
    <t>Project</t>
  </si>
  <si>
    <t>Docket No.</t>
  </si>
  <si>
    <t>Empire State Line Project - 100 BP ROE Adder and Cost Cap</t>
  </si>
  <si>
    <t>Docket Nos. ER16-2719, ER18-125</t>
  </si>
  <si>
    <t>Pursuant to the settlement agreement approved in Docket No. ER16-2719, a 100 bp ROE adder will apply to project investment incurred up to the Cost Cap.  A 100 bp ROE adder shall also apply to Unforeseeable Costs in excess of five (5) percent of the Cost Cap, Empire Third Party Costs, and Project Development Costs.  Empire Third Party Costs are costs that result from: (i) NYISO modifications or further NYISO requirements, including interconnection costs and upgrades resulting from the NYISO interconnection study process; or (ii) real estate-related costs incurred in any lease arrangements or purchases related to the acquisition of rights-of-way or access to rights-of-way or purchases of rights to access utility facilities; (iii) all taxes; or (iv) Empire Upgrades. These Empire Third Party Costs are not included in the Capital Cost Bid , are not subject to the Cost Cap or Cost Containment Mechanism, and are recoverable in the formula rate.  Project Development Costs are costs incurred for the Empire State Line Project prior to the selection of one or more transmission developer(s) by the NYISO Board of Directors and are not included in the Capital Cost Bid submitted to the NYISO, and are not subject to the Cost Cap or Cost Containment Mechanism, are to be included in Construction Work in Progress (“CWIP”) in accordance with the FERC Uniform System of Accounts, and are recoverable in the formula rate.  The Cost Cap is the sum of the following:  (A) the Capital Cost Bid, defined as the amount submitted by NEET NY in response to the NYISO's solicitation on the Western New York Public Policy Transmission Need, but excluding Empire Third Party Costs; (B) contingency of 18% will be applied to the Capital Cost Bid; (C) the sum of the Capital Cost Bid and the contingency of 18%, multiplied by an inflation factor of 2.0% per year for the period of time from the submission in response to the NYISO’s Solicitation to the date that is one year prior to the Commercial Operation Date; and (D) Allowance for Funds Used During Construction.</t>
  </si>
  <si>
    <t>Empire State Line Project - Cost Containment Mechanism</t>
  </si>
  <si>
    <t xml:space="preserve">Pursuant to the settlement agreement approved in Docket No. ER16-2719, 20% of any prudently incurred project costs above the Cost Cap that are subject to the Cost Containment Mechanism will not earn an equity return, but NEET NY will be allowed to recover the associated depreciation and debt cost.  In addition, 80% of any prudently incurred costs above the Cost Cap that are subject to the Cost Containment Mechanism will not earn any ROE Incentive Adders on the equity portion of such costs, but NEET NY will be allowed to earn the Base ROE, associated depreciation, and debt cost.  </t>
  </si>
  <si>
    <t>Empire State Line Project - Unforeseeable Costs</t>
  </si>
  <si>
    <t>Unforeseeable Costs in an aggregate amount up to 5% of the Cost Cap shall be considered project costs that are part of the contingency and subject to the Cost Containment Mechanism. Unforeseeable Costs that are more than 5% of the amount of the Cost Cap are not subject to the Cost Cap or Cost Containment Mechanism and are recoverable in the formula rate, and are subject to the base ROE of 9.65%. NEET NY will provide updates of Unforeseeable Costs as part of project cost updates in its annual June informational filing, including information demonstrating how such costs were determined to be Unforeseeable Costs.</t>
  </si>
  <si>
    <t>Empire State Line Project - Additional ROE Adder for Certain Costs Below the Cost Cap</t>
  </si>
  <si>
    <t>Pursuant to the settlement agreement approved in Docket No. ER16-2719, NEET NY may utilize an additional ROE adder when the actual project costs are below the “Adjusted Cost Cap.”The Adjusted Cost Cap shall be comprised of the sum of the following: (a) the Capital Cost Bids for the Empire State Line Project and the AC Transmission Project, respectively; (b) the Capital Cost Bid multiplied by 5% (“5% Adder”); (c) the sum of the Capital Cost Bid and the 5% Adder, multiplied by an inflation factor of 2.0% per year for the period of time from when the Capital Cost Bid was established and until the date when the project starts commercial operations; and (d) any AFUDC.  NEET NY will receive an additional ROE adder as set forth in Table A below when the Eligible Project costs, inclusive of Unforeseeable Costs in an amount up to 5% of the Adjusted Cost Cap, are less than the Adjusted Cost Cap, as set forth in Table A below.</t>
  </si>
  <si>
    <t>Table A</t>
  </si>
  <si>
    <t>Actual Costs Below Adjusted Cost Cap</t>
  </si>
  <si>
    <t>ROE Adder</t>
  </si>
  <si>
    <t>0% to &lt;=5%</t>
  </si>
  <si>
    <t>0.05%</t>
  </si>
  <si>
    <t>&gt;5% to &lt;=10%</t>
  </si>
  <si>
    <t>0.17%</t>
  </si>
  <si>
    <t>&gt;10% to &lt;=15%</t>
  </si>
  <si>
    <t>0.30%</t>
  </si>
  <si>
    <t>&gt;15% to &lt;=20%</t>
  </si>
  <si>
    <t>0.45%</t>
  </si>
  <si>
    <t>&gt;20% to &lt;=25%</t>
  </si>
  <si>
    <t>0.62%</t>
  </si>
  <si>
    <t>&gt;25%</t>
  </si>
  <si>
    <t>0.71%</t>
  </si>
  <si>
    <t>Attachment 3 - Cost Support</t>
  </si>
  <si>
    <t>Details</t>
  </si>
  <si>
    <t>Numbering continues from Attachment 2</t>
  </si>
  <si>
    <t>Beginning of Year</t>
  </si>
  <si>
    <t>End of Year</t>
  </si>
  <si>
    <t>Average Balance</t>
  </si>
  <si>
    <t xml:space="preserve">  Account No. 255 (enter negative)  </t>
  </si>
  <si>
    <t>267.8.h</t>
  </si>
  <si>
    <t>Attachment 8, line 4, col. (v)</t>
  </si>
  <si>
    <t xml:space="preserve">  (recovery of abandoned plant requires a FERC order approving the amount and recovery period)</t>
  </si>
  <si>
    <t>Amortization Expense</t>
  </si>
  <si>
    <t>Amortization of Abandoned Plant</t>
  </si>
  <si>
    <t>Attachment 8, line 4, col. (h)</t>
  </si>
  <si>
    <t xml:space="preserve">  Prepayments (Account 165)</t>
  </si>
  <si>
    <t xml:space="preserve">B </t>
  </si>
  <si>
    <t xml:space="preserve">     (Prepayments exclude Prepaid Pension Assets)</t>
  </si>
  <si>
    <t>Year</t>
  </si>
  <si>
    <t>Balance</t>
  </si>
  <si>
    <t>December</t>
  </si>
  <si>
    <t>111.57.d</t>
  </si>
  <si>
    <t>January</t>
  </si>
  <si>
    <t>company records</t>
  </si>
  <si>
    <t>February</t>
  </si>
  <si>
    <t>March</t>
  </si>
  <si>
    <t>April</t>
  </si>
  <si>
    <t>May</t>
  </si>
  <si>
    <t xml:space="preserve">June </t>
  </si>
  <si>
    <t>July</t>
  </si>
  <si>
    <t>August</t>
  </si>
  <si>
    <t>September</t>
  </si>
  <si>
    <t xml:space="preserve">October </t>
  </si>
  <si>
    <t>November</t>
  </si>
  <si>
    <t>111.57.c</t>
  </si>
  <si>
    <t>Prepayments</t>
  </si>
  <si>
    <t>(sum lines 157-169) /13</t>
  </si>
  <si>
    <t>Reserves</t>
  </si>
  <si>
    <t>170a</t>
  </si>
  <si>
    <t xml:space="preserve">Enter 1 if NOT in a trust or reserved account, enter zero (0) if included in a trust or reserved account </t>
  </si>
  <si>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</si>
  <si>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</si>
  <si>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</si>
  <si>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</si>
  <si>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</si>
  <si>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</si>
  <si>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</si>
  <si>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</si>
  <si>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</si>
  <si>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EPRI Dues Cost Support</t>
  </si>
  <si>
    <t>EPRI &amp; EEI Costs to be Excluded</t>
  </si>
  <si>
    <t>Allocated General &amp; Common Expenses</t>
  </si>
  <si>
    <t>EPRI Dues</t>
  </si>
  <si>
    <t>(A)</t>
  </si>
  <si>
    <t xml:space="preserve">EPRI and EEI Dues to be excluded from the formula rate </t>
  </si>
  <si>
    <t>p353._.f (enter FN1 line #)</t>
  </si>
  <si>
    <t>Regulatory Expense Related to Transmission Cost Support</t>
  </si>
  <si>
    <t>Form 1 Amount</t>
  </si>
  <si>
    <t>Transmission Related</t>
  </si>
  <si>
    <t>Other</t>
  </si>
  <si>
    <t>Details*</t>
  </si>
  <si>
    <t>Directly Assigned A&amp;G</t>
  </si>
  <si>
    <t>(B)</t>
  </si>
  <si>
    <t>C (Col A-Col B)</t>
  </si>
  <si>
    <t>Regulatory Commission Exp Account 928</t>
  </si>
  <si>
    <t>p323.189.b</t>
  </si>
  <si>
    <t>* insert case specific detail and associated assignments here</t>
  </si>
  <si>
    <t>Multi-state Workpaper</t>
  </si>
  <si>
    <t>New York</t>
  </si>
  <si>
    <t>State 2</t>
  </si>
  <si>
    <t>State 3</t>
  </si>
  <si>
    <t>State 4</t>
  </si>
  <si>
    <t>State 5</t>
  </si>
  <si>
    <t>Weighed Average</t>
  </si>
  <si>
    <t>Income Tax Rates</t>
  </si>
  <si>
    <t>Weighting</t>
  </si>
  <si>
    <t>SIT=State Income Tax Rate or Composite</t>
  </si>
  <si>
    <t>Multiple state rates are weighted based on the state apportionment factors on the state income tax returns and the number of days in the year that the rates are effective (see Note F)</t>
  </si>
  <si>
    <t>173a</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</si>
  <si>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</si>
  <si>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Safety Related and Education and Out Reach Cost Support</t>
  </si>
  <si>
    <t>Safety Related, Education, Siting &amp; Outreach Related</t>
  </si>
  <si>
    <t>General Advertising Exp Account 930.1</t>
  </si>
  <si>
    <t>Safety advertising consists of any advertising whose primary purpose is to educate the recipient as to what is safe or is not safe.</t>
  </si>
  <si>
    <t>Education advertising consists of any advertising whose primary purpose is to educate the recipient as about transmission related facts or issues</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</si>
  <si>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</si>
  <si>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</si>
  <si>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Lobbying expenses are not allowed to be included in account 930.1</t>
  </si>
  <si>
    <t>Excluded Plant Cost Support</t>
  </si>
  <si>
    <t>Excluded Transmission Facilities</t>
  </si>
  <si>
    <t xml:space="preserve">Transmission plant included in OATT Ancillary Services and not otherwise excluded </t>
  </si>
  <si>
    <t>Description of the Facilities</t>
  </si>
  <si>
    <t>Adjustment to Remove Revenue Requirements Associated with Excluded Transmission Facilities</t>
  </si>
  <si>
    <t>175</t>
  </si>
  <si>
    <t>General Description of the Facilities</t>
  </si>
  <si>
    <t>A worksheet will be provided if there are ever any excluded transmission plant or transmission plant in OATT Ancillary Services</t>
  </si>
  <si>
    <t>Add more lines if necessary</t>
  </si>
  <si>
    <t>Materials &amp; Supplies</t>
  </si>
  <si>
    <t>Stores Expense Undistributed</t>
  </si>
  <si>
    <t>Transmission Materials &amp; Supplies</t>
  </si>
  <si>
    <t>Note:  for the projection, the prior year's actual balances will be used</t>
  </si>
  <si>
    <t>p227.16</t>
  </si>
  <si>
    <t>p227.8</t>
  </si>
  <si>
    <t xml:space="preserve"> Form No.1 page</t>
  </si>
  <si>
    <t>C (Col A+Col B)</t>
  </si>
  <si>
    <t>176</t>
  </si>
  <si>
    <t>Column b</t>
  </si>
  <si>
    <t>177</t>
  </si>
  <si>
    <t>Company Records</t>
  </si>
  <si>
    <t>178</t>
  </si>
  <si>
    <t>179</t>
  </si>
  <si>
    <t>180</t>
  </si>
  <si>
    <t>181</t>
  </si>
  <si>
    <t>182</t>
  </si>
  <si>
    <t>183</t>
  </si>
  <si>
    <t>184</t>
  </si>
  <si>
    <t>185</t>
  </si>
  <si>
    <t>186</t>
  </si>
  <si>
    <t>187</t>
  </si>
  <si>
    <t>188</t>
  </si>
  <si>
    <t>Column c</t>
  </si>
  <si>
    <t>189</t>
  </si>
  <si>
    <t>Average</t>
  </si>
  <si>
    <t>sum line 176 to 188 divided by 13</t>
  </si>
  <si>
    <t>PBOPs</t>
  </si>
  <si>
    <t>Calculation of PBOP Expenses</t>
  </si>
  <si>
    <t>190</t>
  </si>
  <si>
    <t>191</t>
  </si>
  <si>
    <t>Total PBOP expenses (Note A)</t>
  </si>
  <si>
    <t>192</t>
  </si>
  <si>
    <t>Labor dollars (total labor under PBOP Plan, Note A)</t>
  </si>
  <si>
    <t>193</t>
  </si>
  <si>
    <t>Cost per labor dollar (line 191 / line 192)</t>
  </si>
  <si>
    <t>194</t>
  </si>
  <si>
    <t>labor expensed (labor not capitalized) in current year, 354.28.b.</t>
  </si>
  <si>
    <t>195</t>
  </si>
  <si>
    <t>PBOP Expense for current year</t>
  </si>
  <si>
    <t>(line 193 * line 194)</t>
  </si>
  <si>
    <t>196</t>
  </si>
  <si>
    <t>PBOP amount included in Company's O&amp;M and A&amp;G expenses included in FERC Account Nos. 500-935</t>
  </si>
  <si>
    <t>197</t>
  </si>
  <si>
    <t>PBOP Adjustment (line 195 - line 196)</t>
  </si>
  <si>
    <t xml:space="preserve">Lines 191-192 cannot change absent approval or acceptance by FERC in a separate proceeding. </t>
  </si>
  <si>
    <t>The source of the amounts from the Actuary Study supporting the numbers in Line 2 and 3 is -</t>
  </si>
  <si>
    <t>Attachment 6a - Accumulated Deferred Income Taxes (ADIT) Average Worksheet (Projection)</t>
  </si>
  <si>
    <t>Projection for the 12 Months Ended 12/31/____</t>
  </si>
  <si>
    <t>(Sum Col. B, C &amp; D)</t>
  </si>
  <si>
    <t>Ln</t>
  </si>
  <si>
    <t>Item</t>
  </si>
  <si>
    <t>Plant Related</t>
  </si>
  <si>
    <t>Labor Related</t>
  </si>
  <si>
    <t>ADIT-282 (enter negative)</t>
  </si>
  <si>
    <t>ADIT-283 (enter negative)</t>
  </si>
  <si>
    <t>ADIT-190</t>
  </si>
  <si>
    <t>Subtotal</t>
  </si>
  <si>
    <t>Sum of Lines 1-3</t>
  </si>
  <si>
    <t>Wages &amp; Salary Allocator (sum lines 1-3 for each column)</t>
  </si>
  <si>
    <t>Net Plant Allocator</t>
  </si>
  <si>
    <t>Appendix A, line 22</t>
  </si>
  <si>
    <t>Total Plant Allocator</t>
  </si>
  <si>
    <t>100%</t>
  </si>
  <si>
    <t>Projected ADIT Total</t>
  </si>
  <si>
    <t>Enter as negative Appendix A, page 2, line 24</t>
  </si>
  <si>
    <t>Beginning Balance &amp; Monthly Changes</t>
  </si>
  <si>
    <t>Month</t>
  </si>
  <si>
    <t xml:space="preserve">Balance </t>
  </si>
  <si>
    <t>ADIT-282</t>
  </si>
  <si>
    <t>-</t>
  </si>
  <si>
    <r>
      <rPr>
        <strike/>
        <sz val="9"/>
        <color rgb="FFFF0000"/>
        <rFont val="Segoe UI"/>
        <family val="2"/>
      </rPr>
      <t xml:space="preserve">Balance-EOY </t>
    </r>
    <r>
      <rPr>
        <sz val="9"/>
        <rFont val="Segoe UI"/>
        <family val="2"/>
      </rPr>
      <t xml:space="preserve"> Prorated </t>
    </r>
    <r>
      <rPr>
        <u/>
        <sz val="9"/>
        <color rgb="FF1E00FF"/>
        <rFont val="Segoe UI"/>
        <family val="2"/>
      </rPr>
      <t xml:space="preserve">EOY Balance </t>
    </r>
    <r>
      <rPr>
        <sz val="9"/>
        <rFont val="Segoe UI"/>
        <family val="2"/>
      </rPr>
      <t>(Attach 6b, Line 14)</t>
    </r>
  </si>
  <si>
    <t>ADIT-283</t>
  </si>
  <si>
    <t>Attachment 6e - Accumulated Deferred Income Taxes (ADIT) Average Worksheet (True-Up)</t>
  </si>
  <si>
    <t>For the 12 Months Ended 12/31/____</t>
  </si>
  <si>
    <t>Total Plant &amp; Labor Related</t>
  </si>
  <si>
    <t>Wages &amp; Salary Allocator</t>
  </si>
  <si>
    <t>ADIT Total</t>
  </si>
  <si>
    <t>Prorated EOY Balance (Attach 6f, Line 14)</t>
  </si>
  <si>
    <t>1a</t>
  </si>
  <si>
    <t>1b</t>
  </si>
  <si>
    <t>1c</t>
  </si>
  <si>
    <t>EOY Prorated (Attach 6b, Line 28)</t>
  </si>
  <si>
    <t>Balance-EOY (Lines 13+14)</t>
  </si>
  <si>
    <t>Prorated EOY Balance (Attach 6b, Line 42)</t>
  </si>
  <si>
    <t>Balance-BOY (Attach 6c, Line 18)</t>
  </si>
  <si>
    <t>EOY (Attach 6d, Line 18 less Line 14)</t>
  </si>
  <si>
    <t>EOY Prorated (Attach 6b, Line 42)</t>
  </si>
  <si>
    <t>Balance-EOY (Lines 18+19)</t>
  </si>
  <si>
    <t xml:space="preserve">ADIT 190-Average Total </t>
  </si>
  <si>
    <t>Balance-BOY (Attach 6c, Line 30)</t>
  </si>
  <si>
    <t>Balance-EOY (Attach 6d, Line 30)</t>
  </si>
  <si>
    <t>ADIT 282-Average Total</t>
  </si>
  <si>
    <t>Balance-EOY (Attach 6d, Line 18)</t>
  </si>
  <si>
    <t>Attachment 7 - Depreciation and Amortization Rates</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</si>
  <si>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</si>
  <si>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</si>
  <si>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</si>
  <si>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</si>
  <si>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</si>
  <si>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350.2</t>
  </si>
  <si>
    <t>352</t>
  </si>
  <si>
    <t>353</t>
  </si>
  <si>
    <r>
      <rPr>
        <sz val="12"/>
        <color indexed="8"/>
        <rFont val="Arial Narrow"/>
        <family val="2"/>
      </rPr>
      <t>355</t>
    </r>
    <r>
      <rPr>
        <sz val="12"/>
        <rFont val="Arial Narrow"/>
        <family val="2"/>
      </rPr>
      <t xml:space="preserve"> </t>
    </r>
  </si>
  <si>
    <r>
      <rPr>
        <sz val="12"/>
        <color indexed="8"/>
        <rFont val="Arial Narrow"/>
        <family val="2"/>
      </rPr>
      <t>356</t>
    </r>
    <r>
      <rPr>
        <sz val="12"/>
        <rFont val="Arial Narrow"/>
        <family val="2"/>
      </rPr>
      <t xml:space="preserve"> </t>
    </r>
  </si>
  <si>
    <r>
      <rPr>
        <sz val="12"/>
        <color indexed="8"/>
        <rFont val="Arial Narrow"/>
        <family val="2"/>
      </rPr>
      <t>357</t>
    </r>
    <r>
      <rPr>
        <sz val="12"/>
        <rFont val="Arial Narrow"/>
        <family val="2"/>
      </rPr>
      <t xml:space="preserve"> </t>
    </r>
  </si>
  <si>
    <r>
      <rPr>
        <sz val="12"/>
        <color indexed="8"/>
        <rFont val="Arial Narrow"/>
        <family val="2"/>
      </rPr>
      <t>358</t>
    </r>
    <r>
      <rPr>
        <sz val="12"/>
        <rFont val="Arial Narrow"/>
        <family val="2"/>
      </rPr>
      <t xml:space="preserve"> </t>
    </r>
  </si>
  <si>
    <r>
      <rPr>
        <sz val="12"/>
        <color indexed="8"/>
        <rFont val="Arial Narrow"/>
        <family val="2"/>
      </rPr>
      <t>359</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</si>
  <si>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</si>
  <si>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</si>
  <si>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rPr>
        <sz val="12"/>
        <color indexed="8"/>
        <rFont val="Arial Narrow"/>
        <family val="2"/>
      </rPr>
      <t>391</t>
    </r>
    <r>
      <rPr>
        <sz val="12"/>
        <rFont val="Arial Narrow"/>
        <family val="2"/>
      </rPr>
      <t xml:space="preserve"> </t>
    </r>
  </si>
  <si>
    <r>
      <rPr>
        <sz val="12"/>
        <color indexed="8"/>
        <rFont val="Arial Narrow"/>
        <family val="2"/>
      </rPr>
      <t>393</t>
    </r>
    <r>
      <rPr>
        <sz val="12"/>
        <rFont val="Arial Narrow"/>
        <family val="2"/>
      </rPr>
      <t xml:space="preserve"> </t>
    </r>
  </si>
  <si>
    <r>
      <rPr>
        <sz val="12"/>
        <color indexed="8"/>
        <rFont val="Arial Narrow"/>
        <family val="2"/>
      </rPr>
      <t>394</t>
    </r>
    <r>
      <rPr>
        <sz val="12"/>
        <rFont val="Arial Narrow"/>
        <family val="2"/>
      </rPr>
      <t xml:space="preserve"> </t>
    </r>
  </si>
  <si>
    <r>
      <rPr>
        <sz val="12"/>
        <color indexed="8"/>
        <rFont val="Arial Narrow"/>
        <family val="2"/>
      </rPr>
      <t>395</t>
    </r>
    <r>
      <rPr>
        <sz val="12"/>
        <rFont val="Arial Narrow"/>
        <family val="2"/>
      </rPr>
      <t xml:space="preserve"> </t>
    </r>
  </si>
  <si>
    <t>397</t>
  </si>
  <si>
    <r>
      <t xml:space="preserve"> </t>
    </r>
    <r>
      <rPr>
        <sz val="12"/>
        <color indexed="8"/>
        <rFont val="Arial Narrow"/>
        <family val="2"/>
      </rPr>
      <t>398</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</si>
  <si>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</si>
  <si>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</si>
  <si>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</si>
  <si>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</si>
  <si>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</si>
  <si>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</si>
  <si>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2"/>
        <color indexed="8"/>
        <rFont val="Arial Narrow"/>
        <family val="2"/>
      </rPr>
      <t xml:space="preserve">Note 1: In the event a Contribution in Aid of Construction (CIAC) is made for a transmission facility, the transmission </t>
    </r>
    <r>
      <rPr>
        <sz val="12"/>
        <rFont val="Arial Narrow"/>
        <family val="2"/>
      </rPr>
      <t xml:space="preserve"> </t>
    </r>
  </si>
  <si>
    <r>
      <t xml:space="preserve"> </t>
    </r>
    <r>
      <rPr>
        <sz val="12"/>
        <color indexed="8"/>
        <rFont val="Arial Narrow"/>
        <family val="2"/>
      </rPr>
      <t>depreciation rates above will be weighted based on the relative amount of underlying plant booked to the accounts</t>
    </r>
    <r>
      <rPr>
        <sz val="12"/>
        <rFont val="Arial Narrow"/>
        <family val="2"/>
      </rPr>
      <t xml:space="preserve"> </t>
    </r>
  </si>
  <si>
    <r>
      <t xml:space="preserve"> </t>
    </r>
    <r>
      <rPr>
        <sz val="12"/>
        <color indexed="8"/>
        <rFont val="Arial Narrow"/>
        <family val="2"/>
      </rPr>
      <t>shown in lines 1-9 above and the weighted average depreciation rate will be used to amortize the CIAC.</t>
    </r>
    <r>
      <rPr>
        <sz val="12"/>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</si>
  <si>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</si>
  <si>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</si>
  <si>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</si>
  <si>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2"/>
        <color indexed="8"/>
        <rFont val="Arial Narrow"/>
        <family val="2"/>
      </rPr>
      <t>These depreciation rates will not change absent the appropriate filing at FERC.</t>
    </r>
    <r>
      <rPr>
        <sz val="12"/>
        <rFont val="Arial Narrow"/>
        <family val="2"/>
      </rPr>
      <t xml:space="preserve"> </t>
    </r>
  </si>
  <si>
    <t>392.20</t>
  </si>
  <si>
    <t>392.30</t>
  </si>
  <si>
    <t>392.40</t>
  </si>
  <si>
    <t>392.90</t>
  </si>
  <si>
    <t>Light Trucks</t>
  </si>
  <si>
    <t>Heavy Trucks</t>
  </si>
  <si>
    <t>Tractor Trailers</t>
  </si>
  <si>
    <t>Trailers</t>
  </si>
  <si>
    <r>
      <rPr>
        <sz val="12"/>
        <color indexed="8"/>
        <rFont val="Arial Narrow"/>
        <family val="2"/>
      </rPr>
      <t>354</t>
    </r>
    <r>
      <rPr>
        <sz val="12"/>
        <rFont val="Arial Narrow"/>
        <family val="2"/>
      </rPr>
      <t xml:space="preserve"> </t>
    </r>
  </si>
  <si>
    <t>Fee Land</t>
  </si>
  <si>
    <r>
      <rPr>
        <sz val="12"/>
        <color indexed="8"/>
        <rFont val="Arial Narrow"/>
        <family val="2"/>
      </rPr>
      <t>Land Rights</t>
    </r>
    <r>
      <rPr>
        <sz val="12"/>
        <rFont val="Arial Narrow"/>
        <family val="2"/>
      </rPr>
      <t xml:space="preserve"> </t>
    </r>
  </si>
  <si>
    <r>
      <rPr>
        <sz val="12"/>
        <color indexed="8"/>
        <rFont val="Arial Narrow"/>
        <family val="2"/>
      </rPr>
      <t>Structures and Improvements</t>
    </r>
    <r>
      <rPr>
        <sz val="12"/>
        <rFont val="Arial Narrow"/>
        <family val="2"/>
      </rPr>
      <t xml:space="preserve"> </t>
    </r>
  </si>
  <si>
    <r>
      <rPr>
        <sz val="12"/>
        <color indexed="8"/>
        <rFont val="Arial Narrow"/>
        <family val="2"/>
      </rPr>
      <t>Station Equipment</t>
    </r>
    <r>
      <rPr>
        <sz val="12"/>
        <rFont val="Arial Narrow"/>
        <family val="2"/>
      </rPr>
      <t xml:space="preserve"> </t>
    </r>
  </si>
  <si>
    <r>
      <rPr>
        <sz val="12"/>
        <color indexed="8"/>
        <rFont val="Arial Narrow"/>
        <family val="2"/>
      </rPr>
      <t>Towers and Fixtures</t>
    </r>
    <r>
      <rPr>
        <sz val="12"/>
        <rFont val="Arial Narrow"/>
        <family val="2"/>
      </rPr>
      <t xml:space="preserve"> </t>
    </r>
  </si>
  <si>
    <t>Poles and Fixtures</t>
  </si>
  <si>
    <r>
      <rPr>
        <sz val="12"/>
        <color indexed="8"/>
        <rFont val="Arial Narrow"/>
        <family val="2"/>
      </rPr>
      <t>Overhead Conductor and Devices</t>
    </r>
    <r>
      <rPr>
        <sz val="12"/>
        <rFont val="Arial Narrow"/>
        <family val="2"/>
      </rPr>
      <t xml:space="preserve"> </t>
    </r>
  </si>
  <si>
    <r>
      <rPr>
        <sz val="12"/>
        <color indexed="8"/>
        <rFont val="Arial Narrow"/>
        <family val="2"/>
      </rPr>
      <t>Underground Conduit</t>
    </r>
    <r>
      <rPr>
        <sz val="12"/>
        <rFont val="Arial Narrow"/>
        <family val="2"/>
      </rPr>
      <t xml:space="preserve"> </t>
    </r>
  </si>
  <si>
    <r>
      <rPr>
        <sz val="12"/>
        <color indexed="8"/>
        <rFont val="Arial Narrow"/>
        <family val="2"/>
      </rPr>
      <t>Underground Conductor and Devices</t>
    </r>
    <r>
      <rPr>
        <sz val="12"/>
        <rFont val="Arial Narrow"/>
        <family val="2"/>
      </rPr>
      <t xml:space="preserve"> </t>
    </r>
  </si>
  <si>
    <r>
      <rPr>
        <sz val="12"/>
        <color indexed="8"/>
        <rFont val="Arial Narrow"/>
        <family val="2"/>
      </rPr>
      <t>Roads and Trails</t>
    </r>
    <r>
      <rPr>
        <sz val="12"/>
        <rFont val="Arial Narrow"/>
        <family val="2"/>
      </rPr>
      <t xml:space="preserve"> </t>
    </r>
  </si>
  <si>
    <r>
      <rPr>
        <sz val="12"/>
        <color indexed="8"/>
        <rFont val="Arial Narrow"/>
        <family val="2"/>
      </rPr>
      <t>Structures &amp; Improvements</t>
    </r>
    <r>
      <rPr>
        <sz val="12"/>
        <rFont val="Arial Narrow"/>
        <family val="2"/>
      </rPr>
      <t xml:space="preserve"> </t>
    </r>
  </si>
  <si>
    <r>
      <rPr>
        <sz val="12"/>
        <color indexed="8"/>
        <rFont val="Arial Narrow"/>
        <family val="2"/>
      </rPr>
      <t>Office Furniture &amp; Equipment</t>
    </r>
    <r>
      <rPr>
        <sz val="12"/>
        <rFont val="Arial Narrow"/>
        <family val="2"/>
      </rPr>
      <t xml:space="preserve"> </t>
    </r>
  </si>
  <si>
    <r>
      <rPr>
        <sz val="12"/>
        <color indexed="8"/>
        <rFont val="Arial Narrow"/>
        <family val="2"/>
      </rPr>
      <t>Stores Equipment</t>
    </r>
    <r>
      <rPr>
        <sz val="12"/>
        <rFont val="Arial Narrow"/>
        <family val="2"/>
      </rPr>
      <t xml:space="preserve"> </t>
    </r>
  </si>
  <si>
    <r>
      <rPr>
        <sz val="12"/>
        <color indexed="8"/>
        <rFont val="Arial Narrow"/>
        <family val="2"/>
      </rPr>
      <t>Tools, Shop &amp; Garage Equipment</t>
    </r>
    <r>
      <rPr>
        <sz val="12"/>
        <rFont val="Arial Narrow"/>
        <family val="2"/>
      </rPr>
      <t xml:space="preserve"> </t>
    </r>
  </si>
  <si>
    <r>
      <rPr>
        <sz val="12"/>
        <color indexed="8"/>
        <rFont val="Arial Narrow"/>
        <family val="2"/>
      </rPr>
      <t>Laboratory Equipment</t>
    </r>
    <r>
      <rPr>
        <sz val="12"/>
        <rFont val="Arial Narrow"/>
        <family val="2"/>
      </rPr>
      <t xml:space="preserve"> </t>
    </r>
  </si>
  <si>
    <r>
      <rPr>
        <sz val="12"/>
        <color indexed="8"/>
        <rFont val="Arial Narrow"/>
        <family val="2"/>
      </rPr>
      <t>Communication Equipment</t>
    </r>
    <r>
      <rPr>
        <sz val="12"/>
        <rFont val="Arial Narrow"/>
        <family val="2"/>
      </rPr>
      <t xml:space="preserve"> </t>
    </r>
  </si>
  <si>
    <r>
      <rPr>
        <sz val="12"/>
        <color indexed="8"/>
        <rFont val="Arial Narrow"/>
        <family val="2"/>
      </rPr>
      <t>Miscellaneous Equipment</t>
    </r>
    <r>
      <rPr>
        <sz val="12"/>
        <rFont val="Arial Narrow"/>
        <family val="2"/>
      </rPr>
      <t xml:space="preserve"> </t>
    </r>
  </si>
  <si>
    <r>
      <rPr>
        <sz val="12"/>
        <color indexed="8"/>
        <rFont val="Arial Narrow"/>
        <family val="2"/>
      </rPr>
      <t>Miscellaneous Intangible Plant</t>
    </r>
    <r>
      <rPr>
        <sz val="12"/>
        <rFont val="Arial Narrow"/>
        <family val="2"/>
      </rPr>
      <t xml:space="preserve"> </t>
    </r>
  </si>
  <si>
    <t>5 Year Property</t>
  </si>
  <si>
    <t>7 Year Property</t>
  </si>
  <si>
    <t>10 Year Property</t>
  </si>
  <si>
    <r>
      <rPr>
        <sz val="12"/>
        <color indexed="8"/>
        <rFont val="Arial Narrow"/>
        <family val="2"/>
      </rPr>
      <t>Transmission facility Contributions in Aid of Construction</t>
    </r>
    <r>
      <rPr>
        <sz val="12"/>
        <rFont val="Arial Narrow"/>
        <family val="2"/>
      </rPr>
      <t xml:space="preserve"> </t>
    </r>
  </si>
  <si>
    <r>
      <rPr>
        <strike/>
        <sz val="12"/>
        <color rgb="FFFF0000"/>
        <rFont val="Arial Narrow"/>
        <family val="2"/>
      </rPr>
      <t>0</t>
    </r>
    <r>
      <rPr>
        <sz val="12"/>
        <color rgb="FFFF0000"/>
        <rFont val="Arial Narrow"/>
        <family val="2"/>
      </rPr>
      <t xml:space="preserve"> 1.92</t>
    </r>
  </si>
  <si>
    <r>
      <rPr>
        <strike/>
        <sz val="12"/>
        <color rgb="FFFF0000"/>
        <rFont val="Arial Narrow"/>
        <family val="2"/>
      </rPr>
      <t>2</t>
    </r>
    <r>
      <rPr>
        <sz val="12"/>
        <color rgb="FFFF0000"/>
        <rFont val="Arial Narrow"/>
        <family val="2"/>
      </rPr>
      <t xml:space="preserve"> 3</t>
    </r>
  </si>
  <si>
    <r>
      <rPr>
        <strike/>
        <sz val="12"/>
        <color rgb="FFFF0000"/>
        <rFont val="Arial Narrow"/>
        <family val="2"/>
      </rPr>
      <t>3</t>
    </r>
    <r>
      <rPr>
        <sz val="12"/>
        <color rgb="FFFF0000"/>
        <rFont val="Arial Narrow"/>
        <family val="2"/>
      </rPr>
      <t xml:space="preserve"> 4</t>
    </r>
  </si>
  <si>
    <r>
      <rPr>
        <strike/>
        <sz val="12"/>
        <color rgb="FFFF0000"/>
        <rFont val="Arial Narrow"/>
        <family val="2"/>
      </rPr>
      <t>4</t>
    </r>
    <r>
      <rPr>
        <sz val="12"/>
        <color rgb="FFFF0000"/>
        <rFont val="Arial Narrow"/>
        <family val="2"/>
      </rPr>
      <t xml:space="preserve"> 5</t>
    </r>
  </si>
  <si>
    <r>
      <rPr>
        <strike/>
        <sz val="12"/>
        <color rgb="FFFF0000"/>
        <rFont val="Arial Narrow"/>
        <family val="2"/>
      </rPr>
      <t>5</t>
    </r>
    <r>
      <rPr>
        <sz val="12"/>
        <color rgb="FFFF0000"/>
        <rFont val="Arial Narrow"/>
        <family val="2"/>
      </rPr>
      <t xml:space="preserve"> 6</t>
    </r>
  </si>
  <si>
    <r>
      <rPr>
        <strike/>
        <sz val="12"/>
        <color rgb="FFFF0000"/>
        <rFont val="Arial Narrow"/>
        <family val="2"/>
      </rPr>
      <t>6</t>
    </r>
    <r>
      <rPr>
        <sz val="12"/>
        <color rgb="FFFF0000"/>
        <rFont val="Arial Narrow"/>
        <family val="2"/>
      </rPr>
      <t xml:space="preserve"> 7</t>
    </r>
  </si>
  <si>
    <r>
      <rPr>
        <strike/>
        <sz val="12"/>
        <color rgb="FFFF0000"/>
        <rFont val="Arial Narrow"/>
        <family val="2"/>
      </rPr>
      <t>7</t>
    </r>
    <r>
      <rPr>
        <sz val="12"/>
        <color rgb="FFFF0000"/>
        <rFont val="Arial Narrow"/>
        <family val="2"/>
      </rPr>
      <t xml:space="preserve"> 8</t>
    </r>
  </si>
  <si>
    <r>
      <rPr>
        <strike/>
        <sz val="12"/>
        <color rgb="FFFF0000"/>
        <rFont val="Arial Narrow"/>
        <family val="2"/>
      </rPr>
      <t>8</t>
    </r>
    <r>
      <rPr>
        <sz val="12"/>
        <color rgb="FFFF0000"/>
        <rFont val="Arial Narrow"/>
        <family val="2"/>
      </rPr>
      <t xml:space="preserve"> 9</t>
    </r>
  </si>
  <si>
    <r>
      <rPr>
        <strike/>
        <sz val="12"/>
        <color rgb="FFFF0000"/>
        <rFont val="Arial Narrow"/>
        <family val="2"/>
      </rPr>
      <t>9</t>
    </r>
    <r>
      <rPr>
        <sz val="12"/>
        <color rgb="FFFF0000"/>
        <rFont val="Arial Narrow"/>
        <family val="2"/>
      </rPr>
      <t xml:space="preserve"> 10</t>
    </r>
  </si>
  <si>
    <r>
      <rPr>
        <strike/>
        <sz val="12"/>
        <color rgb="FFFF0000"/>
        <rFont val="Arial Narrow"/>
        <family val="2"/>
      </rPr>
      <t>Transportation Equipment</t>
    </r>
    <r>
      <rPr>
        <sz val="12"/>
        <color rgb="FFFF0000"/>
        <rFont val="Arial Narrow"/>
        <family val="2"/>
      </rPr>
      <t xml:space="preserve"> Automobiles</t>
    </r>
  </si>
  <si>
    <r>
      <rPr>
        <strike/>
        <sz val="12"/>
        <color rgb="FFFF0000"/>
        <rFont val="Arial Narrow"/>
        <family val="2"/>
      </rPr>
      <t>392</t>
    </r>
    <r>
      <rPr>
        <sz val="12"/>
        <color rgb="FFFF0000"/>
        <rFont val="Arial Narrow"/>
        <family val="2"/>
      </rPr>
      <t xml:space="preserve"> 392.10</t>
    </r>
  </si>
  <si>
    <r>
      <rPr>
        <strike/>
        <sz val="12"/>
        <color rgb="FFFF0000"/>
        <rFont val="Arial Narrow"/>
        <family val="2"/>
      </rPr>
      <t>10</t>
    </r>
    <r>
      <rPr>
        <sz val="12"/>
        <color rgb="FFFF0000"/>
        <rFont val="Arial Narrow"/>
        <family val="2"/>
      </rPr>
      <t xml:space="preserve"> 11</t>
    </r>
  </si>
  <si>
    <r>
      <rPr>
        <strike/>
        <sz val="12"/>
        <color rgb="FFFF0000"/>
        <rFont val="Arial Narrow"/>
        <family val="2"/>
      </rPr>
      <t>11</t>
    </r>
    <r>
      <rPr>
        <sz val="12"/>
        <color rgb="FFFF0000"/>
        <rFont val="Arial Narrow"/>
        <family val="2"/>
      </rPr>
      <t xml:space="preserve"> 12</t>
    </r>
  </si>
  <si>
    <r>
      <rPr>
        <strike/>
        <sz val="12"/>
        <color rgb="FFFF0000"/>
        <rFont val="Arial Narrow"/>
        <family val="2"/>
      </rPr>
      <t>12</t>
    </r>
    <r>
      <rPr>
        <sz val="12"/>
        <color rgb="FFFF0000"/>
        <rFont val="Arial Narrow"/>
        <family val="2"/>
      </rPr>
      <t xml:space="preserve"> 13</t>
    </r>
  </si>
  <si>
    <r>
      <rPr>
        <strike/>
        <sz val="12"/>
        <color rgb="FFFF0000"/>
        <rFont val="Arial Narrow"/>
        <family val="2"/>
      </rPr>
      <t>13</t>
    </r>
    <r>
      <rPr>
        <sz val="12"/>
        <color rgb="FFFF0000"/>
        <rFont val="Arial Narrow"/>
        <family val="2"/>
      </rPr>
      <t xml:space="preserve"> 18</t>
    </r>
  </si>
  <si>
    <r>
      <rPr>
        <strike/>
        <sz val="12"/>
        <color rgb="FFFF0000"/>
        <rFont val="Arial Narrow"/>
        <family val="2"/>
      </rPr>
      <t>14</t>
    </r>
    <r>
      <rPr>
        <sz val="12"/>
        <color rgb="FFFF0000"/>
        <rFont val="Arial Narrow"/>
        <family val="2"/>
      </rPr>
      <t xml:space="preserve"> 19</t>
    </r>
  </si>
  <si>
    <r>
      <rPr>
        <strike/>
        <sz val="12"/>
        <color rgb="FFFF0000"/>
        <rFont val="Arial Narrow"/>
        <family val="2"/>
      </rPr>
      <t>15</t>
    </r>
    <r>
      <rPr>
        <sz val="12"/>
        <color rgb="FFFF0000"/>
        <rFont val="Arial Narrow"/>
        <family val="2"/>
      </rPr>
      <t xml:space="preserve"> 20</t>
    </r>
  </si>
  <si>
    <r>
      <rPr>
        <strike/>
        <sz val="12"/>
        <color rgb="FFFF0000"/>
        <rFont val="Arial Narrow"/>
        <family val="2"/>
      </rPr>
      <t>16</t>
    </r>
    <r>
      <rPr>
        <sz val="12"/>
        <color rgb="FFFF0000"/>
        <rFont val="Arial Narrow"/>
        <family val="2"/>
      </rPr>
      <t xml:space="preserve"> 21</t>
    </r>
  </si>
  <si>
    <r>
      <rPr>
        <strike/>
        <sz val="12"/>
        <color rgb="FFFF0000"/>
        <rFont val="Arial Narrow"/>
        <family val="2"/>
      </rPr>
      <t>17</t>
    </r>
    <r>
      <rPr>
        <sz val="12"/>
        <color rgb="FFFF0000"/>
        <rFont val="Arial Narrow"/>
        <family val="2"/>
      </rPr>
      <t xml:space="preserve"> 22</t>
    </r>
  </si>
  <si>
    <t>Interconnection Equipment</t>
  </si>
  <si>
    <t>6.10.9.2.1NextEra Energy Transmission New York, Inc. Formula Rate Template</t>
  </si>
  <si>
    <t>Index</t>
  </si>
  <si>
    <t>Main body of the Formula Rate</t>
  </si>
  <si>
    <t>Attachment 1</t>
  </si>
  <si>
    <t>Detail of the Revenue Credits</t>
  </si>
  <si>
    <t>Attachment 2</t>
  </si>
  <si>
    <t>Monthly Plant and Accumulated Depreciation balances</t>
  </si>
  <si>
    <t>Attachment 3</t>
  </si>
  <si>
    <t>Cost Support Detail</t>
  </si>
  <si>
    <t xml:space="preserve">Calculations showing the revenue requirement by Investment, including any Incentives, </t>
  </si>
  <si>
    <t>Attachment 5</t>
  </si>
  <si>
    <t>True-Up calculations</t>
  </si>
  <si>
    <t>Attachment 6a-6e</t>
  </si>
  <si>
    <t>Detail of the Accumulated Deferred Income Tax Balances</t>
  </si>
  <si>
    <t>Attachment 7</t>
  </si>
  <si>
    <t>Depreciation Rates</t>
  </si>
  <si>
    <t>Attachment 8</t>
  </si>
  <si>
    <t>Workpapers</t>
  </si>
  <si>
    <t xml:space="preserve">Attachment 1 - Revenue Credit Workpaper* </t>
  </si>
  <si>
    <t>Account 454 - Rent from Electric Property  (300.19.b)</t>
  </si>
  <si>
    <t>Notes 1 &amp; 3</t>
  </si>
  <si>
    <t>Rent from FERC Form No. 1</t>
  </si>
  <si>
    <t>Account 456 (including 456.1) (300.21.b and 300.22.b)</t>
  </si>
  <si>
    <t>Other Electric Revenues (Note 2)</t>
  </si>
  <si>
    <t xml:space="preserve">Professional Services </t>
  </si>
  <si>
    <t>Revenues from Directly Assigned Transmission Facility Charges (Note 2)</t>
  </si>
  <si>
    <t xml:space="preserve">Rent or Attachment Fees associated with Transmission Facilities </t>
  </si>
  <si>
    <t>Note 1</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</si>
  <si>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</si>
  <si>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 2</t>
  </si>
  <si>
    <t xml:space="preserve">If the facilities associated with the revenues are not included in the formula, the revenue is shown below, but not included in the total above and explained in the Attachment 3. </t>
  </si>
  <si>
    <t>Note 3</t>
  </si>
  <si>
    <t>All Account 454, 456, and 456.1 Revenues must be itemized below and tie to FERC Form No. 1 cites set forth below.</t>
  </si>
  <si>
    <t>Line No.</t>
  </si>
  <si>
    <t>Accounts 456 and 456.1 (300.21.b plus 300.22.b)</t>
  </si>
  <si>
    <t>TOTAL</t>
  </si>
  <si>
    <t>NY-ISO</t>
  </si>
  <si>
    <t>Other 1</t>
  </si>
  <si>
    <t>Other 2</t>
  </si>
  <si>
    <t>1x</t>
  </si>
  <si>
    <t>Less:</t>
  </si>
  <si>
    <t xml:space="preserve">     Revenue for Demands in Divisor </t>
  </si>
  <si>
    <t>Sub Total Revenue Credit</t>
  </si>
  <si>
    <t>Prior Period Adjustments</t>
  </si>
  <si>
    <t>Total  (must tie to 300.21.b plus 300.22.b)</t>
  </si>
  <si>
    <t>Account 454 (300.19.b)</t>
  </si>
  <si>
    <t>9a</t>
  </si>
  <si>
    <t>9b</t>
  </si>
  <si>
    <t>9c</t>
  </si>
  <si>
    <t>9d</t>
  </si>
  <si>
    <t>9e</t>
  </si>
  <si>
    <t>9f</t>
  </si>
  <si>
    <t>9g</t>
  </si>
  <si>
    <t>9x</t>
  </si>
  <si>
    <t>Total  (must tie to 300.19.b)</t>
  </si>
  <si>
    <t>Attachment 2 - Cost Support</t>
  </si>
  <si>
    <t>Plant in Service Worksheet</t>
  </si>
  <si>
    <t>Calculation of Transmission  Plant In Service</t>
  </si>
  <si>
    <t>Source (Less ARO, see Note M)</t>
  </si>
  <si>
    <t>p206.58.b</t>
  </si>
  <si>
    <t>p207.58.g</t>
  </si>
  <si>
    <t>Transmission Plant In Service</t>
  </si>
  <si>
    <t>Calculation of Distribution Plant In Service</t>
  </si>
  <si>
    <t>p206.75.b</t>
  </si>
  <si>
    <t>October</t>
  </si>
  <si>
    <t>p207.75.g</t>
  </si>
  <si>
    <t>Distribution Plant In Service</t>
  </si>
  <si>
    <t>Calculation of Intangible Plant In Service</t>
  </si>
  <si>
    <t>p204.5.b</t>
  </si>
  <si>
    <t>p205.5.g</t>
  </si>
  <si>
    <t>Intangible Plant In Service</t>
  </si>
  <si>
    <t>Calculation of General Plant In Service</t>
  </si>
  <si>
    <t>p206.99.b</t>
  </si>
  <si>
    <t>p207.99.g</t>
  </si>
  <si>
    <t>General Plant In Service</t>
  </si>
  <si>
    <t>Calculation of Production Plant In Service</t>
  </si>
  <si>
    <t>p204.46b</t>
  </si>
  <si>
    <t>p205.46.g</t>
  </si>
  <si>
    <t>Production Plant In Service</t>
  </si>
  <si>
    <t>Total Plant In Service</t>
  </si>
  <si>
    <t>Accumulated Depreciation Worksheet</t>
  </si>
  <si>
    <t>Appendix A Line #s, Descriptions, Notes, Form 1 Page #s and Instructions</t>
  </si>
  <si>
    <t>Calculation of Transmission Accumulated Depreciation</t>
  </si>
  <si>
    <t>Prior year p219.25.c</t>
  </si>
  <si>
    <t>p219.25.c</t>
  </si>
  <si>
    <t>Transmission Accumulated Depreciation</t>
  </si>
  <si>
    <t>Calculation of Distribution Accumulated Depreciation</t>
  </si>
  <si>
    <t>Prior year p219.26.c</t>
  </si>
  <si>
    <t>p219.26.c</t>
  </si>
  <si>
    <t>Distribution Accumulated Depreciation</t>
  </si>
  <si>
    <t>Calculation of Intangible Accumulated Amortization</t>
  </si>
  <si>
    <t>Prior year p200.21.c</t>
  </si>
  <si>
    <t>p200.21.c</t>
  </si>
  <si>
    <t>Accumulated Intangible Amortization</t>
  </si>
  <si>
    <t>Calculation of General Accumulated Depreciation</t>
  </si>
  <si>
    <t>Prior year p219.28.c</t>
  </si>
  <si>
    <t>p219.28.c</t>
  </si>
  <si>
    <t>Accumulated General Depreciation</t>
  </si>
  <si>
    <t>Calculation of Production Accumulated Depreciation</t>
  </si>
  <si>
    <t>p219.20.c to 24.c (prior year)</t>
  </si>
  <si>
    <t>p219.20.c to 24.c</t>
  </si>
  <si>
    <t>Production Accumulated Depreciation</t>
  </si>
  <si>
    <t>Total Accumulated Depreciation and Amortization</t>
  </si>
  <si>
    <t>COST OF CAPITAL</t>
  </si>
  <si>
    <t>Form No.1</t>
  </si>
  <si>
    <t>Reference</t>
  </si>
  <si>
    <t>June</t>
  </si>
  <si>
    <t>13 Month Avg.</t>
  </si>
  <si>
    <t>Col. (a)</t>
  </si>
  <si>
    <t>Col. (b)</t>
  </si>
  <si>
    <t>Col. (c)</t>
  </si>
  <si>
    <t>Col. (d)</t>
  </si>
  <si>
    <t>Col. (e)</t>
  </si>
  <si>
    <t>Col. (f)</t>
  </si>
  <si>
    <t>Col. (g)</t>
  </si>
  <si>
    <t>Col. (h)</t>
  </si>
  <si>
    <t>Col. (i)</t>
  </si>
  <si>
    <t>Col. (j)</t>
  </si>
  <si>
    <t>Col. (k)</t>
  </si>
  <si>
    <t>Col. (l)</t>
  </si>
  <si>
    <t>Col. (m)</t>
  </si>
  <si>
    <t>Col. (n)</t>
  </si>
  <si>
    <t>Long Term Debt (3):</t>
  </si>
  <si>
    <t>Acct 221 Bonds</t>
  </si>
  <si>
    <t>112.18.c,d</t>
  </si>
  <si>
    <t>Acct 223 Advances from Assoc. Companies</t>
  </si>
  <si>
    <t>112.20.c,d</t>
  </si>
  <si>
    <t>Acct 224 Other Long Term Debt</t>
  </si>
  <si>
    <t>112.21.c,d</t>
  </si>
  <si>
    <t>Less  Acct 222 Reacquired Debt</t>
  </si>
  <si>
    <t>112.19 c, 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</si>
  <si>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</si>
  <si>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</si>
  <si>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</si>
  <si>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</si>
  <si>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</si>
  <si>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</si>
  <si>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</si>
  <si>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</si>
  <si>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</si>
  <si>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</si>
  <si>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 (3)</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</si>
  <si>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</si>
  <si>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</si>
  <si>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</si>
  <si>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</si>
  <si>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</si>
  <si>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</si>
  <si>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</si>
  <si>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</si>
  <si>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</si>
  <si>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</si>
  <si>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</si>
  <si>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</si>
  <si>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</si>
  <si>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</si>
  <si>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</si>
  <si>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</si>
  <si>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</si>
  <si>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</si>
  <si>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Note 3.  In the event there is a construction loan, line 222 will also include the outstanding amounts associated with any short term construction financing, prior to the issuance of long term debt.</t>
  </si>
  <si>
    <t>Attachment 5 - Example of True-Up Calculation</t>
  </si>
  <si>
    <t>Annual True-Up Calculation</t>
  </si>
  <si>
    <t xml:space="preserve">Net </t>
  </si>
  <si>
    <t>Adjusted</t>
  </si>
  <si>
    <t>Under/(Over)</t>
  </si>
  <si>
    <t>Interest</t>
  </si>
  <si>
    <t>Total True-Up</t>
  </si>
  <si>
    <t>Net Revenue</t>
  </si>
  <si>
    <t>Collection</t>
  </si>
  <si>
    <t>Income</t>
  </si>
  <si>
    <t>Adjustment</t>
  </si>
  <si>
    <t>Identification</t>
  </si>
  <si>
    <t>Project Name</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</si>
  <si>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</si>
  <si>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</si>
  <si>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</si>
  <si>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</si>
  <si>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</si>
  <si>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2a</t>
  </si>
  <si>
    <t>2b</t>
  </si>
  <si>
    <t>2c</t>
  </si>
  <si>
    <t>2d</t>
  </si>
  <si>
    <t>Note A</t>
  </si>
  <si>
    <t xml:space="preserve">1) From Attachment 4, Column (q) for the period being trued-up </t>
  </si>
  <si>
    <t>2) The "revenue received" is the total amount of revenue distributed in the True-Up Year. The amounts do not include any true-ups or prior period</t>
  </si>
  <si>
    <t xml:space="preserve">     adjustments and reflects any Competitive Bid Concessions</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</si>
  <si>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</si>
  <si>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</si>
  <si>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</si>
  <si>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</si>
  <si>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</si>
  <si>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</si>
  <si>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</si>
  <si>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</si>
  <si>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</si>
  <si>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</si>
  <si>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</si>
  <si>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</si>
  <si>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</si>
  <si>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</si>
  <si>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Attachment 6b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</si>
  <si>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</si>
  <si>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</si>
  <si>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</si>
  <si>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</si>
  <si>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</si>
  <si>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2"/>
        <color rgb="FFFF0000"/>
        <rFont val="Arial Narrow"/>
        <family val="2"/>
      </rPr>
      <t>Note A</t>
    </r>
  </si>
  <si>
    <t>Depreciation by Month</t>
  </si>
  <si>
    <t>Monthly</t>
  </si>
  <si>
    <t>Balance (Attach 6c, Line 30)</t>
  </si>
  <si>
    <t xml:space="preserve">Book </t>
  </si>
  <si>
    <t>Tax</t>
  </si>
  <si>
    <t>Difference</t>
  </si>
  <si>
    <t>Tax Rate</t>
  </si>
  <si>
    <t>Activity</t>
  </si>
  <si>
    <t>Increment</t>
  </si>
  <si>
    <t>ADIT 282-Prorated EOY Balance</t>
  </si>
  <si>
    <r>
      <t>ADIT-283-Proration-</t>
    </r>
    <r>
      <rPr>
        <b/>
        <sz val="12"/>
        <color rgb="FFFF0000"/>
        <rFont val="Arial Narrow"/>
        <family val="2"/>
      </rPr>
      <t>Note B</t>
    </r>
  </si>
  <si>
    <t>Balance (Attach 6c, Line 44)</t>
  </si>
  <si>
    <t>ADIT 283-Prorated EOY Balance</t>
  </si>
  <si>
    <r>
      <t>ADIT-190-Proration-</t>
    </r>
    <r>
      <rPr>
        <b/>
        <sz val="12"/>
        <color rgb="FFFF0000"/>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</si>
  <si>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</si>
  <si>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</si>
  <si>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</si>
  <si>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</si>
  <si>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</si>
  <si>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</si>
  <si>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</si>
  <si>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</si>
  <si>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</si>
  <si>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</si>
  <si>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</si>
  <si>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</si>
  <si>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</si>
  <si>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</si>
  <si>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</si>
  <si>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</si>
  <si>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</si>
  <si>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</si>
  <si>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</si>
  <si>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</si>
  <si>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</si>
  <si>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</si>
  <si>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</si>
  <si>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</si>
  <si>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</si>
  <si>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Depreciation Items</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</si>
  <si>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</si>
  <si>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</si>
  <si>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</si>
  <si>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</si>
  <si>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</si>
  <si>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</si>
  <si>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</si>
  <si>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</si>
  <si>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</si>
  <si>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</si>
  <si>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6f - Accumulated Deferred Income Taxes (ADIT) Proration Worksheet (True-up)</t>
  </si>
  <si>
    <t>For the 12 Months Ended 12/31/______</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</si>
  <si>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</si>
  <si>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</si>
  <si>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</si>
  <si>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</si>
  <si>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</si>
  <si>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</si>
  <si>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</si>
  <si>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</si>
  <si>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</si>
  <si>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</si>
  <si>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</si>
  <si>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</si>
  <si>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Attachment 8- Workpapers</t>
  </si>
  <si>
    <t xml:space="preserve">Regulatory Assets </t>
  </si>
  <si>
    <t>(r)</t>
  </si>
  <si>
    <t>(s)</t>
  </si>
  <si>
    <t>(t)</t>
  </si>
  <si>
    <t>(u)</t>
  </si>
  <si>
    <t>(v)</t>
  </si>
  <si>
    <t>(w)</t>
  </si>
  <si>
    <t>(x)</t>
  </si>
  <si>
    <t>(y)</t>
  </si>
  <si>
    <t>(z)</t>
  </si>
  <si>
    <t>(aa)</t>
  </si>
  <si>
    <t>Dec. 31</t>
  </si>
  <si>
    <t>Jan. 31</t>
  </si>
  <si>
    <t>Feb. 28/29</t>
  </si>
  <si>
    <t>Mar. 31</t>
  </si>
  <si>
    <t>Apr. 30</t>
  </si>
  <si>
    <t>May 31</t>
  </si>
  <si>
    <t>Jun. 30</t>
  </si>
  <si>
    <t>Jul. 31</t>
  </si>
  <si>
    <t>Aug. 31</t>
  </si>
  <si>
    <t>Sept. 30</t>
  </si>
  <si>
    <t>Oct. 31</t>
  </si>
  <si>
    <t>Nov. 30</t>
  </si>
  <si>
    <t>Recovery Amnt Approved *</t>
  </si>
  <si>
    <t>Recovery Period Months *</t>
  </si>
  <si>
    <t>Monthly Amort Exp (b) / (c)</t>
  </si>
  <si>
    <t>Amort Periods this year</t>
  </si>
  <si>
    <t>Current Amort Expense     (d) x (e)</t>
  </si>
  <si>
    <t>% Allocated to Formula Rate *</t>
  </si>
  <si>
    <t>Amort Exp in Formula Rate**            (f) x (g)</t>
  </si>
  <si>
    <t>2015</t>
  </si>
  <si>
    <t>2016</t>
  </si>
  <si>
    <t>Avg Unamortized Balance         Sum (i) through (u) / 13</t>
  </si>
  <si>
    <t>% Approved for Rate Base *</t>
  </si>
  <si>
    <t>Allocated to Formula Rate     (from (g))</t>
  </si>
  <si>
    <t>Rate Base Balance      (v) x (w) x (x)</t>
  </si>
  <si>
    <t>Project Code</t>
  </si>
  <si>
    <t>Docket No</t>
  </si>
  <si>
    <t>Total Regulatory Asset in Rate Base (sum lines 1a-1x):</t>
  </si>
  <si>
    <t>* Non-zero values in these columns may only be established per FERC order</t>
  </si>
  <si>
    <t xml:space="preserve">**All amortizations of the Regulatory Asset are to be booked to Account 566 </t>
  </si>
  <si>
    <t>Abandoned Plant</t>
  </si>
  <si>
    <t>Amort Exp in Formula Rate            (f) x (g)</t>
  </si>
  <si>
    <t>2014</t>
  </si>
  <si>
    <t>3a</t>
  </si>
  <si>
    <t>3b</t>
  </si>
  <si>
    <t>3c</t>
  </si>
  <si>
    <t>3x</t>
  </si>
  <si>
    <t>Total Abandoned Plant in Rate Base (sum lines 3a-3x):</t>
  </si>
  <si>
    <t>Land Held for Future Use (LHFU)</t>
  </si>
  <si>
    <t xml:space="preserve">(c) </t>
  </si>
  <si>
    <t xml:space="preserve">(e) </t>
  </si>
  <si>
    <t>Subaccount No.</t>
  </si>
  <si>
    <t>Item Name</t>
  </si>
  <si>
    <t>Land Held for Future Use and Estimated Date</t>
  </si>
  <si>
    <t>Average of Columns (d) Through (p)</t>
  </si>
  <si>
    <t>5a</t>
  </si>
  <si>
    <t>5b</t>
  </si>
  <si>
    <t>5c</t>
  </si>
  <si>
    <t>5x</t>
  </si>
  <si>
    <t>Total LHFU in rate base (sum lines 5a-5x):</t>
  </si>
  <si>
    <t>job ID</t>
  </si>
  <si>
    <t>Construction Start Date</t>
  </si>
  <si>
    <t>Estimated in-service date</t>
  </si>
  <si>
    <t>Approval Doc. No.</t>
  </si>
  <si>
    <t>Avg (f) through (r)</t>
  </si>
  <si>
    <t>% approved for recovery</t>
  </si>
  <si>
    <t>Rate Base Amnt (s) x (t)</t>
  </si>
  <si>
    <t>2106</t>
  </si>
  <si>
    <t>7a</t>
  </si>
  <si>
    <t>7b</t>
  </si>
  <si>
    <t>7c</t>
  </si>
  <si>
    <t>7x</t>
  </si>
  <si>
    <t>Total  (sum lines 7a-7x)</t>
  </si>
  <si>
    <t>Total CWIP in Rate Base</t>
  </si>
  <si>
    <t>Change to recovery percent in Column (t) requires FERC order</t>
  </si>
  <si>
    <t>Actual Additions by FERC Account</t>
  </si>
  <si>
    <t>The total of these additions should total the additions reported in the FERC Form No.1 on page 206, lines 48 to 56</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</si>
  <si>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</si>
  <si>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</si>
  <si>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</si>
  <si>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</si>
  <si>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</si>
  <si>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</si>
  <si>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</si>
  <si>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</si>
  <si>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</si>
  <si>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</si>
  <si>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Total  (sum lines 9a-9x)</t>
  </si>
  <si>
    <t>Intangible Plant Detail</t>
  </si>
  <si>
    <t xml:space="preserve">Source </t>
  </si>
  <si>
    <t>Service Life</t>
  </si>
  <si>
    <t>11a</t>
  </si>
  <si>
    <t>11b</t>
  </si>
  <si>
    <t>11c</t>
  </si>
  <si>
    <t>11x</t>
  </si>
  <si>
    <t>Total  (sum lines 11a-11x) ties to p207.5.g</t>
  </si>
  <si>
    <r>
      <rPr>
        <strike/>
        <sz val="12"/>
        <color rgb="FFFF0000"/>
        <rFont val="Arial Narrow"/>
        <family val="2"/>
      </rPr>
      <t>0</t>
    </r>
    <r>
      <rPr>
        <sz val="12"/>
        <rFont val="Arial Narrow"/>
        <family val="2"/>
      </rPr>
      <t xml:space="preserve"> </t>
    </r>
    <r>
      <rPr>
        <sz val="12"/>
        <color rgb="FFFF0000"/>
        <rFont val="Arial Narrow"/>
        <family val="2"/>
      </rPr>
      <t>1.54</t>
    </r>
  </si>
  <si>
    <r>
      <rPr>
        <strike/>
        <sz val="12"/>
        <color rgb="FFFF0000"/>
        <rFont val="Arial Narrow"/>
        <family val="2"/>
      </rPr>
      <t>0</t>
    </r>
    <r>
      <rPr>
        <sz val="12"/>
        <rFont val="Arial Narrow"/>
        <family val="2"/>
      </rPr>
      <t xml:space="preserve"> </t>
    </r>
    <r>
      <rPr>
        <sz val="12"/>
        <color rgb="FFFF0000"/>
        <rFont val="Arial Narrow"/>
        <family val="2"/>
      </rPr>
      <t>1.85</t>
    </r>
  </si>
  <si>
    <r>
      <rPr>
        <strike/>
        <sz val="12"/>
        <color rgb="FFFF0000"/>
        <rFont val="Arial Narrow"/>
        <family val="2"/>
      </rPr>
      <t>0</t>
    </r>
    <r>
      <rPr>
        <sz val="12"/>
        <rFont val="Arial Narrow"/>
        <family val="2"/>
      </rPr>
      <t xml:space="preserve"> </t>
    </r>
    <r>
      <rPr>
        <sz val="12"/>
        <color rgb="FFFF0000"/>
        <rFont val="Arial Narrow"/>
        <family val="2"/>
      </rPr>
      <t>1.47</t>
    </r>
  </si>
  <si>
    <r>
      <rPr>
        <strike/>
        <sz val="12"/>
        <color rgb="FFFF0000"/>
        <rFont val="Arial Narrow"/>
        <family val="2"/>
      </rPr>
      <t>0</t>
    </r>
    <r>
      <rPr>
        <sz val="12"/>
        <color rgb="FFFF0000"/>
        <rFont val="Arial Narrow"/>
        <family val="2"/>
      </rPr>
      <t xml:space="preserve"> 11.43</t>
    </r>
  </si>
  <si>
    <r>
      <rPr>
        <strike/>
        <sz val="12"/>
        <color rgb="FFFF0000"/>
        <rFont val="Arial Narrow"/>
        <family val="2"/>
      </rPr>
      <t>0</t>
    </r>
    <r>
      <rPr>
        <sz val="12"/>
        <color rgb="FFFF0000"/>
        <rFont val="Arial Narrow"/>
        <family val="2"/>
      </rPr>
      <t xml:space="preserve"> 1.75</t>
    </r>
  </si>
  <si>
    <r>
      <t xml:space="preserve">Line </t>
    </r>
    <r>
      <rPr>
        <strike/>
        <sz val="9"/>
        <color rgb="FFFF0000"/>
        <rFont val="Segoe UI"/>
        <family val="2"/>
      </rPr>
      <t>11</t>
    </r>
    <r>
      <rPr>
        <sz val="9"/>
        <rFont val="Segoe UI"/>
        <family val="2"/>
      </rPr>
      <t xml:space="preserve"> </t>
    </r>
    <r>
      <rPr>
        <u/>
        <sz val="9"/>
        <color rgb="FF1E00FF"/>
        <rFont val="Segoe UI"/>
        <family val="2"/>
      </rPr>
      <t>16</t>
    </r>
  </si>
  <si>
    <r>
      <t xml:space="preserve">Line </t>
    </r>
    <r>
      <rPr>
        <strike/>
        <sz val="9"/>
        <color rgb="FFFF0000"/>
        <rFont val="Segoe UI"/>
        <family val="2"/>
      </rPr>
      <t>16</t>
    </r>
    <r>
      <rPr>
        <sz val="9"/>
        <rFont val="Segoe UI"/>
        <family val="2"/>
      </rPr>
      <t xml:space="preserve"> </t>
    </r>
    <r>
      <rPr>
        <u/>
        <sz val="9"/>
        <color rgb="FF1E00FF"/>
        <rFont val="Segoe UI"/>
        <family val="2"/>
      </rPr>
      <t>24</t>
    </r>
  </si>
  <si>
    <r>
      <t xml:space="preserve">Line </t>
    </r>
    <r>
      <rPr>
        <strike/>
        <sz val="9"/>
        <color rgb="FFFF0000"/>
        <rFont val="Segoe UI"/>
        <family val="2"/>
      </rPr>
      <t>21</t>
    </r>
    <r>
      <rPr>
        <sz val="9"/>
        <rFont val="Segoe UI"/>
        <family val="2"/>
      </rPr>
      <t xml:space="preserve"> </t>
    </r>
    <r>
      <rPr>
        <u/>
        <sz val="9"/>
        <color rgb="FF1E00FF"/>
        <rFont val="Segoe UI"/>
        <family val="2"/>
      </rPr>
      <t>32</t>
    </r>
  </si>
  <si>
    <r>
      <t xml:space="preserve">Appendix A, line </t>
    </r>
    <r>
      <rPr>
        <strike/>
        <sz val="12"/>
        <color rgb="FFFF0000"/>
        <rFont val="Arial Narrow"/>
        <family val="2"/>
      </rPr>
      <t>88</t>
    </r>
    <r>
      <rPr>
        <sz val="12"/>
        <color rgb="FFFF0000"/>
        <rFont val="Arial Narrow"/>
        <family val="2"/>
      </rPr>
      <t xml:space="preserve"> </t>
    </r>
    <r>
      <rPr>
        <u/>
        <sz val="12"/>
        <color rgb="FF0000FF"/>
        <rFont val="Arial Narrow"/>
        <family val="2"/>
      </rPr>
      <t>91</t>
    </r>
  </si>
  <si>
    <t>Actual Balance, BOY, Non Prorated items (Line 9 less Line 11)</t>
  </si>
  <si>
    <t>Actual Balance, BOY, Prorated items (Attach 6c, Line 26)</t>
  </si>
  <si>
    <t>Actual Balance, EOY Prorated (Attach 6d, Line 26)</t>
  </si>
  <si>
    <r>
      <rPr>
        <strike/>
        <sz val="9"/>
        <color rgb="FFFF0000"/>
        <rFont val="Segoe UI"/>
        <family val="2"/>
      </rPr>
      <t>10</t>
    </r>
    <r>
      <rPr>
        <sz val="9"/>
        <rFont val="Segoe UI"/>
        <family val="2"/>
      </rPr>
      <t xml:space="preserve"> </t>
    </r>
    <r>
      <rPr>
        <u/>
        <sz val="9"/>
        <color rgb="FF1E00FF"/>
        <rFont val="Segoe UI"/>
        <family val="2"/>
      </rPr>
      <t>15</t>
    </r>
  </si>
  <si>
    <r>
      <rPr>
        <strike/>
        <sz val="9"/>
        <color rgb="FFFF0000"/>
        <rFont val="Segoe UI"/>
        <family val="2"/>
      </rPr>
      <t>11</t>
    </r>
    <r>
      <rPr>
        <sz val="9"/>
        <rFont val="Segoe UI"/>
        <family val="2"/>
      </rPr>
      <t xml:space="preserve"> </t>
    </r>
    <r>
      <rPr>
        <u/>
        <sz val="9"/>
        <color rgb="FF1E00FF"/>
        <rFont val="Segoe UI"/>
        <family val="2"/>
      </rPr>
      <t>16</t>
    </r>
  </si>
  <si>
    <r>
      <t>ADIT 282</t>
    </r>
    <r>
      <rPr>
        <strike/>
        <sz val="9"/>
        <color rgb="FFFF0000"/>
        <rFont val="Segoe UI"/>
        <family val="2"/>
      </rPr>
      <t>-Average Total</t>
    </r>
    <r>
      <rPr>
        <sz val="9"/>
        <rFont val="Segoe UI"/>
        <family val="2"/>
      </rPr>
      <t xml:space="preserve"> </t>
    </r>
    <r>
      <rPr>
        <u/>
        <sz val="9"/>
        <color rgb="FF1E00FF"/>
        <rFont val="Segoe UI"/>
        <family val="2"/>
      </rPr>
      <t xml:space="preserve"> ((Line 10 plus Line 13) / 2) plus Line 15</t>
    </r>
  </si>
  <si>
    <r>
      <rPr>
        <strike/>
        <sz val="9"/>
        <color rgb="FFFF0000"/>
        <rFont val="Segoe UI"/>
        <family val="2"/>
      </rPr>
      <t>12</t>
    </r>
    <r>
      <rPr>
        <sz val="9"/>
        <rFont val="Segoe UI"/>
        <family val="2"/>
      </rPr>
      <t xml:space="preserve"> </t>
    </r>
    <r>
      <rPr>
        <u/>
        <sz val="9"/>
        <color rgb="FF1E00FF"/>
        <rFont val="Segoe UI"/>
        <family val="2"/>
      </rPr>
      <t>17</t>
    </r>
  </si>
  <si>
    <r>
      <rPr>
        <strike/>
        <sz val="9"/>
        <color rgb="FFFF0000"/>
        <rFont val="Segoe UI"/>
        <family val="2"/>
      </rPr>
      <t>13</t>
    </r>
    <r>
      <rPr>
        <sz val="9"/>
        <rFont val="Segoe UI"/>
        <family val="2"/>
      </rPr>
      <t xml:space="preserve"> </t>
    </r>
    <r>
      <rPr>
        <u/>
        <sz val="9"/>
        <color rgb="FF1E00FF"/>
        <rFont val="Segoe UI"/>
        <family val="2"/>
      </rPr>
      <t>20</t>
    </r>
  </si>
  <si>
    <t>Actual Balance, EOY, Non Prorated items (Line 20 less Line 22)</t>
  </si>
  <si>
    <t>Actual Balance, EOY Prorated (Attach 6d, Line 40)</t>
  </si>
  <si>
    <t>Prorated EOY Balance (Attach 6b, Line 28)</t>
  </si>
  <si>
    <r>
      <rPr>
        <strike/>
        <sz val="9"/>
        <color rgb="FFFF0000"/>
        <rFont val="Segoe UI"/>
        <family val="2"/>
      </rPr>
      <t>16</t>
    </r>
    <r>
      <rPr>
        <sz val="9"/>
        <rFont val="Segoe UI"/>
        <family val="2"/>
      </rPr>
      <t xml:space="preserve"> </t>
    </r>
    <r>
      <rPr>
        <u/>
        <sz val="9"/>
        <color rgb="FF1E00FF"/>
        <rFont val="Segoe UI"/>
        <family val="2"/>
      </rPr>
      <t>24</t>
    </r>
  </si>
  <si>
    <t>Actual Balance, BOY, Non Prorated items (Line 17 less Line 19)</t>
  </si>
  <si>
    <t>Actual Balance, BOY, Prorated items (Attach 6c, Line 40)</t>
  </si>
  <si>
    <r>
      <t>ADIT 283</t>
    </r>
    <r>
      <rPr>
        <strike/>
        <sz val="9"/>
        <color rgb="FFFF0000"/>
        <rFont val="Segoe UI"/>
        <family val="2"/>
      </rPr>
      <t xml:space="preserve">-Average Total </t>
    </r>
    <r>
      <rPr>
        <sz val="9"/>
        <rFont val="Segoe UI"/>
        <family val="2"/>
      </rPr>
      <t xml:space="preserve"> </t>
    </r>
    <r>
      <rPr>
        <u/>
        <sz val="9"/>
        <color rgb="FF1E00FF"/>
        <rFont val="Segoe UI"/>
        <family val="2"/>
      </rPr>
      <t xml:space="preserve"> ((Line 18 plus Line 21) / 2) plus Line 23</t>
    </r>
  </si>
  <si>
    <t>ADIT 190 ((Line 26 plus Line 29) / 2) + Line 31</t>
  </si>
  <si>
    <r>
      <t xml:space="preserve">Line </t>
    </r>
    <r>
      <rPr>
        <strike/>
        <sz val="9"/>
        <color rgb="FFFF0000"/>
        <rFont val="Segoe UI"/>
        <family val="2"/>
      </rPr>
      <t>14</t>
    </r>
    <r>
      <rPr>
        <sz val="9"/>
        <rFont val="Segoe UI"/>
        <family val="2"/>
      </rPr>
      <t xml:space="preserve"> </t>
    </r>
    <r>
      <rPr>
        <u/>
        <sz val="9"/>
        <color rgb="FF1E00FF"/>
        <rFont val="Segoe UI"/>
        <family val="2"/>
      </rPr>
      <t>24</t>
    </r>
  </si>
  <si>
    <r>
      <t xml:space="preserve">Line </t>
    </r>
    <r>
      <rPr>
        <strike/>
        <sz val="9"/>
        <color rgb="FFFF0000"/>
        <rFont val="Segoe UI"/>
        <family val="2"/>
      </rPr>
      <t>17</t>
    </r>
    <r>
      <rPr>
        <sz val="9"/>
        <rFont val="Segoe UI"/>
        <family val="2"/>
      </rPr>
      <t xml:space="preserve"> </t>
    </r>
    <r>
      <rPr>
        <u/>
        <sz val="9"/>
        <color rgb="FF1E00FF"/>
        <rFont val="Segoe UI"/>
        <family val="2"/>
      </rPr>
      <t>32</t>
    </r>
  </si>
  <si>
    <r>
      <rPr>
        <strike/>
        <sz val="9"/>
        <color rgb="FFFF0000"/>
        <rFont val="Segoe UI"/>
        <family val="2"/>
      </rPr>
      <t>14</t>
    </r>
    <r>
      <rPr>
        <sz val="9"/>
        <rFont val="Segoe UI"/>
        <family val="2"/>
      </rPr>
      <t xml:space="preserve"> </t>
    </r>
    <r>
      <rPr>
        <u/>
        <sz val="9"/>
        <color rgb="FF1E00FF"/>
        <rFont val="Segoe UI"/>
        <family val="2"/>
      </rPr>
      <t>24</t>
    </r>
  </si>
  <si>
    <r>
      <t>ADIT 283</t>
    </r>
    <r>
      <rPr>
        <strike/>
        <sz val="9"/>
        <color rgb="FFFF0000"/>
        <rFont val="Segoe UI"/>
        <family val="2"/>
      </rPr>
      <t>-Average Total</t>
    </r>
    <r>
      <rPr>
        <sz val="9"/>
        <rFont val="Segoe UI"/>
        <family val="2"/>
      </rPr>
      <t xml:space="preserve"> </t>
    </r>
    <r>
      <rPr>
        <u/>
        <sz val="9"/>
        <color rgb="FF1E00FF"/>
        <rFont val="Segoe UI"/>
        <family val="2"/>
      </rPr>
      <t xml:space="preserve"> ((Line 18 + Line 21) / 2) plus Line 23</t>
    </r>
  </si>
  <si>
    <t>Prorated EOY Balance (Attach 6f, Line 42)</t>
  </si>
  <si>
    <t>Prorated EOY Balance (Attach 6f, Line 28)</t>
  </si>
  <si>
    <t>Actual Balance, EOY (Attach 6d, Line 30)</t>
  </si>
  <si>
    <t>Actual Balance, BOY (Attach 6c, Line 18)</t>
  </si>
  <si>
    <t>Actual Balance, BOY, Prorated items (Attach 6c, Line 14)</t>
  </si>
  <si>
    <t>Actual Balance, EOY (Attach 6d, Line 18)</t>
  </si>
  <si>
    <t>Actual Balance, EOY Prorated (Attach 6d, Line 14)</t>
  </si>
  <si>
    <t>Actual Balance, BOY (Attach 6c, Line 30)</t>
  </si>
  <si>
    <t>ADIT 282-Average Total ((Line 10 plus Line 13) / 2) plus Line 15</t>
  </si>
  <si>
    <r>
      <rPr>
        <u/>
        <sz val="9"/>
        <color rgb="FF1E00FF"/>
        <rFont val="Segoe UI"/>
        <family val="2"/>
      </rPr>
      <t xml:space="preserve">Actual </t>
    </r>
    <r>
      <rPr>
        <sz val="9"/>
        <rFont val="Segoe UI"/>
        <family val="2"/>
      </rPr>
      <t>Balance</t>
    </r>
    <r>
      <rPr>
        <u/>
        <sz val="9"/>
        <color rgb="FF0000FF"/>
        <rFont val="Segoe UI"/>
        <family val="2"/>
      </rPr>
      <t xml:space="preserve">, </t>
    </r>
    <r>
      <rPr>
        <strike/>
        <sz val="9"/>
        <color rgb="FFFF0000"/>
        <rFont val="Segoe UI"/>
        <family val="2"/>
      </rPr>
      <t>-</t>
    </r>
    <r>
      <rPr>
        <sz val="9"/>
        <rFont val="Segoe UI"/>
        <family val="2"/>
      </rPr>
      <t>BOY (Attach 6c, Line 44)</t>
    </r>
  </si>
  <si>
    <r>
      <rPr>
        <u/>
        <sz val="9"/>
        <color rgb="FF1E00FF"/>
        <rFont val="Segoe UI"/>
        <family val="2"/>
      </rPr>
      <t xml:space="preserve">Actual </t>
    </r>
    <r>
      <rPr>
        <sz val="9"/>
        <rFont val="Segoe UI"/>
        <family val="2"/>
      </rPr>
      <t>Balance</t>
    </r>
    <r>
      <rPr>
        <u/>
        <sz val="9"/>
        <color rgb="FF0000FF"/>
        <rFont val="Segoe UI"/>
        <family val="2"/>
      </rPr>
      <t xml:space="preserve">, </t>
    </r>
    <r>
      <rPr>
        <strike/>
        <sz val="9"/>
        <color rgb="FFFF0000"/>
        <rFont val="Segoe UI"/>
        <family val="2"/>
      </rPr>
      <t>-</t>
    </r>
    <r>
      <rPr>
        <sz val="9"/>
        <rFont val="Segoe UI"/>
        <family val="2"/>
      </rPr>
      <t>BOY (Attach 6c, Line 30)</t>
    </r>
  </si>
  <si>
    <r>
      <rPr>
        <u/>
        <sz val="9"/>
        <color rgb="FF1E00FF"/>
        <rFont val="Segoe UI"/>
        <family val="2"/>
      </rPr>
      <t xml:space="preserve">Actual </t>
    </r>
    <r>
      <rPr>
        <sz val="9"/>
        <rFont val="Segoe UI"/>
        <family val="2"/>
      </rPr>
      <t>Balance</t>
    </r>
    <r>
      <rPr>
        <u/>
        <sz val="9"/>
        <color rgb="FF0000FF"/>
        <rFont val="Segoe UI"/>
        <family val="2"/>
      </rPr>
      <t xml:space="preserve">, </t>
    </r>
    <r>
      <rPr>
        <strike/>
        <sz val="9"/>
        <color rgb="FFFF0000"/>
        <rFont val="Segoe UI"/>
        <family val="2"/>
      </rPr>
      <t>-</t>
    </r>
    <r>
      <rPr>
        <sz val="9"/>
        <rFont val="Segoe UI"/>
        <family val="2"/>
      </rPr>
      <t>EOY (Attach 6d, Line 44)</t>
    </r>
  </si>
  <si>
    <r>
      <rPr>
        <u/>
        <sz val="9"/>
        <color rgb="FF1E00FF"/>
        <rFont val="Segoe UI"/>
        <family val="2"/>
      </rPr>
      <t xml:space="preserve">Actual Balance, </t>
    </r>
    <r>
      <rPr>
        <strike/>
        <sz val="9"/>
        <color rgb="FFFF0000"/>
        <rFont val="Segoe UI"/>
        <family val="2"/>
      </rPr>
      <t>-</t>
    </r>
    <r>
      <rPr>
        <sz val="9"/>
        <rFont val="Segoe UI"/>
        <family val="2"/>
      </rPr>
      <t>EOY (Attach 6d, Line 44</t>
    </r>
    <r>
      <rPr>
        <strike/>
        <sz val="9"/>
        <color rgb="FFFF0000"/>
        <rFont val="Segoe UI"/>
        <family val="2"/>
      </rPr>
      <t xml:space="preserve"> less Line 40</t>
    </r>
    <r>
      <rPr>
        <sz val="9"/>
        <rFont val="Segoe UI"/>
        <family val="2"/>
      </rPr>
      <t xml:space="preserve"> )</t>
    </r>
  </si>
  <si>
    <t>Actual Balance, EOY, Non Prorated items (Line 28 less Line 30)</t>
  </si>
  <si>
    <t>ADIT 190 ((Line 26 + Line 29) / 2) + Line 31</t>
  </si>
  <si>
    <t>Actual Balance, BOY, Non Prorated items (Line 25 less Line 27)</t>
  </si>
  <si>
    <r>
      <t>Balance (Attach 6c, Line 44)</t>
    </r>
    <r>
      <rPr>
        <b/>
        <u/>
        <sz val="10"/>
        <color rgb="FF0000FF"/>
        <rFont val="Times New Roman"/>
        <family val="1"/>
      </rPr>
      <t xml:space="preserve"> Note D</t>
    </r>
  </si>
  <si>
    <r>
      <t>Balance (Attach 6c, Line 30)</t>
    </r>
    <r>
      <rPr>
        <b/>
        <u/>
        <sz val="10"/>
        <color rgb="FF0000FF"/>
        <rFont val="Times New Roman"/>
        <family val="1"/>
      </rPr>
      <t xml:space="preserve"> Note D</t>
    </r>
  </si>
  <si>
    <r>
      <t>Balance (Attach 6c, Line 18)</t>
    </r>
    <r>
      <rPr>
        <b/>
        <u/>
        <sz val="10"/>
        <color rgb="FF0000FF"/>
        <rFont val="Times New Roman"/>
        <family val="1"/>
      </rPr>
      <t xml:space="preserve"> Note D</t>
    </r>
    <r>
      <rPr>
        <sz val="10"/>
        <rFont val="Times New Roman"/>
        <family val="1"/>
      </rPr>
      <t xml:space="preserve"> </t>
    </r>
  </si>
  <si>
    <t>Beginning balances in column (g) are referenced to the original projection tab 6b-ADIT Projection Proration as the original projection proration amounts are necessary to properly calculate columns ( e) through (g).</t>
  </si>
  <si>
    <t xml:space="preserve"> [ Rate Base (line 37) * Rate of Return (line 95)]</t>
  </si>
  <si>
    <t>Rev Requirement before Incentive Projects  (sum lines 45, 50, 59, 70, 72)</t>
  </si>
  <si>
    <t>(Attach 4, line 67, cols. h, j &amp;less p)</t>
  </si>
  <si>
    <t>Total Revenue Requirement  (sum lines 73 &amp; 74)</t>
  </si>
  <si>
    <t>Transmission plant included in ISO rates  (line 77 less lines 78 &amp; 79)</t>
  </si>
  <si>
    <t>Percentage of transmission plant included in ISO Rates (line 80 divided by line 77) [If line 77 equal zero, enter 1)</t>
  </si>
  <si>
    <t xml:space="preserve">  Total  (sum lines 84-87) [TP equals 1 if there are no wages &amp; salaries]</t>
  </si>
  <si>
    <t>(Attach 3, lines 203 &amp; 224) (Note G)</t>
  </si>
  <si>
    <t>(Attachment 3, lines 205 &amp; 227)</t>
  </si>
  <si>
    <t>(Attachment 3, line 211)</t>
  </si>
  <si>
    <t>Total  (sum lines 92-94)</t>
  </si>
  <si>
    <t>(page 3, line 75)</t>
  </si>
  <si>
    <t>Permanent Differences Tax Adjustment = (Appendix A, line 67)</t>
  </si>
  <si>
    <r>
      <rPr>
        <sz val="9"/>
        <color rgb="FF0000FF"/>
        <rFont val="Segoe UI"/>
        <family val="2"/>
      </rPr>
      <t xml:space="preserve"> </t>
    </r>
    <r>
      <rPr>
        <u/>
        <sz val="9"/>
        <color rgb="FF0000FF"/>
        <rFont val="Segoe UI"/>
        <family val="2"/>
      </rPr>
      <t>16</t>
    </r>
    <r>
      <rPr>
        <sz val="9"/>
        <rFont val="Segoe UI"/>
        <family val="2"/>
      </rPr>
      <t xml:space="preserve"> </t>
    </r>
    <r>
      <rPr>
        <strike/>
        <u/>
        <sz val="9"/>
        <color rgb="FFFF0000"/>
        <rFont val="Segoe UI"/>
        <family val="2"/>
      </rPr>
      <t>15</t>
    </r>
  </si>
  <si>
    <r>
      <t xml:space="preserve">17 </t>
    </r>
    <r>
      <rPr>
        <strike/>
        <u/>
        <sz val="9"/>
        <color rgb="FFFF0000"/>
        <rFont val="Segoe UI"/>
        <family val="2"/>
      </rPr>
      <t>16</t>
    </r>
  </si>
  <si>
    <r>
      <t xml:space="preserve"> </t>
    </r>
    <r>
      <rPr>
        <u/>
        <sz val="9"/>
        <color rgb="FF0000FF"/>
        <rFont val="Segoe UI"/>
        <family val="2"/>
      </rPr>
      <t>18</t>
    </r>
    <r>
      <rPr>
        <sz val="9"/>
        <rFont val="Segoe UI"/>
        <family val="2"/>
      </rPr>
      <t xml:space="preserve"> </t>
    </r>
    <r>
      <rPr>
        <strike/>
        <sz val="9"/>
        <color rgb="FFFF0000"/>
        <rFont val="Segoe UI"/>
        <family val="2"/>
      </rPr>
      <t>17</t>
    </r>
    <r>
      <rPr>
        <sz val="9"/>
        <rFont val="Segoe UI"/>
        <family val="2"/>
      </rPr>
      <t xml:space="preserve"> </t>
    </r>
  </si>
  <si>
    <r>
      <t>(</t>
    </r>
    <r>
      <rPr>
        <u/>
        <sz val="9"/>
        <color rgb="FF0000FF"/>
        <rFont val="Segoe UI"/>
        <family val="2"/>
      </rPr>
      <t>Sum lines 15 to 17</t>
    </r>
    <r>
      <rPr>
        <sz val="9"/>
        <rFont val="Segoe UI"/>
        <family val="2"/>
      </rPr>
      <t xml:space="preserve"> </t>
    </r>
    <r>
      <rPr>
        <strike/>
        <sz val="9"/>
        <color rgb="FFFF0000"/>
        <rFont val="Segoe UI"/>
        <family val="2"/>
      </rPr>
      <t>line 15 plus line 16</t>
    </r>
    <r>
      <rPr>
        <sz val="9"/>
        <rFont val="Segoe UI"/>
        <family val="2"/>
      </rPr>
      <t>)</t>
    </r>
  </si>
  <si>
    <r>
      <t xml:space="preserve"> </t>
    </r>
    <r>
      <rPr>
        <u/>
        <sz val="9"/>
        <color rgb="FF0000FF"/>
        <rFont val="Segoe UI"/>
        <family val="2"/>
      </rPr>
      <t>19</t>
    </r>
    <r>
      <rPr>
        <sz val="9"/>
        <rFont val="Segoe UI"/>
        <family val="2"/>
      </rPr>
      <t xml:space="preserve"> </t>
    </r>
    <r>
      <rPr>
        <strike/>
        <u/>
        <sz val="9"/>
        <color rgb="FFFF0000"/>
        <rFont val="Segoe UI"/>
        <family val="2"/>
      </rPr>
      <t>18</t>
    </r>
    <r>
      <rPr>
        <strike/>
        <sz val="9"/>
        <color rgb="FFFF0000"/>
        <rFont val="Segoe UI"/>
        <family val="2"/>
      </rPr>
      <t xml:space="preserve"> </t>
    </r>
  </si>
  <si>
    <r>
      <t xml:space="preserve"> </t>
    </r>
    <r>
      <rPr>
        <u/>
        <sz val="9"/>
        <color rgb="FF0000FF"/>
        <rFont val="Segoe UI"/>
        <family val="2"/>
      </rPr>
      <t>20</t>
    </r>
    <r>
      <rPr>
        <sz val="9"/>
        <rFont val="Segoe UI"/>
        <family val="2"/>
      </rPr>
      <t xml:space="preserve"> </t>
    </r>
    <r>
      <rPr>
        <strike/>
        <sz val="9"/>
        <color rgb="FFFF0000"/>
        <rFont val="Segoe UI"/>
        <family val="2"/>
      </rPr>
      <t>19</t>
    </r>
    <r>
      <rPr>
        <sz val="9"/>
        <rFont val="Segoe UI"/>
        <family val="2"/>
      </rPr>
      <t xml:space="preserve"> </t>
    </r>
  </si>
  <si>
    <r>
      <t xml:space="preserve"> </t>
    </r>
    <r>
      <rPr>
        <u/>
        <sz val="9"/>
        <color rgb="FF0000FF"/>
        <rFont val="Segoe UI"/>
        <family val="2"/>
      </rPr>
      <t>21</t>
    </r>
    <r>
      <rPr>
        <sz val="9"/>
        <rFont val="Segoe UI"/>
        <family val="2"/>
      </rPr>
      <t xml:space="preserve"> </t>
    </r>
    <r>
      <rPr>
        <strike/>
        <sz val="9"/>
        <color rgb="FFFF0000"/>
        <rFont val="Segoe UI"/>
        <family val="2"/>
      </rPr>
      <t>20</t>
    </r>
    <r>
      <rPr>
        <sz val="9"/>
        <rFont val="Segoe UI"/>
        <family val="2"/>
      </rPr>
      <t xml:space="preserve"> </t>
    </r>
  </si>
  <si>
    <r>
      <t xml:space="preserve">Sum lines 7 and </t>
    </r>
    <r>
      <rPr>
        <u/>
        <sz val="9"/>
        <color rgb="FF0000FF"/>
        <rFont val="Segoe UI"/>
        <family val="2"/>
      </rPr>
      <t>18</t>
    </r>
    <r>
      <rPr>
        <sz val="9"/>
        <rFont val="Segoe UI"/>
        <family val="2"/>
      </rPr>
      <t xml:space="preserve"> </t>
    </r>
    <r>
      <rPr>
        <strike/>
        <sz val="9"/>
        <color rgb="FFFF0000"/>
        <rFont val="Segoe UI"/>
        <family val="2"/>
      </rPr>
      <t>17</t>
    </r>
  </si>
  <si>
    <r>
      <t xml:space="preserve">Line </t>
    </r>
    <r>
      <rPr>
        <u/>
        <sz val="9"/>
        <color rgb="FF0000FF"/>
        <rFont val="Segoe UI"/>
        <family val="2"/>
      </rPr>
      <t>19</t>
    </r>
    <r>
      <rPr>
        <sz val="9"/>
        <rFont val="Segoe UI"/>
        <family val="2"/>
      </rPr>
      <t xml:space="preserve"> </t>
    </r>
    <r>
      <rPr>
        <strike/>
        <sz val="9"/>
        <color rgb="FFFF0000"/>
        <rFont val="Segoe UI"/>
        <family val="2"/>
      </rPr>
      <t>18</t>
    </r>
    <r>
      <rPr>
        <sz val="9"/>
        <rFont val="Segoe UI"/>
        <family val="2"/>
      </rPr>
      <t xml:space="preserve"> / line </t>
    </r>
    <r>
      <rPr>
        <u/>
        <sz val="9"/>
        <color rgb="FF0000FF"/>
        <rFont val="Segoe UI"/>
        <family val="2"/>
      </rPr>
      <t>20</t>
    </r>
    <r>
      <rPr>
        <sz val="9"/>
        <rFont val="Segoe UI"/>
        <family val="2"/>
      </rPr>
      <t xml:space="preserve"> </t>
    </r>
    <r>
      <rPr>
        <strike/>
        <sz val="9"/>
        <color rgb="FFFF0000"/>
        <rFont val="Segoe UI"/>
        <family val="2"/>
      </rPr>
      <t>19</t>
    </r>
  </si>
  <si>
    <r>
      <t xml:space="preserve"> </t>
    </r>
    <r>
      <rPr>
        <u/>
        <sz val="9"/>
        <color rgb="FF0000FF"/>
        <rFont val="Segoe UI"/>
        <family val="2"/>
      </rPr>
      <t>22</t>
    </r>
    <r>
      <rPr>
        <sz val="9"/>
        <rFont val="Segoe UI"/>
        <family val="2"/>
      </rPr>
      <t xml:space="preserve"> </t>
    </r>
    <r>
      <rPr>
        <strike/>
        <sz val="9"/>
        <color rgb="FFFF0000"/>
        <rFont val="Segoe UI"/>
        <family val="2"/>
      </rPr>
      <t>21</t>
    </r>
    <r>
      <rPr>
        <sz val="9"/>
        <rFont val="Segoe UI"/>
        <family val="2"/>
      </rPr>
      <t xml:space="preserve"> </t>
    </r>
  </si>
  <si>
    <r>
      <t xml:space="preserve"> </t>
    </r>
    <r>
      <rPr>
        <u/>
        <sz val="9"/>
        <color rgb="FF0000FF"/>
        <rFont val="Segoe UI"/>
        <family val="2"/>
      </rPr>
      <t>23</t>
    </r>
    <r>
      <rPr>
        <sz val="9"/>
        <rFont val="Segoe UI"/>
        <family val="2"/>
      </rPr>
      <t xml:space="preserve"> </t>
    </r>
    <r>
      <rPr>
        <strike/>
        <sz val="9"/>
        <color rgb="FFFF0000"/>
        <rFont val="Segoe UI"/>
        <family val="2"/>
      </rPr>
      <t>22</t>
    </r>
    <r>
      <rPr>
        <sz val="9"/>
        <rFont val="Segoe UI"/>
        <family val="2"/>
      </rPr>
      <t xml:space="preserve"> </t>
    </r>
  </si>
  <si>
    <r>
      <t xml:space="preserve"> </t>
    </r>
    <r>
      <rPr>
        <u/>
        <sz val="9"/>
        <color rgb="FF0000FF"/>
        <rFont val="Segoe UI"/>
        <family val="2"/>
      </rPr>
      <t>24</t>
    </r>
    <r>
      <rPr>
        <sz val="9"/>
        <rFont val="Segoe UI"/>
        <family val="2"/>
      </rPr>
      <t xml:space="preserve"> </t>
    </r>
    <r>
      <rPr>
        <strike/>
        <sz val="9"/>
        <color rgb="FFFF0000"/>
        <rFont val="Segoe UI"/>
        <family val="2"/>
      </rPr>
      <t>23</t>
    </r>
    <r>
      <rPr>
        <sz val="9"/>
        <rFont val="Segoe UI"/>
        <family val="2"/>
      </rPr>
      <t xml:space="preserve"> </t>
    </r>
  </si>
  <si>
    <r>
      <t xml:space="preserve"> </t>
    </r>
    <r>
      <rPr>
        <u/>
        <sz val="9"/>
        <color rgb="FF0000FF"/>
        <rFont val="Segoe UI"/>
        <family val="2"/>
      </rPr>
      <t>25</t>
    </r>
    <r>
      <rPr>
        <sz val="9"/>
        <rFont val="Segoe UI"/>
        <family val="2"/>
      </rPr>
      <t xml:space="preserve"> </t>
    </r>
    <r>
      <rPr>
        <strike/>
        <sz val="9"/>
        <color rgb="FFFF0000"/>
        <rFont val="Segoe UI"/>
        <family val="2"/>
      </rPr>
      <t>24</t>
    </r>
    <r>
      <rPr>
        <sz val="9"/>
        <rFont val="Segoe UI"/>
        <family val="2"/>
      </rPr>
      <t xml:space="preserve"> </t>
    </r>
  </si>
  <si>
    <r>
      <t xml:space="preserve"> </t>
    </r>
    <r>
      <rPr>
        <u/>
        <sz val="9"/>
        <color rgb="FF0000FF"/>
        <rFont val="Segoe UI"/>
        <family val="2"/>
      </rPr>
      <t>26</t>
    </r>
    <r>
      <rPr>
        <sz val="9"/>
        <rFont val="Segoe UI"/>
        <family val="2"/>
      </rPr>
      <t xml:space="preserve"> </t>
    </r>
    <r>
      <rPr>
        <strike/>
        <sz val="9"/>
        <color rgb="FFFF0000"/>
        <rFont val="Segoe UI"/>
        <family val="2"/>
      </rPr>
      <t>25</t>
    </r>
    <r>
      <rPr>
        <sz val="9"/>
        <rFont val="Segoe UI"/>
        <family val="2"/>
      </rPr>
      <t xml:space="preserve"> </t>
    </r>
  </si>
  <si>
    <r>
      <t xml:space="preserve"> </t>
    </r>
    <r>
      <rPr>
        <u/>
        <sz val="9"/>
        <color rgb="FF0000FF"/>
        <rFont val="Segoe UI"/>
        <family val="2"/>
      </rPr>
      <t>27</t>
    </r>
    <r>
      <rPr>
        <sz val="9"/>
        <rFont val="Segoe UI"/>
        <family val="2"/>
      </rPr>
      <t xml:space="preserve"> </t>
    </r>
    <r>
      <rPr>
        <strike/>
        <sz val="9"/>
        <color rgb="FFFF0000"/>
        <rFont val="Segoe UI"/>
        <family val="2"/>
      </rPr>
      <t>26</t>
    </r>
    <r>
      <rPr>
        <sz val="9"/>
        <rFont val="Segoe UI"/>
        <family val="2"/>
      </rPr>
      <t xml:space="preserve"> </t>
    </r>
  </si>
  <si>
    <r>
      <t xml:space="preserve"> </t>
    </r>
    <r>
      <rPr>
        <u/>
        <sz val="9"/>
        <color rgb="FF0000FF"/>
        <rFont val="Segoe UI"/>
        <family val="2"/>
      </rPr>
      <t>28</t>
    </r>
    <r>
      <rPr>
        <sz val="9"/>
        <rFont val="Segoe UI"/>
        <family val="2"/>
      </rPr>
      <t xml:space="preserve"> </t>
    </r>
    <r>
      <rPr>
        <strike/>
        <sz val="9"/>
        <color rgb="FFFF0000"/>
        <rFont val="Segoe UI"/>
        <family val="2"/>
      </rPr>
      <t>27</t>
    </r>
    <r>
      <rPr>
        <sz val="9"/>
        <rFont val="Segoe UI"/>
        <family val="2"/>
      </rPr>
      <t xml:space="preserve"> </t>
    </r>
  </si>
  <si>
    <r>
      <t xml:space="preserve"> </t>
    </r>
    <r>
      <rPr>
        <u/>
        <sz val="9"/>
        <color rgb="FF0000FF"/>
        <rFont val="Segoe UI"/>
        <family val="2"/>
      </rPr>
      <t>29</t>
    </r>
    <r>
      <rPr>
        <sz val="9"/>
        <rFont val="Segoe UI"/>
        <family val="2"/>
      </rPr>
      <t xml:space="preserve"> </t>
    </r>
    <r>
      <rPr>
        <strike/>
        <sz val="9"/>
        <color rgb="FFFF0000"/>
        <rFont val="Segoe UI"/>
        <family val="2"/>
      </rPr>
      <t>28</t>
    </r>
    <r>
      <rPr>
        <sz val="9"/>
        <rFont val="Segoe UI"/>
        <family val="2"/>
      </rPr>
      <t xml:space="preserve"> </t>
    </r>
  </si>
  <si>
    <r>
      <t xml:space="preserve"> </t>
    </r>
    <r>
      <rPr>
        <u/>
        <sz val="9"/>
        <color rgb="FF0000FF"/>
        <rFont val="Segoe UI"/>
        <family val="2"/>
      </rPr>
      <t>30</t>
    </r>
    <r>
      <rPr>
        <sz val="9"/>
        <rFont val="Segoe UI"/>
        <family val="2"/>
      </rPr>
      <t xml:space="preserve"> </t>
    </r>
    <r>
      <rPr>
        <strike/>
        <sz val="9"/>
        <color rgb="FFFF0000"/>
        <rFont val="Segoe UI"/>
        <family val="2"/>
      </rPr>
      <t>29</t>
    </r>
    <r>
      <rPr>
        <sz val="9"/>
        <rFont val="Segoe UI"/>
        <family val="2"/>
      </rPr>
      <t xml:space="preserve"> </t>
    </r>
  </si>
  <si>
    <r>
      <rPr>
        <sz val="9"/>
        <color rgb="FF0000FF"/>
        <rFont val="Segoe UI"/>
        <family val="2"/>
      </rPr>
      <t xml:space="preserve"> </t>
    </r>
    <r>
      <rPr>
        <u/>
        <sz val="9"/>
        <color rgb="FF0000FF"/>
        <rFont val="Segoe UI"/>
        <family val="2"/>
      </rPr>
      <t>31</t>
    </r>
    <r>
      <rPr>
        <sz val="9"/>
        <rFont val="Segoe UI"/>
        <family val="2"/>
      </rPr>
      <t xml:space="preserve"> </t>
    </r>
    <r>
      <rPr>
        <strike/>
        <sz val="9"/>
        <color rgb="FFFF0000"/>
        <rFont val="Segoe UI"/>
        <family val="2"/>
      </rPr>
      <t>30</t>
    </r>
    <r>
      <rPr>
        <sz val="9"/>
        <rFont val="Segoe UI"/>
        <family val="2"/>
      </rPr>
      <t xml:space="preserve"> </t>
    </r>
  </si>
  <si>
    <r>
      <t xml:space="preserve"> </t>
    </r>
    <r>
      <rPr>
        <u/>
        <sz val="9"/>
        <color rgb="FF0000FF"/>
        <rFont val="Segoe UI"/>
        <family val="2"/>
      </rPr>
      <t>32</t>
    </r>
    <r>
      <rPr>
        <sz val="9"/>
        <rFont val="Segoe UI"/>
        <family val="2"/>
      </rPr>
      <t xml:space="preserve"> </t>
    </r>
    <r>
      <rPr>
        <strike/>
        <sz val="9"/>
        <color rgb="FFFF0000"/>
        <rFont val="Segoe UI"/>
        <family val="2"/>
      </rPr>
      <t>31</t>
    </r>
    <r>
      <rPr>
        <sz val="9"/>
        <rFont val="Segoe UI"/>
        <family val="2"/>
      </rPr>
      <t xml:space="preserve"> </t>
    </r>
  </si>
  <si>
    <r>
      <t xml:space="preserve"> </t>
    </r>
    <r>
      <rPr>
        <u/>
        <sz val="9"/>
        <color rgb="FF0000FF"/>
        <rFont val="Segoe UI"/>
        <family val="2"/>
      </rPr>
      <t>33</t>
    </r>
    <r>
      <rPr>
        <sz val="9"/>
        <rFont val="Segoe UI"/>
        <family val="2"/>
      </rPr>
      <t xml:space="preserve"> </t>
    </r>
    <r>
      <rPr>
        <strike/>
        <sz val="9"/>
        <color rgb="FFFF0000"/>
        <rFont val="Segoe UI"/>
        <family val="2"/>
      </rPr>
      <t>32</t>
    </r>
    <r>
      <rPr>
        <sz val="9"/>
        <rFont val="Segoe UI"/>
        <family val="2"/>
      </rPr>
      <t xml:space="preserve"> </t>
    </r>
  </si>
  <si>
    <r>
      <t xml:space="preserve"> </t>
    </r>
    <r>
      <rPr>
        <u/>
        <sz val="9"/>
        <color rgb="FF0000FF"/>
        <rFont val="Segoe UI"/>
        <family val="2"/>
      </rPr>
      <t>34</t>
    </r>
    <r>
      <rPr>
        <sz val="9"/>
        <rFont val="Segoe UI"/>
        <family val="2"/>
      </rPr>
      <t xml:space="preserve"> </t>
    </r>
    <r>
      <rPr>
        <strike/>
        <sz val="9"/>
        <color rgb="FFFF0000"/>
        <rFont val="Segoe UI"/>
        <family val="2"/>
      </rPr>
      <t>33</t>
    </r>
    <r>
      <rPr>
        <sz val="9"/>
        <rFont val="Segoe UI"/>
        <family val="2"/>
      </rPr>
      <t xml:space="preserve"> </t>
    </r>
  </si>
  <si>
    <r>
      <t xml:space="preserve"> </t>
    </r>
    <r>
      <rPr>
        <u/>
        <sz val="9"/>
        <color rgb="FF0000FF"/>
        <rFont val="Segoe UI"/>
        <family val="2"/>
      </rPr>
      <t>35</t>
    </r>
    <r>
      <rPr>
        <sz val="9"/>
        <rFont val="Segoe UI"/>
        <family val="2"/>
      </rPr>
      <t xml:space="preserve"> </t>
    </r>
    <r>
      <rPr>
        <strike/>
        <sz val="9"/>
        <color rgb="FFFF0000"/>
        <rFont val="Segoe UI"/>
        <family val="2"/>
      </rPr>
      <t>34</t>
    </r>
    <r>
      <rPr>
        <sz val="9"/>
        <rFont val="Segoe UI"/>
        <family val="2"/>
      </rPr>
      <t xml:space="preserve"> </t>
    </r>
  </si>
  <si>
    <r>
      <t xml:space="preserve"> </t>
    </r>
    <r>
      <rPr>
        <u/>
        <sz val="9"/>
        <color rgb="FF0000FF"/>
        <rFont val="Segoe UI"/>
        <family val="2"/>
      </rPr>
      <t>37</t>
    </r>
    <r>
      <rPr>
        <sz val="9"/>
        <rFont val="Segoe UI"/>
        <family val="2"/>
      </rPr>
      <t xml:space="preserve"> </t>
    </r>
    <r>
      <rPr>
        <strike/>
        <sz val="9"/>
        <color rgb="FFFF0000"/>
        <rFont val="Segoe UI"/>
        <family val="2"/>
      </rPr>
      <t>35</t>
    </r>
    <r>
      <rPr>
        <sz val="9"/>
        <rFont val="Segoe UI"/>
        <family val="2"/>
      </rPr>
      <t xml:space="preserve"> </t>
    </r>
  </si>
  <si>
    <r>
      <t xml:space="preserve">38 </t>
    </r>
    <r>
      <rPr>
        <strike/>
        <sz val="9"/>
        <color rgb="FFFF0000"/>
        <rFont val="Segoe UI"/>
        <family val="2"/>
      </rPr>
      <t>36</t>
    </r>
  </si>
  <si>
    <r>
      <t xml:space="preserve"> </t>
    </r>
    <r>
      <rPr>
        <u/>
        <sz val="9"/>
        <color rgb="FF0000FF"/>
        <rFont val="Segoe UI"/>
        <family val="2"/>
      </rPr>
      <t>39</t>
    </r>
    <r>
      <rPr>
        <sz val="9"/>
        <rFont val="Segoe UI"/>
        <family val="2"/>
      </rPr>
      <t xml:space="preserve"> </t>
    </r>
    <r>
      <rPr>
        <strike/>
        <sz val="9"/>
        <color rgb="FFFF0000"/>
        <rFont val="Segoe UI"/>
        <family val="2"/>
      </rPr>
      <t>37</t>
    </r>
    <r>
      <rPr>
        <sz val="9"/>
        <rFont val="Segoe UI"/>
        <family val="2"/>
      </rPr>
      <t xml:space="preserve"> </t>
    </r>
  </si>
  <si>
    <t>Permanent Differences Tax Adjustment = (line 15)</t>
  </si>
  <si>
    <r>
      <t>(</t>
    </r>
    <r>
      <rPr>
        <u/>
        <sz val="9"/>
        <color rgb="FF0000FF"/>
        <rFont val="Segoe UI"/>
        <family val="2"/>
      </rPr>
      <t>Sum lines 36 to 38</t>
    </r>
    <r>
      <rPr>
        <sz val="9"/>
        <rFont val="Segoe UI"/>
        <family val="2"/>
      </rPr>
      <t xml:space="preserve"> </t>
    </r>
    <r>
      <rPr>
        <strike/>
        <sz val="9"/>
        <color rgb="FFFF0000"/>
        <rFont val="Segoe UI"/>
        <family val="2"/>
      </rPr>
      <t>line 35 plus line 36</t>
    </r>
    <r>
      <rPr>
        <sz val="9"/>
        <rFont val="Segoe UI"/>
        <family val="2"/>
      </rPr>
      <t>)</t>
    </r>
  </si>
  <si>
    <r>
      <t xml:space="preserve"> </t>
    </r>
    <r>
      <rPr>
        <u/>
        <sz val="9"/>
        <color rgb="FF0000FF"/>
        <rFont val="Segoe UI"/>
        <family val="2"/>
      </rPr>
      <t>40</t>
    </r>
    <r>
      <rPr>
        <sz val="9"/>
        <rFont val="Segoe UI"/>
        <family val="2"/>
      </rPr>
      <t xml:space="preserve"> </t>
    </r>
    <r>
      <rPr>
        <strike/>
        <sz val="9"/>
        <color rgb="FFFF0000"/>
        <rFont val="Segoe UI"/>
        <family val="2"/>
      </rPr>
      <t>38</t>
    </r>
    <r>
      <rPr>
        <sz val="9"/>
        <rFont val="Segoe UI"/>
        <family val="2"/>
      </rPr>
      <t xml:space="preserve"> </t>
    </r>
  </si>
  <si>
    <r>
      <t xml:space="preserve"> </t>
    </r>
    <r>
      <rPr>
        <u/>
        <sz val="9"/>
        <color rgb="FF0000FF"/>
        <rFont val="Segoe UI"/>
        <family val="2"/>
      </rPr>
      <t>41</t>
    </r>
    <r>
      <rPr>
        <sz val="9"/>
        <rFont val="Segoe UI"/>
        <family val="2"/>
      </rPr>
      <t xml:space="preserve"> </t>
    </r>
    <r>
      <rPr>
        <strike/>
        <sz val="9"/>
        <color rgb="FFFF0000"/>
        <rFont val="Segoe UI"/>
        <family val="2"/>
      </rPr>
      <t>39</t>
    </r>
    <r>
      <rPr>
        <sz val="9"/>
        <rFont val="Segoe UI"/>
        <family val="2"/>
      </rPr>
      <t xml:space="preserve"> </t>
    </r>
  </si>
  <si>
    <r>
      <t xml:space="preserve"> </t>
    </r>
    <r>
      <rPr>
        <u/>
        <sz val="9"/>
        <color rgb="FF0000FF"/>
        <rFont val="Segoe UI"/>
        <family val="2"/>
      </rPr>
      <t>42</t>
    </r>
    <r>
      <rPr>
        <sz val="9"/>
        <rFont val="Segoe UI"/>
        <family val="2"/>
      </rPr>
      <t xml:space="preserve"> </t>
    </r>
    <r>
      <rPr>
        <strike/>
        <sz val="9"/>
        <color rgb="FFFF0000"/>
        <rFont val="Segoe UI"/>
        <family val="2"/>
      </rPr>
      <t>40</t>
    </r>
    <r>
      <rPr>
        <sz val="9"/>
        <rFont val="Segoe UI"/>
        <family val="2"/>
      </rPr>
      <t xml:space="preserve"> </t>
    </r>
  </si>
  <si>
    <r>
      <t xml:space="preserve"> </t>
    </r>
    <r>
      <rPr>
        <u/>
        <sz val="9"/>
        <color rgb="FF0000FF"/>
        <rFont val="Segoe UI"/>
        <family val="2"/>
      </rPr>
      <t>43</t>
    </r>
    <r>
      <rPr>
        <sz val="9"/>
        <rFont val="Segoe UI"/>
        <family val="2"/>
      </rPr>
      <t xml:space="preserve"> </t>
    </r>
    <r>
      <rPr>
        <strike/>
        <sz val="9"/>
        <color rgb="FFFF0000"/>
        <rFont val="Segoe UI"/>
        <family val="2"/>
      </rPr>
      <t>41</t>
    </r>
    <r>
      <rPr>
        <sz val="9"/>
        <rFont val="Segoe UI"/>
        <family val="2"/>
      </rPr>
      <t xml:space="preserve"> </t>
    </r>
  </si>
  <si>
    <r>
      <t xml:space="preserve">Sum lines </t>
    </r>
    <r>
      <rPr>
        <u/>
        <sz val="9"/>
        <color rgb="FF0000FF"/>
        <rFont val="Segoe UI"/>
        <family val="2"/>
      </rPr>
      <t xml:space="preserve">28 </t>
    </r>
    <r>
      <rPr>
        <strike/>
        <sz val="9"/>
        <color rgb="FFFF0000"/>
        <rFont val="Segoe UI"/>
        <family val="2"/>
      </rPr>
      <t>27</t>
    </r>
    <r>
      <rPr>
        <sz val="9"/>
        <rFont val="Segoe UI"/>
        <family val="2"/>
      </rPr>
      <t xml:space="preserve"> and </t>
    </r>
    <r>
      <rPr>
        <u/>
        <sz val="9"/>
        <color rgb="FF0000FF"/>
        <rFont val="Segoe UI"/>
        <family val="2"/>
      </rPr>
      <t>39</t>
    </r>
    <r>
      <rPr>
        <sz val="9"/>
        <rFont val="Segoe UI"/>
        <family val="2"/>
      </rPr>
      <t xml:space="preserve"> </t>
    </r>
    <r>
      <rPr>
        <strike/>
        <sz val="9"/>
        <color rgb="FFFF0000"/>
        <rFont val="Segoe UI"/>
        <family val="2"/>
      </rPr>
      <t>37</t>
    </r>
  </si>
  <si>
    <r>
      <t xml:space="preserve">Line </t>
    </r>
    <r>
      <rPr>
        <u/>
        <sz val="9"/>
        <color rgb="FF0000FF"/>
        <rFont val="Segoe UI"/>
        <family val="2"/>
      </rPr>
      <t>22</t>
    </r>
    <r>
      <rPr>
        <sz val="9"/>
        <rFont val="Segoe UI"/>
        <family val="2"/>
      </rPr>
      <t xml:space="preserve"> </t>
    </r>
    <r>
      <rPr>
        <strike/>
        <sz val="9"/>
        <color rgb="FFFF0000"/>
        <rFont val="Segoe UI"/>
        <family val="2"/>
      </rPr>
      <t>21</t>
    </r>
  </si>
  <si>
    <r>
      <t xml:space="preserve">Line </t>
    </r>
    <r>
      <rPr>
        <u/>
        <sz val="9"/>
        <color rgb="FF0000FF"/>
        <rFont val="Segoe UI"/>
        <family val="2"/>
      </rPr>
      <t>40</t>
    </r>
    <r>
      <rPr>
        <sz val="9"/>
        <rFont val="Segoe UI"/>
        <family val="2"/>
      </rPr>
      <t xml:space="preserve"> </t>
    </r>
    <r>
      <rPr>
        <strike/>
        <sz val="9"/>
        <color rgb="FFFF0000"/>
        <rFont val="Segoe UI"/>
        <family val="2"/>
      </rPr>
      <t>38</t>
    </r>
    <r>
      <rPr>
        <sz val="9"/>
        <rFont val="Segoe UI"/>
        <family val="2"/>
      </rPr>
      <t xml:space="preserve"> / line </t>
    </r>
    <r>
      <rPr>
        <u/>
        <sz val="9"/>
        <color rgb="FF0000FF"/>
        <rFont val="Segoe UI"/>
        <family val="2"/>
      </rPr>
      <t>41</t>
    </r>
    <r>
      <rPr>
        <sz val="9"/>
        <rFont val="Segoe UI"/>
        <family val="2"/>
      </rPr>
      <t xml:space="preserve"> </t>
    </r>
    <r>
      <rPr>
        <strike/>
        <sz val="9"/>
        <color rgb="FFFF0000"/>
        <rFont val="Segoe UI"/>
        <family val="2"/>
      </rPr>
      <t>39</t>
    </r>
  </si>
  <si>
    <r>
      <t xml:space="preserve">Line </t>
    </r>
    <r>
      <rPr>
        <u/>
        <sz val="9"/>
        <color rgb="FF0000FF"/>
        <rFont val="Segoe UI"/>
        <family val="2"/>
      </rPr>
      <t>42</t>
    </r>
    <r>
      <rPr>
        <strike/>
        <sz val="9"/>
        <color rgb="FFFF0000"/>
        <rFont val="Segoe UI"/>
        <family val="2"/>
      </rPr>
      <t xml:space="preserve"> </t>
    </r>
    <r>
      <rPr>
        <sz val="9"/>
        <rFont val="Segoe UI"/>
        <family val="2"/>
      </rPr>
      <t xml:space="preserve"> </t>
    </r>
    <r>
      <rPr>
        <strike/>
        <sz val="9"/>
        <color rgb="FFFF0000"/>
        <rFont val="Segoe UI"/>
        <family val="2"/>
      </rPr>
      <t>41</t>
    </r>
    <r>
      <rPr>
        <sz val="9"/>
        <rFont val="Segoe UI"/>
        <family val="2"/>
      </rPr>
      <t xml:space="preserve">- Line </t>
    </r>
    <r>
      <rPr>
        <u/>
        <sz val="9"/>
        <color rgb="FF0000FF"/>
        <rFont val="Segoe UI"/>
        <family val="2"/>
      </rPr>
      <t>21</t>
    </r>
    <r>
      <rPr>
        <sz val="9"/>
        <rFont val="Segoe UI"/>
        <family val="2"/>
      </rPr>
      <t xml:space="preserve"> </t>
    </r>
    <r>
      <rPr>
        <strike/>
        <sz val="9"/>
        <color rgb="FFFF0000"/>
        <rFont val="Segoe UI"/>
        <family val="2"/>
      </rPr>
      <t>20</t>
    </r>
  </si>
  <si>
    <r>
      <t xml:space="preserve"> </t>
    </r>
    <r>
      <rPr>
        <u/>
        <sz val="9"/>
        <color rgb="FF0000FF"/>
        <rFont val="Segoe UI"/>
        <family val="2"/>
      </rPr>
      <t>44</t>
    </r>
    <r>
      <rPr>
        <sz val="9"/>
        <rFont val="Segoe UI"/>
        <family val="2"/>
      </rPr>
      <t xml:space="preserve"> </t>
    </r>
    <r>
      <rPr>
        <strike/>
        <sz val="9"/>
        <color rgb="FFFF0000"/>
        <rFont val="Segoe UI"/>
        <family val="2"/>
      </rPr>
      <t>42</t>
    </r>
    <r>
      <rPr>
        <sz val="9"/>
        <rFont val="Segoe UI"/>
        <family val="2"/>
      </rPr>
      <t xml:space="preserve"> </t>
    </r>
  </si>
  <si>
    <r>
      <t xml:space="preserve"> </t>
    </r>
    <r>
      <rPr>
        <u/>
        <sz val="9"/>
        <color rgb="FF0000FF"/>
        <rFont val="Segoe UI"/>
        <family val="2"/>
      </rPr>
      <t>45</t>
    </r>
    <r>
      <rPr>
        <sz val="9"/>
        <rFont val="Segoe UI"/>
        <family val="2"/>
      </rPr>
      <t xml:space="preserve"> </t>
    </r>
    <r>
      <rPr>
        <strike/>
        <sz val="9"/>
        <color rgb="FFFF0000"/>
        <rFont val="Segoe UI"/>
        <family val="2"/>
      </rPr>
      <t>43</t>
    </r>
    <r>
      <rPr>
        <sz val="9"/>
        <rFont val="Segoe UI"/>
        <family val="2"/>
      </rPr>
      <t xml:space="preserve"> </t>
    </r>
  </si>
  <si>
    <r>
      <t xml:space="preserve"> </t>
    </r>
    <r>
      <rPr>
        <u/>
        <sz val="9"/>
        <color rgb="FF0000FF"/>
        <rFont val="Segoe UI"/>
        <family val="2"/>
      </rPr>
      <t>46</t>
    </r>
    <r>
      <rPr>
        <sz val="9"/>
        <rFont val="Segoe UI"/>
        <family val="2"/>
      </rPr>
      <t xml:space="preserve"> </t>
    </r>
    <r>
      <rPr>
        <strike/>
        <sz val="9"/>
        <color rgb="FFFF0000"/>
        <rFont val="Segoe UI"/>
        <family val="2"/>
      </rPr>
      <t>44</t>
    </r>
    <r>
      <rPr>
        <sz val="9"/>
        <rFont val="Segoe UI"/>
        <family val="2"/>
      </rPr>
      <t xml:space="preserve"> </t>
    </r>
  </si>
  <si>
    <r>
      <t xml:space="preserve"> </t>
    </r>
    <r>
      <rPr>
        <u/>
        <sz val="9"/>
        <color rgb="FF0000FF"/>
        <rFont val="Segoe UI"/>
        <family val="2"/>
      </rPr>
      <t>47</t>
    </r>
    <r>
      <rPr>
        <sz val="9"/>
        <rFont val="Segoe UI"/>
        <family val="2"/>
      </rPr>
      <t xml:space="preserve"> </t>
    </r>
    <r>
      <rPr>
        <strike/>
        <sz val="9"/>
        <color rgb="FFFF0000"/>
        <rFont val="Segoe UI"/>
        <family val="2"/>
      </rPr>
      <t>45</t>
    </r>
    <r>
      <rPr>
        <sz val="9"/>
        <rFont val="Segoe UI"/>
        <family val="2"/>
      </rPr>
      <t xml:space="preserve"> </t>
    </r>
  </si>
  <si>
    <r>
      <t xml:space="preserve"> </t>
    </r>
    <r>
      <rPr>
        <u/>
        <sz val="9"/>
        <color rgb="FF0000FF"/>
        <rFont val="Segoe UI"/>
        <family val="2"/>
      </rPr>
      <t>48</t>
    </r>
    <r>
      <rPr>
        <sz val="9"/>
        <rFont val="Segoe UI"/>
        <family val="2"/>
      </rPr>
      <t xml:space="preserve"> </t>
    </r>
    <r>
      <rPr>
        <strike/>
        <sz val="9"/>
        <color rgb="FFFF0000"/>
        <rFont val="Segoe UI"/>
        <family val="2"/>
      </rPr>
      <t>46</t>
    </r>
    <r>
      <rPr>
        <sz val="9"/>
        <rFont val="Segoe UI"/>
        <family val="2"/>
      </rPr>
      <t xml:space="preserve"> </t>
    </r>
  </si>
  <si>
    <r>
      <t xml:space="preserve"> </t>
    </r>
    <r>
      <rPr>
        <u/>
        <sz val="9"/>
        <color rgb="FF0000FF"/>
        <rFont val="Segoe UI"/>
        <family val="2"/>
      </rPr>
      <t>49</t>
    </r>
    <r>
      <rPr>
        <sz val="9"/>
        <rFont val="Segoe UI"/>
        <family val="2"/>
      </rPr>
      <t xml:space="preserve"> </t>
    </r>
    <r>
      <rPr>
        <strike/>
        <sz val="9"/>
        <color rgb="FFFF0000"/>
        <rFont val="Segoe UI"/>
        <family val="2"/>
      </rPr>
      <t>47</t>
    </r>
    <r>
      <rPr>
        <sz val="9"/>
        <rFont val="Segoe UI"/>
        <family val="2"/>
      </rPr>
      <t xml:space="preserve"> </t>
    </r>
  </si>
  <si>
    <r>
      <t xml:space="preserve"> </t>
    </r>
    <r>
      <rPr>
        <u/>
        <sz val="9"/>
        <color rgb="FF0000FF"/>
        <rFont val="Segoe UI"/>
        <family val="2"/>
      </rPr>
      <t>50</t>
    </r>
    <r>
      <rPr>
        <sz val="9"/>
        <rFont val="Segoe UI"/>
        <family val="2"/>
      </rPr>
      <t xml:space="preserve"> </t>
    </r>
    <r>
      <rPr>
        <strike/>
        <sz val="9"/>
        <color rgb="FFFF0000"/>
        <rFont val="Segoe UI"/>
        <family val="2"/>
      </rPr>
      <t>48</t>
    </r>
    <r>
      <rPr>
        <sz val="9"/>
        <rFont val="Segoe UI"/>
        <family val="2"/>
      </rPr>
      <t xml:space="preserve"> </t>
    </r>
  </si>
  <si>
    <r>
      <t xml:space="preserve"> </t>
    </r>
    <r>
      <rPr>
        <u/>
        <sz val="9"/>
        <color rgb="FF0000FF"/>
        <rFont val="Segoe UI"/>
        <family val="2"/>
      </rPr>
      <t>51</t>
    </r>
    <r>
      <rPr>
        <sz val="9"/>
        <rFont val="Segoe UI"/>
        <family val="2"/>
      </rPr>
      <t xml:space="preserve"> </t>
    </r>
    <r>
      <rPr>
        <strike/>
        <sz val="9"/>
        <color rgb="FFFF0000"/>
        <rFont val="Segoe UI"/>
        <family val="2"/>
      </rPr>
      <t>49</t>
    </r>
    <r>
      <rPr>
        <sz val="9"/>
        <rFont val="Segoe UI"/>
        <family val="2"/>
      </rPr>
      <t xml:space="preserve"> </t>
    </r>
  </si>
  <si>
    <r>
      <t xml:space="preserve">       where WCLTD=(line </t>
    </r>
    <r>
      <rPr>
        <u/>
        <sz val="9"/>
        <color rgb="FF0000FF"/>
        <rFont val="Segoe UI"/>
        <family val="2"/>
      </rPr>
      <t>24</t>
    </r>
    <r>
      <rPr>
        <sz val="9"/>
        <rFont val="Segoe UI"/>
        <family val="2"/>
      </rPr>
      <t xml:space="preserve"> </t>
    </r>
    <r>
      <rPr>
        <strike/>
        <sz val="9"/>
        <color rgb="FFFF0000"/>
        <rFont val="Segoe UI"/>
        <family val="2"/>
      </rPr>
      <t>23</t>
    </r>
    <r>
      <rPr>
        <sz val="9"/>
        <rFont val="Segoe UI"/>
        <family val="2"/>
      </rPr>
      <t xml:space="preserve">) and R= (line </t>
    </r>
    <r>
      <rPr>
        <u/>
        <sz val="9"/>
        <color rgb="FF0000FF"/>
        <rFont val="Segoe UI"/>
        <family val="2"/>
      </rPr>
      <t>27</t>
    </r>
    <r>
      <rPr>
        <sz val="9"/>
        <rFont val="Segoe UI"/>
        <family val="2"/>
      </rPr>
      <t xml:space="preserve"> </t>
    </r>
    <r>
      <rPr>
        <strike/>
        <sz val="9"/>
        <color rgb="FFFF0000"/>
        <rFont val="Segoe UI"/>
        <family val="2"/>
      </rPr>
      <t>26</t>
    </r>
    <r>
      <rPr>
        <sz val="9"/>
        <rFont val="Segoe UI"/>
        <family val="2"/>
      </rPr>
      <t>)</t>
    </r>
  </si>
  <si>
    <r>
      <t xml:space="preserve">      1 / (1 - T)  = (T from line </t>
    </r>
    <r>
      <rPr>
        <u/>
        <sz val="9"/>
        <color rgb="FF0000FF"/>
        <rFont val="Segoe UI"/>
        <family val="2"/>
      </rPr>
      <t>30</t>
    </r>
    <r>
      <rPr>
        <sz val="9"/>
        <rFont val="Segoe UI"/>
        <family val="2"/>
      </rPr>
      <t xml:space="preserve"> </t>
    </r>
    <r>
      <rPr>
        <strike/>
        <sz val="9"/>
        <color rgb="FFFF0000"/>
        <rFont val="Segoe UI"/>
        <family val="2"/>
      </rPr>
      <t>29</t>
    </r>
    <r>
      <rPr>
        <sz val="9"/>
        <rFont val="Segoe UI"/>
        <family val="2"/>
      </rPr>
      <t>)</t>
    </r>
  </si>
  <si>
    <r>
      <t xml:space="preserve">100 Basis Point Incentive Return multiplied by Rate Base (line </t>
    </r>
    <r>
      <rPr>
        <u/>
        <sz val="9"/>
        <color rgb="FF0000FF"/>
        <rFont val="Segoe UI"/>
        <family val="2"/>
      </rPr>
      <t>22</t>
    </r>
    <r>
      <rPr>
        <sz val="9"/>
        <rFont val="Segoe UI"/>
        <family val="2"/>
      </rPr>
      <t xml:space="preserve"> </t>
    </r>
    <r>
      <rPr>
        <strike/>
        <sz val="9"/>
        <color rgb="FFFF0000"/>
        <rFont val="Segoe UI"/>
        <family val="2"/>
      </rPr>
      <t>21</t>
    </r>
    <r>
      <rPr>
        <sz val="9"/>
        <rFont val="Segoe UI"/>
        <family val="2"/>
      </rPr>
      <t xml:space="preserve"> * line </t>
    </r>
    <r>
      <rPr>
        <u/>
        <sz val="9"/>
        <color rgb="FF0000FF"/>
        <rFont val="Segoe UI"/>
        <family val="2"/>
      </rPr>
      <t>27</t>
    </r>
    <r>
      <rPr>
        <sz val="9"/>
        <rFont val="Segoe UI"/>
        <family val="2"/>
      </rPr>
      <t xml:space="preserve"> </t>
    </r>
    <r>
      <rPr>
        <strike/>
        <sz val="9"/>
        <color rgb="FFFF0000"/>
        <rFont val="Segoe UI"/>
        <family val="2"/>
      </rPr>
      <t>26</t>
    </r>
    <r>
      <rPr>
        <sz val="9"/>
        <rFont val="Segoe UI"/>
        <family val="2"/>
      </rPr>
      <t>)</t>
    </r>
  </si>
  <si>
    <r>
      <rPr>
        <u/>
        <sz val="9"/>
        <color rgb="FF0000FF"/>
        <rFont val="Segoe UI"/>
        <family val="2"/>
      </rPr>
      <t>Income Tax Calculation</t>
    </r>
    <r>
      <rPr>
        <sz val="9"/>
        <rFont val="Segoe UI"/>
        <family val="2"/>
      </rPr>
      <t xml:space="preserve"> </t>
    </r>
    <r>
      <rPr>
        <strike/>
        <sz val="9"/>
        <color rgb="FFFF0000"/>
        <rFont val="Segoe UI"/>
        <family val="2"/>
      </rPr>
      <t>ITC adjustment</t>
    </r>
    <r>
      <rPr>
        <sz val="9"/>
        <rFont val="Segoe UI"/>
        <family val="2"/>
      </rPr>
      <t xml:space="preserve"> (</t>
    </r>
    <r>
      <rPr>
        <strike/>
        <sz val="9"/>
        <color rgb="FFFF0000"/>
        <rFont val="Segoe UI"/>
        <family val="2"/>
      </rPr>
      <t xml:space="preserve">line 33 * </t>
    </r>
    <r>
      <rPr>
        <sz val="9"/>
        <rFont val="Segoe UI"/>
        <family val="2"/>
      </rPr>
      <t>line 31</t>
    </r>
    <r>
      <rPr>
        <strike/>
        <sz val="9"/>
        <color rgb="FFFF0000"/>
        <rFont val="Segoe UI"/>
        <family val="2"/>
      </rPr>
      <t xml:space="preserve">) </t>
    </r>
    <r>
      <rPr>
        <sz val="9"/>
        <rFont val="Segoe UI"/>
        <family val="2"/>
      </rPr>
      <t xml:space="preserve"> * </t>
    </r>
    <r>
      <rPr>
        <u/>
        <sz val="9"/>
        <color rgb="FF0000FF"/>
        <rFont val="Segoe UI"/>
        <family val="2"/>
      </rPr>
      <t>line 28</t>
    </r>
    <r>
      <rPr>
        <sz val="9"/>
        <rFont val="Segoe UI"/>
        <family val="2"/>
      </rPr>
      <t xml:space="preserve"> </t>
    </r>
    <r>
      <rPr>
        <strike/>
        <sz val="9"/>
        <color rgb="FFFF0000"/>
        <rFont val="Segoe UI"/>
        <family val="2"/>
      </rPr>
      <t>(1-n</t>
    </r>
    <r>
      <rPr>
        <sz val="9"/>
        <rFont val="Segoe UI"/>
        <family val="2"/>
      </rPr>
      <t>)</t>
    </r>
  </si>
  <si>
    <r>
      <t xml:space="preserve">Total  (sum lines </t>
    </r>
    <r>
      <rPr>
        <u/>
        <sz val="9"/>
        <color rgb="FF0000FF"/>
        <rFont val="Segoe UI"/>
        <family val="2"/>
      </rPr>
      <t>46</t>
    </r>
    <r>
      <rPr>
        <sz val="9"/>
        <rFont val="Segoe UI"/>
        <family val="2"/>
      </rPr>
      <t xml:space="preserve"> </t>
    </r>
    <r>
      <rPr>
        <strike/>
        <sz val="9"/>
        <color rgb="FFFF0000"/>
        <rFont val="Segoe UI"/>
        <family val="2"/>
      </rPr>
      <t>44</t>
    </r>
    <r>
      <rPr>
        <sz val="9"/>
        <rFont val="Segoe UI"/>
        <family val="2"/>
      </rPr>
      <t>-</t>
    </r>
    <r>
      <rPr>
        <u/>
        <sz val="9"/>
        <color rgb="FF0000FF"/>
        <rFont val="Segoe UI"/>
        <family val="2"/>
      </rPr>
      <t>48</t>
    </r>
    <r>
      <rPr>
        <u/>
        <sz val="9"/>
        <color rgb="FF1E00FF"/>
        <rFont val="Segoe UI"/>
        <family val="2"/>
      </rPr>
      <t xml:space="preserve"> </t>
    </r>
    <r>
      <rPr>
        <strike/>
        <sz val="9"/>
        <color rgb="FFFF0000"/>
        <rFont val="Segoe UI"/>
        <family val="2"/>
      </rPr>
      <t>46</t>
    </r>
    <r>
      <rPr>
        <sz val="9"/>
        <rFont val="Segoe UI"/>
        <family val="2"/>
      </rPr>
      <t xml:space="preserve"> )</t>
    </r>
  </si>
  <si>
    <r>
      <t xml:space="preserve">Line </t>
    </r>
    <r>
      <rPr>
        <u/>
        <sz val="9"/>
        <color rgb="FF0000FF"/>
        <rFont val="Segoe UI"/>
        <family val="2"/>
      </rPr>
      <t>49</t>
    </r>
    <r>
      <rPr>
        <sz val="9"/>
        <rFont val="Segoe UI"/>
        <family val="2"/>
      </rPr>
      <t xml:space="preserve"> </t>
    </r>
    <r>
      <rPr>
        <strike/>
        <sz val="9"/>
        <color rgb="FFFF0000"/>
        <rFont val="Segoe UI"/>
        <family val="2"/>
      </rPr>
      <t>47</t>
    </r>
    <r>
      <rPr>
        <sz val="9"/>
        <rFont val="Segoe UI"/>
        <family val="2"/>
      </rPr>
      <t xml:space="preserve"> x line </t>
    </r>
    <r>
      <rPr>
        <u/>
        <sz val="9"/>
        <color rgb="FF0000FF"/>
        <rFont val="Segoe UI"/>
        <family val="2"/>
      </rPr>
      <t>44</t>
    </r>
    <r>
      <rPr>
        <sz val="9"/>
        <rFont val="Segoe UI"/>
        <family val="2"/>
      </rPr>
      <t xml:space="preserve"> </t>
    </r>
    <r>
      <rPr>
        <strike/>
        <sz val="9"/>
        <color rgb="FFFF0000"/>
        <rFont val="Segoe UI"/>
        <family val="2"/>
      </rPr>
      <t>42</t>
    </r>
  </si>
  <si>
    <r>
      <t xml:space="preserve">       where WCLTD=(line </t>
    </r>
    <r>
      <rPr>
        <u/>
        <sz val="9"/>
        <color rgb="FF0000FF"/>
        <rFont val="Segoe UI"/>
        <family val="2"/>
      </rPr>
      <t>46</t>
    </r>
    <r>
      <rPr>
        <sz val="9"/>
        <rFont val="Segoe UI"/>
        <family val="2"/>
      </rPr>
      <t xml:space="preserve"> </t>
    </r>
    <r>
      <rPr>
        <strike/>
        <sz val="9"/>
        <color rgb="FFFF0000"/>
        <rFont val="Segoe UI"/>
        <family val="2"/>
      </rPr>
      <t>44</t>
    </r>
    <r>
      <rPr>
        <sz val="9"/>
        <rFont val="Segoe UI"/>
        <family val="2"/>
      </rPr>
      <t xml:space="preserve">) and R= (line </t>
    </r>
    <r>
      <rPr>
        <u/>
        <sz val="9"/>
        <color rgb="FF0000FF"/>
        <rFont val="Segoe UI"/>
        <family val="2"/>
      </rPr>
      <t>49</t>
    </r>
    <r>
      <rPr>
        <sz val="9"/>
        <rFont val="Segoe UI"/>
        <family val="2"/>
      </rPr>
      <t xml:space="preserve"> </t>
    </r>
    <r>
      <rPr>
        <strike/>
        <sz val="9"/>
        <color rgb="FFFF0000"/>
        <rFont val="Segoe UI"/>
        <family val="2"/>
      </rPr>
      <t>47</t>
    </r>
    <r>
      <rPr>
        <sz val="9"/>
        <rFont val="Segoe UI"/>
        <family val="2"/>
      </rPr>
      <t>)</t>
    </r>
  </si>
  <si>
    <r>
      <t xml:space="preserve">      1 / (1 - T)  = (T from line </t>
    </r>
    <r>
      <rPr>
        <u/>
        <sz val="9"/>
        <color rgb="FF0000FF"/>
        <rFont val="Segoe UI"/>
        <family val="2"/>
      </rPr>
      <t>52</t>
    </r>
    <r>
      <rPr>
        <sz val="9"/>
        <rFont val="Segoe UI"/>
        <family val="2"/>
      </rPr>
      <t xml:space="preserve"> </t>
    </r>
    <r>
      <rPr>
        <strike/>
        <sz val="9"/>
        <color rgb="FFFF0000"/>
        <rFont val="Segoe UI"/>
        <family val="2"/>
      </rPr>
      <t>50</t>
    </r>
    <r>
      <rPr>
        <sz val="9"/>
        <rFont val="Segoe UI"/>
        <family val="2"/>
      </rPr>
      <t>)</t>
    </r>
  </si>
  <si>
    <r>
      <rPr>
        <u/>
        <sz val="9"/>
        <color rgb="FF0000FF"/>
        <rFont val="Segoe UI"/>
        <family val="2"/>
      </rPr>
      <t>Income Tax Calculation</t>
    </r>
    <r>
      <rPr>
        <sz val="9"/>
        <rFont val="Segoe UI"/>
        <family val="2"/>
      </rPr>
      <t xml:space="preserve"> </t>
    </r>
    <r>
      <rPr>
        <strike/>
        <sz val="9"/>
        <color rgb="FFFF0000"/>
        <rFont val="Segoe UI"/>
        <family val="2"/>
      </rPr>
      <t>ITC adjustment</t>
    </r>
    <r>
      <rPr>
        <sz val="9"/>
        <rFont val="Segoe UI"/>
        <family val="2"/>
      </rPr>
      <t xml:space="preserve"> (</t>
    </r>
    <r>
      <rPr>
        <u/>
        <sz val="9"/>
        <color rgb="FF0000FF"/>
        <rFont val="Segoe UI"/>
        <family val="2"/>
      </rPr>
      <t xml:space="preserve">line 53 * </t>
    </r>
    <r>
      <rPr>
        <sz val="9"/>
        <rFont val="Segoe UI"/>
        <family val="2"/>
      </rPr>
      <t xml:space="preserve"> line 50</t>
    </r>
    <r>
      <rPr>
        <strike/>
        <sz val="9"/>
        <color rgb="FFFF0000"/>
        <rFont val="Segoe UI"/>
        <family val="2"/>
      </rPr>
      <t xml:space="preserve"> * line 55)  * (1-n</t>
    </r>
    <r>
      <rPr>
        <sz val="9"/>
        <rFont val="Segoe UI"/>
        <family val="2"/>
      </rPr>
      <t>)</t>
    </r>
  </si>
  <si>
    <r>
      <t>(</t>
    </r>
    <r>
      <rPr>
        <u/>
        <sz val="9"/>
        <color rgb="FF0000FF"/>
        <rFont val="Segoe UI"/>
        <family val="2"/>
      </rPr>
      <t>Sum lines 58 to 60</t>
    </r>
    <r>
      <rPr>
        <sz val="9"/>
        <rFont val="Segoe UI"/>
        <family val="2"/>
      </rPr>
      <t xml:space="preserve"> </t>
    </r>
    <r>
      <rPr>
        <strike/>
        <sz val="9"/>
        <color rgb="FFFF0000"/>
        <rFont val="Segoe UI"/>
        <family val="2"/>
      </rPr>
      <t>line 56 plus line 57</t>
    </r>
    <r>
      <rPr>
        <sz val="9"/>
        <rFont val="Segoe UI"/>
        <family val="2"/>
      </rPr>
      <t>)</t>
    </r>
  </si>
  <si>
    <r>
      <t xml:space="preserve"> </t>
    </r>
    <r>
      <rPr>
        <u/>
        <sz val="9"/>
        <color rgb="FF0000FF"/>
        <rFont val="Segoe UI"/>
        <family val="2"/>
      </rPr>
      <t>52</t>
    </r>
    <r>
      <rPr>
        <sz val="9"/>
        <rFont val="Segoe UI"/>
        <family val="2"/>
      </rPr>
      <t xml:space="preserve"> </t>
    </r>
    <r>
      <rPr>
        <strike/>
        <sz val="9"/>
        <color rgb="FFFF0000"/>
        <rFont val="Segoe UI"/>
        <family val="2"/>
      </rPr>
      <t>50</t>
    </r>
    <r>
      <rPr>
        <sz val="9"/>
        <rFont val="Segoe UI"/>
        <family val="2"/>
      </rPr>
      <t xml:space="preserve"> </t>
    </r>
  </si>
  <si>
    <r>
      <t xml:space="preserve"> </t>
    </r>
    <r>
      <rPr>
        <u/>
        <sz val="9"/>
        <color rgb="FF0000FF"/>
        <rFont val="Segoe UI"/>
        <family val="2"/>
      </rPr>
      <t>53</t>
    </r>
    <r>
      <rPr>
        <sz val="9"/>
        <rFont val="Segoe UI"/>
        <family val="2"/>
      </rPr>
      <t xml:space="preserve"> </t>
    </r>
    <r>
      <rPr>
        <strike/>
        <sz val="9"/>
        <color rgb="FFFF0000"/>
        <rFont val="Segoe UI"/>
        <family val="2"/>
      </rPr>
      <t>51</t>
    </r>
    <r>
      <rPr>
        <sz val="9"/>
        <rFont val="Segoe UI"/>
        <family val="2"/>
      </rPr>
      <t xml:space="preserve"> </t>
    </r>
  </si>
  <si>
    <r>
      <t xml:space="preserve"> </t>
    </r>
    <r>
      <rPr>
        <u/>
        <sz val="9"/>
        <color rgb="FF0000FF"/>
        <rFont val="Segoe UI"/>
        <family val="2"/>
      </rPr>
      <t>54</t>
    </r>
    <r>
      <rPr>
        <sz val="9"/>
        <rFont val="Segoe UI"/>
        <family val="2"/>
      </rPr>
      <t xml:space="preserve"> </t>
    </r>
    <r>
      <rPr>
        <strike/>
        <sz val="9"/>
        <color rgb="FFFF0000"/>
        <rFont val="Segoe UI"/>
        <family val="2"/>
      </rPr>
      <t>52</t>
    </r>
    <r>
      <rPr>
        <sz val="9"/>
        <rFont val="Segoe UI"/>
        <family val="2"/>
      </rPr>
      <t xml:space="preserve"> </t>
    </r>
  </si>
  <si>
    <r>
      <t xml:space="preserve"> </t>
    </r>
    <r>
      <rPr>
        <u/>
        <sz val="9"/>
        <color rgb="FF0000FF"/>
        <rFont val="Segoe UI"/>
        <family val="2"/>
      </rPr>
      <t>55</t>
    </r>
    <r>
      <rPr>
        <sz val="9"/>
        <rFont val="Segoe UI"/>
        <family val="2"/>
      </rPr>
      <t xml:space="preserve"> </t>
    </r>
    <r>
      <rPr>
        <strike/>
        <sz val="9"/>
        <color rgb="FFFF0000"/>
        <rFont val="Segoe UI"/>
        <family val="2"/>
      </rPr>
      <t>53</t>
    </r>
    <r>
      <rPr>
        <sz val="9"/>
        <rFont val="Segoe UI"/>
        <family val="2"/>
      </rPr>
      <t xml:space="preserve"> </t>
    </r>
  </si>
  <si>
    <r>
      <t xml:space="preserve"> </t>
    </r>
    <r>
      <rPr>
        <u/>
        <sz val="9"/>
        <color rgb="FF0000FF"/>
        <rFont val="Segoe UI"/>
        <family val="2"/>
      </rPr>
      <t>56</t>
    </r>
    <r>
      <rPr>
        <sz val="9"/>
        <rFont val="Segoe UI"/>
        <family val="2"/>
      </rPr>
      <t xml:space="preserve"> </t>
    </r>
    <r>
      <rPr>
        <strike/>
        <sz val="9"/>
        <color rgb="FFFF0000"/>
        <rFont val="Segoe UI"/>
        <family val="2"/>
      </rPr>
      <t>54</t>
    </r>
    <r>
      <rPr>
        <sz val="9"/>
        <rFont val="Segoe UI"/>
        <family val="2"/>
      </rPr>
      <t xml:space="preserve"> </t>
    </r>
  </si>
  <si>
    <r>
      <t xml:space="preserve"> </t>
    </r>
    <r>
      <rPr>
        <u/>
        <sz val="9"/>
        <color rgb="FF0000FF"/>
        <rFont val="Segoe UI"/>
        <family val="2"/>
      </rPr>
      <t>57</t>
    </r>
    <r>
      <rPr>
        <sz val="9"/>
        <rFont val="Segoe UI"/>
        <family val="2"/>
      </rPr>
      <t xml:space="preserve"> </t>
    </r>
    <r>
      <rPr>
        <strike/>
        <sz val="9"/>
        <color rgb="FFFF0000"/>
        <rFont val="Segoe UI"/>
        <family val="2"/>
      </rPr>
      <t>55</t>
    </r>
    <r>
      <rPr>
        <sz val="9"/>
        <rFont val="Segoe UI"/>
        <family val="2"/>
      </rPr>
      <t xml:space="preserve"> </t>
    </r>
  </si>
  <si>
    <r>
      <rPr>
        <u/>
        <sz val="9"/>
        <color rgb="FF0000FF"/>
        <rFont val="Segoe UI"/>
        <family val="2"/>
      </rPr>
      <t>58</t>
    </r>
    <r>
      <rPr>
        <sz val="9"/>
        <rFont val="Segoe UI"/>
        <family val="2"/>
      </rPr>
      <t xml:space="preserve"> </t>
    </r>
    <r>
      <rPr>
        <strike/>
        <sz val="9"/>
        <color rgb="FFFF0000"/>
        <rFont val="Segoe UI"/>
        <family val="2"/>
      </rPr>
      <t>56</t>
    </r>
    <r>
      <rPr>
        <sz val="9"/>
        <rFont val="Segoe UI"/>
        <family val="2"/>
      </rPr>
      <t xml:space="preserve"> </t>
    </r>
  </si>
  <si>
    <r>
      <t xml:space="preserve"> </t>
    </r>
    <r>
      <rPr>
        <u/>
        <sz val="9"/>
        <color rgb="FF0000FF"/>
        <rFont val="Segoe UI"/>
        <family val="2"/>
      </rPr>
      <t>59</t>
    </r>
    <r>
      <rPr>
        <sz val="9"/>
        <rFont val="Segoe UI"/>
        <family val="2"/>
      </rPr>
      <t xml:space="preserve"> </t>
    </r>
    <r>
      <rPr>
        <strike/>
        <sz val="9"/>
        <color rgb="FFFF0000"/>
        <rFont val="Segoe UI"/>
        <family val="2"/>
      </rPr>
      <t>57</t>
    </r>
    <r>
      <rPr>
        <sz val="9"/>
        <rFont val="Segoe UI"/>
        <family val="2"/>
      </rPr>
      <t xml:space="preserve"> </t>
    </r>
  </si>
  <si>
    <r>
      <t xml:space="preserve"> </t>
    </r>
    <r>
      <rPr>
        <u/>
        <sz val="9"/>
        <color rgb="FF0000FF"/>
        <rFont val="Segoe UI"/>
        <family val="2"/>
      </rPr>
      <t>61</t>
    </r>
    <r>
      <rPr>
        <sz val="9"/>
        <rFont val="Segoe UI"/>
        <family val="2"/>
      </rPr>
      <t xml:space="preserve"> </t>
    </r>
    <r>
      <rPr>
        <strike/>
        <sz val="9"/>
        <color rgb="FFFF0000"/>
        <rFont val="Segoe UI"/>
        <family val="2"/>
      </rPr>
      <t>58</t>
    </r>
    <r>
      <rPr>
        <sz val="9"/>
        <rFont val="Segoe UI"/>
        <family val="2"/>
      </rPr>
      <t xml:space="preserve"> </t>
    </r>
  </si>
  <si>
    <r>
      <t xml:space="preserve"> </t>
    </r>
    <r>
      <rPr>
        <u/>
        <sz val="9"/>
        <color rgb="FF0000FF"/>
        <rFont val="Segoe UI"/>
        <family val="2"/>
      </rPr>
      <t>62</t>
    </r>
    <r>
      <rPr>
        <sz val="9"/>
        <rFont val="Segoe UI"/>
        <family val="2"/>
      </rPr>
      <t xml:space="preserve"> </t>
    </r>
    <r>
      <rPr>
        <strike/>
        <sz val="9"/>
        <color rgb="FFFF0000"/>
        <rFont val="Segoe UI"/>
        <family val="2"/>
      </rPr>
      <t>59</t>
    </r>
    <r>
      <rPr>
        <sz val="9"/>
        <rFont val="Segoe UI"/>
        <family val="2"/>
      </rPr>
      <t xml:space="preserve"> </t>
    </r>
  </si>
  <si>
    <r>
      <t xml:space="preserve"> </t>
    </r>
    <r>
      <rPr>
        <u/>
        <sz val="9"/>
        <color rgb="FF0000FF"/>
        <rFont val="Segoe UI"/>
        <family val="2"/>
      </rPr>
      <t>63</t>
    </r>
    <r>
      <rPr>
        <sz val="9"/>
        <rFont val="Segoe UI"/>
        <family val="2"/>
      </rPr>
      <t xml:space="preserve"> </t>
    </r>
    <r>
      <rPr>
        <strike/>
        <sz val="9"/>
        <color rgb="FFFF0000"/>
        <rFont val="Segoe UI"/>
        <family val="2"/>
      </rPr>
      <t>60</t>
    </r>
    <r>
      <rPr>
        <sz val="9"/>
        <rFont val="Segoe UI"/>
        <family val="2"/>
      </rPr>
      <t xml:space="preserve"> </t>
    </r>
  </si>
  <si>
    <r>
      <t xml:space="preserve"> </t>
    </r>
    <r>
      <rPr>
        <u/>
        <sz val="9"/>
        <color rgb="FF0000FF"/>
        <rFont val="Segoe UI"/>
        <family val="2"/>
      </rPr>
      <t>64</t>
    </r>
    <r>
      <rPr>
        <sz val="9"/>
        <rFont val="Segoe UI"/>
        <family val="2"/>
      </rPr>
      <t xml:space="preserve"> </t>
    </r>
    <r>
      <rPr>
        <strike/>
        <sz val="9"/>
        <color rgb="FFFF0000"/>
        <rFont val="Segoe UI"/>
        <family val="2"/>
      </rPr>
      <t>61</t>
    </r>
    <r>
      <rPr>
        <sz val="9"/>
        <rFont val="Segoe UI"/>
        <family val="2"/>
      </rPr>
      <t xml:space="preserve"> </t>
    </r>
  </si>
  <si>
    <r>
      <t xml:space="preserve"> </t>
    </r>
    <r>
      <rPr>
        <u/>
        <sz val="9"/>
        <color rgb="FF0000FF"/>
        <rFont val="Segoe UI"/>
        <family val="2"/>
      </rPr>
      <t>65</t>
    </r>
    <r>
      <rPr>
        <sz val="9"/>
        <rFont val="Segoe UI"/>
        <family val="2"/>
      </rPr>
      <t xml:space="preserve"> </t>
    </r>
    <r>
      <rPr>
        <strike/>
        <sz val="9"/>
        <color rgb="FFFF0000"/>
        <rFont val="Segoe UI"/>
        <family val="2"/>
      </rPr>
      <t>62</t>
    </r>
    <r>
      <rPr>
        <sz val="9"/>
        <rFont val="Segoe UI"/>
        <family val="2"/>
      </rPr>
      <t xml:space="preserve"> </t>
    </r>
  </si>
  <si>
    <r>
      <t xml:space="preserve"> </t>
    </r>
    <r>
      <rPr>
        <u/>
        <sz val="9"/>
        <color rgb="FF0000FF"/>
        <rFont val="Segoe UI"/>
        <family val="2"/>
      </rPr>
      <t>66</t>
    </r>
    <r>
      <rPr>
        <sz val="9"/>
        <rFont val="Segoe UI"/>
        <family val="2"/>
      </rPr>
      <t xml:space="preserve"> </t>
    </r>
    <r>
      <rPr>
        <strike/>
        <sz val="9"/>
        <color rgb="FFFF0000"/>
        <rFont val="Segoe UI"/>
        <family val="2"/>
      </rPr>
      <t>63</t>
    </r>
    <r>
      <rPr>
        <sz val="9"/>
        <rFont val="Segoe UI"/>
        <family val="2"/>
      </rPr>
      <t xml:space="preserve"> </t>
    </r>
  </si>
  <si>
    <r>
      <t xml:space="preserve"> </t>
    </r>
    <r>
      <rPr>
        <u/>
        <sz val="9"/>
        <color rgb="FF0000FF"/>
        <rFont val="Segoe UI"/>
        <family val="2"/>
      </rPr>
      <t>67</t>
    </r>
    <r>
      <rPr>
        <sz val="9"/>
        <rFont val="Segoe UI"/>
        <family val="2"/>
      </rPr>
      <t xml:space="preserve"> </t>
    </r>
    <r>
      <rPr>
        <strike/>
        <sz val="9"/>
        <color rgb="FFFF0000"/>
        <rFont val="Segoe UI"/>
        <family val="2"/>
      </rPr>
      <t>64</t>
    </r>
    <r>
      <rPr>
        <sz val="9"/>
        <rFont val="Segoe UI"/>
        <family val="2"/>
      </rPr>
      <t xml:space="preserve"> </t>
    </r>
  </si>
  <si>
    <r>
      <t xml:space="preserve"> </t>
    </r>
    <r>
      <rPr>
        <u/>
        <sz val="9"/>
        <color rgb="FF0000FF"/>
        <rFont val="Segoe UI"/>
        <family val="2"/>
      </rPr>
      <t>68</t>
    </r>
    <r>
      <rPr>
        <sz val="9"/>
        <rFont val="Segoe UI"/>
        <family val="2"/>
      </rPr>
      <t xml:space="preserve"> </t>
    </r>
    <r>
      <rPr>
        <strike/>
        <sz val="9"/>
        <color rgb="FFFF0000"/>
        <rFont val="Segoe UI"/>
        <family val="2"/>
      </rPr>
      <t>65</t>
    </r>
    <r>
      <rPr>
        <sz val="9"/>
        <rFont val="Segoe UI"/>
        <family val="2"/>
      </rPr>
      <t xml:space="preserve"> </t>
    </r>
  </si>
  <si>
    <r>
      <t xml:space="preserve">Sum lines </t>
    </r>
    <r>
      <rPr>
        <u/>
        <sz val="9"/>
        <color rgb="FF0000FF"/>
        <rFont val="Segoe UI"/>
        <family val="2"/>
      </rPr>
      <t>50</t>
    </r>
    <r>
      <rPr>
        <sz val="9"/>
        <rFont val="Segoe UI"/>
        <family val="2"/>
      </rPr>
      <t xml:space="preserve"> </t>
    </r>
    <r>
      <rPr>
        <strike/>
        <sz val="9"/>
        <color rgb="FFFF0000"/>
        <rFont val="Segoe UI"/>
        <family val="2"/>
      </rPr>
      <t>48</t>
    </r>
    <r>
      <rPr>
        <sz val="9"/>
        <rFont val="Segoe UI"/>
        <family val="2"/>
      </rPr>
      <t xml:space="preserve"> and </t>
    </r>
    <r>
      <rPr>
        <u/>
        <sz val="9"/>
        <color rgb="FF0000FF"/>
        <rFont val="Segoe UI"/>
        <family val="2"/>
      </rPr>
      <t>61</t>
    </r>
    <r>
      <rPr>
        <sz val="9"/>
        <rFont val="Segoe UI"/>
        <family val="2"/>
      </rPr>
      <t xml:space="preserve"> </t>
    </r>
    <r>
      <rPr>
        <strike/>
        <sz val="9"/>
        <color rgb="FFFF0000"/>
        <rFont val="Segoe UI"/>
        <family val="2"/>
      </rPr>
      <t>58</t>
    </r>
  </si>
  <si>
    <r>
      <t xml:space="preserve">Line </t>
    </r>
    <r>
      <rPr>
        <u/>
        <sz val="9"/>
        <color rgb="FF0000FF"/>
        <rFont val="Segoe UI"/>
        <family val="2"/>
      </rPr>
      <t>44</t>
    </r>
    <r>
      <rPr>
        <sz val="9"/>
        <rFont val="Segoe UI"/>
        <family val="2"/>
      </rPr>
      <t xml:space="preserve"> </t>
    </r>
    <r>
      <rPr>
        <strike/>
        <sz val="9"/>
        <color rgb="FFFF0000"/>
        <rFont val="Segoe UI"/>
        <family val="2"/>
      </rPr>
      <t>42</t>
    </r>
  </si>
  <si>
    <r>
      <t xml:space="preserve">Line </t>
    </r>
    <r>
      <rPr>
        <u/>
        <sz val="9"/>
        <color rgb="FF0000FF"/>
        <rFont val="Segoe UI"/>
        <family val="2"/>
      </rPr>
      <t>62</t>
    </r>
    <r>
      <rPr>
        <sz val="9"/>
        <rFont val="Segoe UI"/>
        <family val="2"/>
      </rPr>
      <t xml:space="preserve"> </t>
    </r>
    <r>
      <rPr>
        <strike/>
        <sz val="9"/>
        <color rgb="FFFF0000"/>
        <rFont val="Segoe UI"/>
        <family val="2"/>
      </rPr>
      <t>59</t>
    </r>
    <r>
      <rPr>
        <sz val="9"/>
        <rFont val="Segoe UI"/>
        <family val="2"/>
      </rPr>
      <t xml:space="preserve"> / line </t>
    </r>
    <r>
      <rPr>
        <u/>
        <sz val="9"/>
        <color rgb="FF0000FF"/>
        <rFont val="Segoe UI"/>
        <family val="2"/>
      </rPr>
      <t>63</t>
    </r>
    <r>
      <rPr>
        <sz val="9"/>
        <rFont val="Segoe UI"/>
        <family val="2"/>
      </rPr>
      <t xml:space="preserve"> </t>
    </r>
    <r>
      <rPr>
        <strike/>
        <sz val="9"/>
        <color rgb="FFFF0000"/>
        <rFont val="Segoe UI"/>
        <family val="2"/>
      </rPr>
      <t>60</t>
    </r>
  </si>
  <si>
    <r>
      <t xml:space="preserve">Line </t>
    </r>
    <r>
      <rPr>
        <u/>
        <sz val="9"/>
        <color rgb="FF0000FF"/>
        <rFont val="Segoe UI"/>
        <family val="2"/>
      </rPr>
      <t>64</t>
    </r>
    <r>
      <rPr>
        <sz val="9"/>
        <rFont val="Segoe UI"/>
        <family val="2"/>
      </rPr>
      <t xml:space="preserve"> </t>
    </r>
    <r>
      <rPr>
        <strike/>
        <sz val="9"/>
        <color rgb="FFFF0000"/>
        <rFont val="Segoe UI"/>
        <family val="2"/>
      </rPr>
      <t>61</t>
    </r>
    <r>
      <rPr>
        <sz val="9"/>
        <rFont val="Segoe UI"/>
        <family val="2"/>
      </rPr>
      <t xml:space="preserve"> - Line </t>
    </r>
    <r>
      <rPr>
        <u/>
        <sz val="9"/>
        <color rgb="FF0000FF"/>
        <rFont val="Segoe UI"/>
        <family val="2"/>
      </rPr>
      <t>21</t>
    </r>
    <r>
      <rPr>
        <sz val="9"/>
        <rFont val="Segoe UI"/>
        <family val="2"/>
      </rPr>
      <t xml:space="preserve"> </t>
    </r>
    <r>
      <rPr>
        <strike/>
        <sz val="9"/>
        <color rgb="FFFF0000"/>
        <rFont val="Segoe UI"/>
        <family val="2"/>
      </rPr>
      <t>20</t>
    </r>
  </si>
  <si>
    <r>
      <rPr>
        <sz val="9"/>
        <rFont val="Segoe UI"/>
        <family val="2"/>
      </rPr>
      <t>ITC adjustment (line 13 * line 14</t>
    </r>
    <r>
      <rPr>
        <u/>
        <sz val="9"/>
        <color rgb="FF1E00FF"/>
        <rFont val="Segoe UI"/>
        <family val="2"/>
      </rPr>
      <t>)</t>
    </r>
    <r>
      <rPr>
        <strike/>
        <u/>
        <sz val="9"/>
        <color rgb="FFFF0000"/>
        <rFont val="Segoe UI"/>
        <family val="2"/>
      </rPr>
      <t xml:space="preserve">  * (1-n)</t>
    </r>
  </si>
  <si>
    <r>
      <t xml:space="preserve">ITC adjustment (line 34 </t>
    </r>
    <r>
      <rPr>
        <strike/>
        <u/>
        <sz val="9"/>
        <color rgb="FFFF0000"/>
        <rFont val="Segoe UI"/>
        <family val="2"/>
      </rPr>
      <t>33</t>
    </r>
    <r>
      <rPr>
        <u/>
        <sz val="9"/>
        <color rgb="FF1E00FF"/>
        <rFont val="Segoe UI"/>
        <family val="2"/>
      </rPr>
      <t xml:space="preserve"> * line 35 </t>
    </r>
    <r>
      <rPr>
        <strike/>
        <u/>
        <sz val="9"/>
        <color rgb="FFFF0000"/>
        <rFont val="Segoe UI"/>
        <family val="2"/>
      </rPr>
      <t>34</t>
    </r>
    <r>
      <rPr>
        <u/>
        <sz val="9"/>
        <color rgb="FF1E00FF"/>
        <rFont val="Segoe UI"/>
        <family val="2"/>
      </rPr>
      <t>)</t>
    </r>
    <r>
      <rPr>
        <strike/>
        <sz val="9"/>
        <color rgb="FFFF0000"/>
        <rFont val="Segoe UI"/>
        <family val="2"/>
      </rPr>
      <t xml:space="preserve">  * (1-n)</t>
    </r>
  </si>
  <si>
    <r>
      <t xml:space="preserve">ITC adjustment (line 56 </t>
    </r>
    <r>
      <rPr>
        <strike/>
        <u/>
        <sz val="9"/>
        <color rgb="FFFF0000"/>
        <rFont val="Segoe UI"/>
        <family val="2"/>
      </rPr>
      <t>54</t>
    </r>
    <r>
      <rPr>
        <u/>
        <sz val="9"/>
        <color rgb="FF1E00FF"/>
        <rFont val="Segoe UI"/>
        <family val="2"/>
      </rPr>
      <t xml:space="preserve"> * line 57 </t>
    </r>
    <r>
      <rPr>
        <strike/>
        <u/>
        <sz val="9"/>
        <color rgb="FFFF0000"/>
        <rFont val="Segoe UI"/>
        <family val="2"/>
      </rPr>
      <t>55</t>
    </r>
    <r>
      <rPr>
        <u/>
        <sz val="9"/>
        <color rgb="FF1E00FF"/>
        <rFont val="Segoe UI"/>
        <family val="2"/>
      </rPr>
      <t>)</t>
    </r>
    <r>
      <rPr>
        <strike/>
        <sz val="9"/>
        <color rgb="FFFF0000"/>
        <rFont val="Segoe UI"/>
        <family val="2"/>
      </rPr>
      <t xml:space="preserve">  * (1-n)</t>
    </r>
  </si>
  <si>
    <r>
      <t xml:space="preserve">Only amounts in ADIT-283 relating to </t>
    </r>
    <r>
      <rPr>
        <u/>
        <sz val="12"/>
        <color rgb="FF0000FF"/>
        <rFont val="Arial Narrow"/>
        <family val="2"/>
      </rPr>
      <t xml:space="preserve">accelerated </t>
    </r>
    <r>
      <rPr>
        <strike/>
        <sz val="12"/>
        <color rgb="FFFF0000"/>
        <rFont val="Arial Narrow"/>
        <family val="2"/>
      </rPr>
      <t>D</t>
    </r>
    <r>
      <rPr>
        <u/>
        <sz val="12"/>
        <color rgb="FF0000FF"/>
        <rFont val="Arial Narrow"/>
        <family val="2"/>
      </rPr>
      <t>d</t>
    </r>
    <r>
      <rPr>
        <sz val="12"/>
        <rFont val="Arial Narrow"/>
        <family val="2"/>
      </rPr>
      <t xml:space="preserve">epreciation, if applicable, are subject to proration.  See Line </t>
    </r>
    <r>
      <rPr>
        <u/>
        <sz val="12"/>
        <color rgb="FF0000FF"/>
        <rFont val="Arial Narrow"/>
        <family val="2"/>
      </rPr>
      <t>40</t>
    </r>
    <r>
      <rPr>
        <sz val="12"/>
        <rFont val="Arial Narrow"/>
        <family val="2"/>
      </rPr>
      <t xml:space="preserve"> </t>
    </r>
    <r>
      <rPr>
        <strike/>
        <sz val="12"/>
        <color rgb="FFFF0000"/>
        <rFont val="Arial Narrow"/>
        <family val="2"/>
      </rPr>
      <t>44</t>
    </r>
    <r>
      <rPr>
        <sz val="12"/>
        <rFont val="Arial Narrow"/>
        <family val="2"/>
      </rPr>
      <t xml:space="preserve"> in Attach 6c and 6d.</t>
    </r>
  </si>
  <si>
    <r>
      <t>Only amounts in ADIT-190 related to NOL carryforwards</t>
    </r>
    <r>
      <rPr>
        <u/>
        <sz val="12"/>
        <color rgb="FF0000FF"/>
        <rFont val="Arial Narrow"/>
        <family val="2"/>
      </rPr>
      <t xml:space="preserve"> resulting from accelerated depreciation</t>
    </r>
    <r>
      <rPr>
        <sz val="12"/>
        <rFont val="Arial Narrow"/>
        <family val="2"/>
      </rPr>
      <t xml:space="preserve">, if applicable, are subject to proration.  See Line </t>
    </r>
    <r>
      <rPr>
        <u/>
        <sz val="12"/>
        <color rgb="FF0000FF"/>
        <rFont val="Arial Narrow"/>
        <family val="2"/>
      </rPr>
      <t>14</t>
    </r>
    <r>
      <rPr>
        <sz val="12"/>
        <rFont val="Arial Narrow"/>
        <family val="2"/>
      </rPr>
      <t xml:space="preserve"> </t>
    </r>
    <r>
      <rPr>
        <strike/>
        <sz val="12"/>
        <color rgb="FFFF0000"/>
        <rFont val="Arial Narrow"/>
        <family val="2"/>
      </rPr>
      <t>18</t>
    </r>
    <r>
      <rPr>
        <sz val="12"/>
        <rFont val="Arial Narrow"/>
        <family val="2"/>
      </rPr>
      <t xml:space="preserve"> in Attach 6c and 6d.</t>
    </r>
  </si>
  <si>
    <t>Actual Balance, EOY, Non Prorated items (Line 12 less Line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</si>
</sst>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0.00000"/>
    <numFmt numFmtId="167" formatCode="#,##0.0"/>
    <numFmt numFmtId="168" formatCode="_(* #,##0.000_);_(* \(#,##0.000\);_(* &quot;-&quot;??_);_(@_)"/>
    <numFmt numFmtId="169" formatCode="&quot;$&quot;#,##0.00"/>
    <numFmt numFmtId="170" formatCode="0.000%"/>
    <numFmt numFmtId="171" formatCode="&quot;$&quot;#,##0"/>
    <numFmt numFmtId="172" formatCode="0.0%"/>
    <numFmt numFmtId="173" formatCode="#,##0.00000"/>
    <numFmt numFmtId="174" formatCode="mm/dd/yy;@"/>
    <numFmt numFmtId="175" formatCode="_(&quot;$&quot;* #,##0_);_(&quot;$&quot;* \(#,##0\);_(&quot;$&quot;* &quot;-&quot;??_);_(@_)"/>
    <numFmt numFmtId="176" formatCode="0.000000"/>
    <numFmt numFmtId="177" formatCode="_(* #,##0.0_);_(* \(#,##0.0\);_(* &quot;-&quot;??_);_(@_)"/>
    <numFmt numFmtId="178" formatCode="_(* #,##0.0_);_(* \(#,##0.0\);_(* &quot;-&quot;?_);_(@_)"/>
    <numFmt numFmtId="179" formatCode="0.0000"/>
  </numFmts>
  <fonts count="74">
    <font>
      <sz val="10"/>
      <color theme="1"/>
      <name val="Arial"/>
      <family val="2"/>
    </font>
    <font>
      <sz val="11"/>
      <color theme="1"/>
      <name val="Calibri"/>
      <family val="2"/>
      <scheme val="minor"/>
    </font>
    <font>
      <sz val="11"/>
      <color theme="1"/>
      <name val="Calibri"/>
      <family val="2"/>
      <scheme val="minor"/>
    </font>
    <font>
      <sz val="14"/>
      <name val="Arial Narrow"/>
      <family val="2"/>
    </font>
    <font>
      <sz val="12"/>
      <name val="Arial"/>
      <family val="2"/>
    </font>
    <font>
      <sz val="12"/>
      <name val="Arial MT"/>
      <family val="2"/>
    </font>
    <font>
      <sz val="11"/>
      <name val="Arial"/>
      <family val="2"/>
    </font>
    <font>
      <b/>
      <sz val="12"/>
      <name val="Arial"/>
      <family val="2"/>
    </font>
    <font>
      <sz val="9"/>
      <name val="Segoe UI"/>
      <family val="2"/>
    </font>
    <font>
      <u/>
      <sz val="9"/>
      <color rgb="FF1E00FF"/>
      <name val="Segoe UI"/>
      <family val="2"/>
    </font>
    <font>
      <b/>
      <sz val="12"/>
      <name val="Calibri"/>
      <family val="2"/>
    </font>
    <font>
      <sz val="12"/>
      <color rgb="FFFF0000"/>
      <name val="Arial"/>
      <family val="2"/>
    </font>
    <font>
      <sz val="12"/>
      <name val="Arial Narrow"/>
      <family val="2"/>
    </font>
    <font>
      <sz val="11"/>
      <color theme="1"/>
      <name val="Calibri"/>
      <family val="2"/>
      <scheme val="minor"/>
    </font>
    <font>
      <sz val="12"/>
      <name val="Times New Roman"/>
      <family val="1"/>
    </font>
    <font>
      <sz val="14"/>
      <name val="Arial MT"/>
      <family val="2"/>
    </font>
    <font>
      <strike/>
      <sz val="9"/>
      <color rgb="FFFF0000"/>
      <name val="Segoe UI"/>
      <family val="2"/>
    </font>
    <font>
      <u/>
      <sz val="10"/>
      <color rgb="FF0000FF"/>
      <name val="Arial"/>
      <family val="2"/>
    </font>
    <font>
      <sz val="10"/>
      <color theme="1"/>
      <name val="Arial"/>
      <family val="2"/>
    </font>
    <font>
      <u/>
      <sz val="9"/>
      <color rgb="FF0000FF"/>
      <name val="Segoe UI"/>
      <family val="2"/>
    </font>
    <font>
      <b/>
      <sz val="12"/>
      <name val="Times New Roman"/>
      <family val="1"/>
    </font>
    <font>
      <strike/>
      <u/>
      <sz val="9"/>
      <color rgb="FFFF0000"/>
      <name val="Segoe UI"/>
      <family val="2"/>
    </font>
    <font>
      <sz val="9"/>
      <color rgb="FF0000FF"/>
      <name val="Segoe UI"/>
      <family val="2"/>
    </font>
    <font>
      <u/>
      <sz val="12"/>
      <color rgb="FF0000FF"/>
      <name val="Times New Roman"/>
      <family val="1"/>
    </font>
    <font>
      <strike/>
      <sz val="12"/>
      <color rgb="FFFF0000"/>
      <name val="Times New Roman"/>
      <family val="1"/>
    </font>
    <font>
      <sz val="10"/>
      <name val="Arial"/>
      <family val="2"/>
    </font>
    <font>
      <b/>
      <sz val="14"/>
      <name val="Arial"/>
      <family val="2"/>
    </font>
    <font>
      <b/>
      <sz val="10"/>
      <color rgb="FFFF0000"/>
      <name val="Arial"/>
      <family val="2"/>
    </font>
    <font>
      <sz val="10"/>
      <color rgb="FF0000FF"/>
      <name val="Arial"/>
      <family val="2"/>
    </font>
    <font>
      <b/>
      <sz val="10"/>
      <name val="Arial"/>
      <family val="2"/>
    </font>
    <font>
      <sz val="10"/>
      <name val="Times New Roman"/>
      <family val="1"/>
    </font>
    <font>
      <sz val="12"/>
      <color theme="1"/>
      <name val="Times New Roman"/>
      <family val="1"/>
    </font>
    <font>
      <sz val="10"/>
      <color rgb="FFFF0000"/>
      <name val="Arial"/>
      <family val="2"/>
    </font>
    <font>
      <sz val="13"/>
      <name val="Times New Roman"/>
      <family val="1"/>
    </font>
    <font>
      <b/>
      <sz val="12"/>
      <color rgb="FFFF0000"/>
      <name val="Arial Narrow"/>
      <family val="2"/>
    </font>
    <font>
      <sz val="12"/>
      <color rgb="FFFF0000"/>
      <name val="Arial Narrow"/>
      <family val="2"/>
    </font>
    <font>
      <b/>
      <u/>
      <sz val="10"/>
      <name val="Arial"/>
      <family val="2"/>
    </font>
    <font>
      <b/>
      <sz val="10"/>
      <name val="Times New Roman"/>
      <family val="1"/>
    </font>
    <font>
      <b/>
      <sz val="12"/>
      <name val="Arial Narrow"/>
      <family val="2"/>
    </font>
    <font>
      <sz val="12"/>
      <name val="Arial MT"/>
    </font>
    <font>
      <sz val="12"/>
      <color rgb="FFFF0000"/>
      <name val="Arial MT"/>
    </font>
    <font>
      <b/>
      <sz val="12"/>
      <color rgb="FFFF0000"/>
      <name val="Arial"/>
      <family val="2"/>
    </font>
    <font>
      <sz val="12"/>
      <color indexed="8"/>
      <name val="Arial Narrow"/>
      <family val="2"/>
    </font>
    <font>
      <b/>
      <sz val="12"/>
      <color indexed="8"/>
      <name val="Arial Narrow"/>
      <family val="2"/>
    </font>
    <font>
      <sz val="11"/>
      <name val="Calibri"/>
      <family val="2"/>
      <scheme val="minor"/>
    </font>
    <font>
      <sz val="11"/>
      <name val="Arial Narrow"/>
      <family val="2"/>
    </font>
    <font>
      <strike/>
      <sz val="12"/>
      <color rgb="FFFF0000"/>
      <name val="Arial Narrow"/>
      <family val="2"/>
    </font>
    <font>
      <sz val="11"/>
      <name val="Garamond"/>
      <family val="1"/>
    </font>
    <font>
      <sz val="11"/>
      <color theme="1"/>
      <name val="Garamond"/>
      <family val="1"/>
    </font>
    <font>
      <sz val="11"/>
      <color rgb="FFFF0000"/>
      <name val="Garamond"/>
      <family val="1"/>
    </font>
    <font>
      <sz val="12"/>
      <color indexed="10"/>
      <name val="Arial Narrow"/>
      <family val="2"/>
    </font>
    <font>
      <sz val="10"/>
      <color indexed="10"/>
      <name val="Arial"/>
      <family val="2"/>
    </font>
    <font>
      <u/>
      <sz val="12"/>
      <name val="Arial Narrow"/>
      <family val="2"/>
    </font>
    <font>
      <b/>
      <sz val="14"/>
      <color rgb="FF7030A0"/>
      <name val="Arial"/>
      <family val="2"/>
    </font>
    <font>
      <b/>
      <sz val="12"/>
      <color indexed="10"/>
      <name val="Arial Narrow"/>
      <family val="2"/>
    </font>
    <font>
      <sz val="10"/>
      <color rgb="FF7030A0"/>
      <name val="Arial"/>
      <family val="2"/>
    </font>
    <font>
      <b/>
      <u/>
      <sz val="12"/>
      <name val="Arial Narrow"/>
      <family val="2"/>
    </font>
    <font>
      <b/>
      <sz val="10"/>
      <color indexed="10"/>
      <name val="Arial"/>
      <family val="2"/>
    </font>
    <font>
      <sz val="12"/>
      <color indexed="12"/>
      <name val="Arial Narrow"/>
      <family val="2"/>
    </font>
    <font>
      <i/>
      <sz val="10"/>
      <color rgb="FF7030A0"/>
      <name val="Arial"/>
      <family val="2"/>
    </font>
    <font>
      <vertAlign val="superscript"/>
      <sz val="12"/>
      <color theme="1"/>
      <name val="Times New Roman"/>
      <family val="1"/>
    </font>
    <font>
      <sz val="14"/>
      <name val="Arial"/>
      <family val="2"/>
    </font>
    <font>
      <sz val="12"/>
      <color theme="1"/>
      <name val="Calibri"/>
      <family val="2"/>
      <scheme val="minor"/>
    </font>
    <font>
      <strike/>
      <sz val="10"/>
      <color rgb="FFFF0000"/>
      <name val="Times New Roman"/>
      <family val="1"/>
    </font>
    <font>
      <b/>
      <sz val="10"/>
      <color rgb="FFFF0000"/>
      <name val="Times New Roman"/>
      <family val="1"/>
    </font>
    <font>
      <sz val="10"/>
      <name val="Arial Narrow"/>
      <family val="2"/>
    </font>
    <font>
      <b/>
      <sz val="10"/>
      <name val="Arial Narrow"/>
      <family val="2"/>
    </font>
    <font>
      <u/>
      <sz val="12"/>
      <color rgb="FF0000FF"/>
      <name val="Arial Narrow"/>
      <family val="2"/>
    </font>
    <font>
      <b/>
      <u/>
      <sz val="10"/>
      <color rgb="FF0000FF"/>
      <name val="Times New Roman"/>
      <family val="1"/>
    </font>
    <font>
      <u/>
      <sz val="10"/>
      <color rgb="FF0000FF"/>
      <name val="Times New Roman"/>
      <family val="1"/>
    </font>
    <font>
      <strike/>
      <sz val="12"/>
      <color indexed="10"/>
      <name val="Arial"/>
      <family val="2"/>
    </font>
    <font>
      <b/>
      <sz val="12"/>
      <color rgb="FF7030A0"/>
      <name val="Arial"/>
      <family val="2"/>
    </font>
    <font>
      <u/>
      <sz val="12"/>
      <color rgb="FFFF0000"/>
      <name val="Arial"/>
      <family val="2"/>
    </font>
    <font>
      <u/>
      <sz val="14"/>
      <color rgb="FF0000FF"/>
      <name val="Arial Narrow"/>
      <family val="2"/>
    </font>
  </fonts>
  <fills count="15">
    <fill>
      <patternFill patternType="none"/>
    </fill>
    <fill>
      <patternFill patternType="gray125"/>
    </fill>
    <fill>
      <patternFill patternType="solid">
        <fgColor rgb="FFB2E6FA"/>
        <bgColor indexed="64"/>
      </patternFill>
    </fill>
    <fill>
      <patternFill patternType="solid">
        <fgColor rgb="FFFBC6C2"/>
        <bgColor indexed="64"/>
      </patternFill>
    </fill>
    <fill>
      <patternFill patternType="solid">
        <fgColor rgb="FFC8EAD6"/>
        <bgColor indexed="64"/>
      </patternFill>
    </fill>
    <fill>
      <patternFill patternType="solid">
        <fgColor rgb="FFFEEBB7"/>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C000"/>
        <bgColor indexed="64"/>
      </patternFill>
    </fill>
  </fills>
  <borders count="75">
    <border>
      <left/>
      <right/>
      <top/>
      <bottom/>
      <diagonal/>
    </border>
    <border>
      <left/>
      <right/>
      <top/>
      <bottom style="medium">
        <color auto="1"/>
      </bottom>
      <diagonal/>
    </border>
    <border>
      <left/>
      <right/>
      <top style="medium">
        <color auto="1"/>
      </top>
      <bottom/>
      <diagonal/>
    </border>
    <border>
      <left style="thin">
        <color rgb="FF01ADEF"/>
      </left>
      <right style="thin">
        <color rgb="FF01ADEF"/>
      </right>
      <top style="thin">
        <color rgb="FF01ADEF"/>
      </top>
      <bottom style="thin">
        <color rgb="FF01ADEF"/>
      </bottom>
      <diagonal/>
    </border>
    <border>
      <left style="thin">
        <color rgb="FFF44436"/>
      </left>
      <right style="thin">
        <color rgb="FFF44436"/>
      </right>
      <top style="thin">
        <color rgb="FFF44436"/>
      </top>
      <bottom style="thin">
        <color rgb="FFF44436"/>
      </bottom>
      <diagonal/>
    </border>
    <border>
      <left style="thin">
        <color rgb="FF4CB97B"/>
      </left>
      <right style="thin">
        <color rgb="FF4CB97B"/>
      </right>
      <top style="thin">
        <color rgb="FF4CB97B"/>
      </top>
      <bottom style="thin">
        <color rgb="FF4CB97B"/>
      </bottom>
      <diagonal/>
    </border>
    <border>
      <left style="thin">
        <color rgb="FFFDC02F"/>
      </left>
      <right style="thin">
        <color rgb="FFFDC02F"/>
      </right>
      <top style="thin">
        <color rgb="FFFDC02F"/>
      </top>
      <bottom style="thin">
        <color rgb="FFFDC02F"/>
      </bottom>
      <diagonal/>
    </border>
    <border>
      <left/>
      <right/>
      <top/>
      <bottom style="thin">
        <color auto="1"/>
      </bottom>
      <diagonal/>
    </border>
    <border>
      <left/>
      <right/>
      <top style="thin">
        <color auto="1"/>
      </top>
      <bottom/>
      <diagonal/>
    </border>
    <border>
      <left style="thin">
        <color rgb="FF4CB97B"/>
      </left>
      <right style="thin">
        <color rgb="FF4CB97B"/>
      </right>
      <top style="thin">
        <color rgb="FF4CB97B"/>
      </top>
      <bottom style="medium">
        <color auto="1"/>
      </bottom>
      <diagonal/>
    </border>
    <border>
      <left style="thin">
        <color rgb="FF4CB97B"/>
      </left>
      <right style="thin">
        <color rgb="FF4CB97B"/>
      </right>
      <top style="medium">
        <color auto="1"/>
      </top>
      <bottom style="thin">
        <color rgb="FF4CB97B"/>
      </bottom>
      <diagonal/>
    </border>
    <border>
      <left/>
      <right/>
      <top style="medium">
        <color auto="1"/>
      </top>
      <bottom style="double">
        <color auto="1"/>
      </bottom>
      <diagonal/>
    </border>
    <border>
      <left/>
      <right/>
      <top/>
      <bottom style="double">
        <color auto="1"/>
      </bottom>
      <diagonal/>
    </border>
    <border>
      <left style="thin">
        <color rgb="FFFDC02F"/>
      </left>
      <right style="thin">
        <color rgb="FFFDC02F"/>
      </right>
      <top style="medium">
        <color auto="1"/>
      </top>
      <bottom style="thin">
        <color rgb="FFFDC02F"/>
      </bottom>
      <diagonal/>
    </border>
    <border>
      <left style="thin">
        <color rgb="FFFDC02F"/>
      </left>
      <right style="thin">
        <color rgb="FFFDC02F"/>
      </right>
      <top style="thin">
        <color rgb="FFFDC02F"/>
      </top>
      <bottom style="thin">
        <color auto="1"/>
      </bottom>
      <diagonal/>
    </border>
    <border>
      <left style="thin">
        <color rgb="FFFDC02F"/>
      </left>
      <right style="thin">
        <color rgb="FFFDC02F"/>
      </right>
      <top style="thin">
        <color auto="1"/>
      </top>
      <bottom style="thin">
        <color rgb="FFFDC02F"/>
      </bottom>
      <diagonal/>
    </border>
    <border>
      <left style="thin">
        <color rgb="FF4CB97B"/>
      </left>
      <right style="thin">
        <color rgb="FF4CB97B"/>
      </right>
      <top style="thin">
        <color auto="1"/>
      </top>
      <bottom style="thin">
        <color rgb="FF4CB97B"/>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style="medium">
        <color auto="1"/>
      </top>
      <bottom style="medium">
        <color auto="1"/>
      </bottom>
      <diagonal/>
    </border>
    <border>
      <left style="thin">
        <color rgb="FF4CB97B"/>
      </left>
      <right style="thin">
        <color rgb="FF4CB97B"/>
      </right>
      <top style="medium">
        <color auto="1"/>
      </top>
      <bottom style="medium">
        <color auto="1"/>
      </bottom>
      <diagonal/>
    </border>
    <border>
      <left style="thin">
        <color rgb="FF4CB97B"/>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rgb="FF4CB97B"/>
      </right>
      <top style="medium">
        <color auto="1"/>
      </top>
      <bottom style="thin">
        <color rgb="FF4CB97B"/>
      </bottom>
      <diagonal/>
    </border>
    <border>
      <left style="medium">
        <color auto="1"/>
      </left>
      <right style="thin">
        <color rgb="FF4CB97B"/>
      </right>
      <top style="thin">
        <color rgb="FF4CB97B"/>
      </top>
      <bottom style="thin">
        <color rgb="FF4CB97B"/>
      </bottom>
      <diagonal/>
    </border>
    <border>
      <left style="medium">
        <color auto="1"/>
      </left>
      <right style="thin">
        <color rgb="FF4CB97B"/>
      </right>
      <top style="thin">
        <color rgb="FF4CB97B"/>
      </top>
      <bottom style="medium">
        <color auto="1"/>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thin">
        <color rgb="FFFDC02F"/>
      </left>
      <right style="thin">
        <color rgb="FFFDC02F"/>
      </right>
      <top style="thin">
        <color rgb="FFFDC02F"/>
      </top>
      <bottom/>
      <diagonal/>
    </border>
    <border>
      <left style="thin">
        <color rgb="FF4CB97B"/>
      </left>
      <right/>
      <top style="thin">
        <color rgb="FF4CB97B"/>
      </top>
      <bottom style="thin">
        <color rgb="FF4CB97B"/>
      </bottom>
      <diagonal/>
    </border>
    <border>
      <left style="thin">
        <color rgb="FF01ADEF"/>
      </left>
      <right style="thin">
        <color rgb="FF01ADEF"/>
      </right>
      <top style="thin">
        <color rgb="FF01ADEF"/>
      </top>
      <bottom/>
      <diagonal/>
    </border>
    <border>
      <left style="thin">
        <color rgb="FF01ADEF"/>
      </left>
      <right style="thin">
        <color rgb="FF01ADEF"/>
      </right>
      <top/>
      <bottom style="thin">
        <color rgb="FF01ADEF"/>
      </bottom>
      <diagonal/>
    </border>
    <border>
      <left style="thin">
        <color rgb="FFFDC02F"/>
      </left>
      <right/>
      <top style="thin">
        <color rgb="FFFDC02F"/>
      </top>
      <bottom style="thin">
        <color auto="1"/>
      </bottom>
      <diagonal/>
    </border>
  </borders>
  <cellStyleXfs count="31">
    <xf numFmtId="0" fontId="0"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5" fillId="0" borderId="0" applyProtection="0"/>
    <xf numFmtId="0" fontId="17" fillId="0" borderId="0" applyNumberFormat="0" applyFill="0" applyBorder="0" applyAlignment="0" applyProtection="0"/>
    <xf numFmtId="0" fontId="13" fillId="0" borderId="0"/>
    <xf numFmtId="169" fontId="5" fillId="0" borderId="0" applyProtection="0"/>
    <xf numFmtId="169" fontId="5" fillId="0" borderId="0" applyProtection="0"/>
    <xf numFmtId="169" fontId="5" fillId="0" borderId="0" applyProtection="0"/>
    <xf numFmtId="0" fontId="25" fillId="0" borderId="0"/>
    <xf numFmtId="43" fontId="25" fillId="0" borderId="0" applyFont="0" applyFill="0" applyBorder="0" applyAlignment="0" applyProtection="0"/>
    <xf numFmtId="0" fontId="2" fillId="0" borderId="0"/>
    <xf numFmtId="9" fontId="25" fillId="0" borderId="0" applyFont="0" applyFill="0" applyBorder="0" applyAlignment="0" applyProtection="0"/>
    <xf numFmtId="0" fontId="2" fillId="0" borderId="0"/>
    <xf numFmtId="0" fontId="25" fillId="0" borderId="0"/>
    <xf numFmtId="169" fontId="39" fillId="0" borderId="0" applyProtection="0"/>
    <xf numFmtId="0" fontId="39" fillId="0" borderId="0" applyProtection="0"/>
    <xf numFmtId="169" fontId="39" fillId="0" borderId="0" applyProtection="0"/>
    <xf numFmtId="44" fontId="25" fillId="0" borderId="0" applyFont="0" applyFill="0" applyBorder="0" applyAlignment="0" applyProtection="0"/>
    <xf numFmtId="0" fontId="1" fillId="0" borderId="0"/>
    <xf numFmtId="41" fontId="25" fillId="0" borderId="0" applyFont="0" applyFill="0" applyBorder="0" applyAlignment="0" applyProtection="0"/>
    <xf numFmtId="0" fontId="25" fillId="0" borderId="0"/>
    <xf numFmtId="0" fontId="25" fillId="0" borderId="0"/>
    <xf numFmtId="0" fontId="1" fillId="0" borderId="0"/>
    <xf numFmtId="43" fontId="1" fillId="0" borderId="0" applyFont="0" applyFill="0" applyBorder="0" applyAlignment="0" applyProtection="0"/>
    <xf numFmtId="9" fontId="25" fillId="0" borderId="0" applyFont="0" applyFill="0" applyBorder="0" applyAlignment="0" applyProtection="0"/>
    <xf numFmtId="0" fontId="25" fillId="0" borderId="0"/>
    <xf numFmtId="169" fontId="39" fillId="0" borderId="0" applyProtection="0"/>
  </cellStyleXfs>
  <cellXfs count="994">
    <xf numFmtId="0" fontId="0" fillId="0" borderId="0" xfId="0"/>
    <xf numFmtId="0" fontId="0" fillId="0" borderId="0" xfId="0"/>
    <xf numFmtId="0" fontId="5" fillId="0" borderId="0" xfId="6" applyNumberFormat="1" applyFill="1" applyAlignment="1" applyProtection="1">
      <alignment horizontal="center"/>
      <protection locked="0"/>
    </xf>
    <xf numFmtId="0" fontId="5" fillId="0" borderId="1" xfId="6" applyNumberFormat="1" applyFill="1" applyBorder="1" applyAlignment="1" applyProtection="1">
      <alignment horizontal="center"/>
      <protection locked="0"/>
    </xf>
    <xf numFmtId="0" fontId="5" fillId="0" borderId="2" xfId="6" applyNumberFormat="1" applyFill="1" applyBorder="1" applyAlignment="1" applyProtection="1">
      <alignment horizontal="center"/>
      <protection locked="0"/>
    </xf>
    <xf numFmtId="0" fontId="5" fillId="0" borderId="0" xfId="6" applyNumberFormat="1" applyFont="1" applyFill="1" applyAlignment="1" applyProtection="1">
      <alignment horizontal="center"/>
      <protection locked="0"/>
    </xf>
    <xf numFmtId="0" fontId="15" fillId="0" borderId="0" xfId="6" applyNumberFormat="1" applyFont="1" applyFill="1" applyAlignment="1" applyProtection="1">
      <alignment horizontal="center"/>
      <protection locked="0"/>
    </xf>
    <xf numFmtId="0" fontId="15" fillId="0" borderId="1" xfId="6" applyNumberFormat="1" applyFont="1" applyFill="1" applyBorder="1" applyAlignment="1" applyProtection="1">
      <alignment horizontal="center"/>
      <protection locked="0"/>
    </xf>
    <xf numFmtId="0" fontId="3" fillId="0" borderId="2" xfId="6" applyNumberFormat="1" applyFont="1" applyFill="1" applyBorder="1" applyAlignment="1" applyProtection="1">
      <alignment horizontal="center"/>
      <protection locked="0"/>
    </xf>
    <xf numFmtId="0" fontId="3" fillId="0" borderId="0" xfId="6" applyNumberFormat="1" applyFont="1" applyFill="1" applyAlignment="1" applyProtection="1">
      <alignment horizontal="center"/>
      <protection locked="0"/>
    </xf>
    <xf numFmtId="0" fontId="3" fillId="0" borderId="0" xfId="0" applyNumberFormat="1" applyFont="1" applyFill="1" applyBorder="1" applyAlignment="1">
      <alignment horizontal="center" vertical="top"/>
    </xf>
    <xf numFmtId="0" fontId="3" fillId="0" borderId="0" xfId="0" applyNumberFormat="1" applyFont="1" applyFill="1" applyBorder="1" applyAlignment="1">
      <alignment horizontal="center"/>
    </xf>
    <xf numFmtId="0" fontId="3" fillId="0" borderId="0" xfId="6" applyFont="1" applyFill="1" applyAlignment="1">
      <alignment horizontal="center"/>
    </xf>
    <xf numFmtId="0" fontId="4" fillId="0" borderId="0" xfId="6" applyNumberFormat="1" applyFont="1" applyFill="1" applyAlignment="1" applyProtection="1">
      <alignment horizontal="left"/>
      <protection locked="0"/>
    </xf>
    <xf numFmtId="0" fontId="4" fillId="0" borderId="0" xfId="6" applyNumberFormat="1" applyFont="1" applyFill="1" applyAlignment="1">
      <alignment horizontal="left"/>
    </xf>
    <xf numFmtId="0" fontId="4" fillId="0" borderId="0" xfId="6" applyNumberFormat="1" applyFont="1" applyFill="1" applyAlignment="1">
      <alignment horizontal="center"/>
    </xf>
    <xf numFmtId="0" fontId="7" fillId="0" borderId="0" xfId="6" applyNumberFormat="1" applyFont="1" applyFill="1" applyAlignment="1">
      <alignment horizontal="left"/>
    </xf>
    <xf numFmtId="0" fontId="6" fillId="0" borderId="0" xfId="6" applyNumberFormat="1" applyFont="1" applyFill="1" applyAlignment="1">
      <alignment horizontal="left"/>
    </xf>
    <xf numFmtId="0" fontId="5" fillId="0" borderId="0" xfId="6" applyFont="1" applyFill="1" applyAlignment="1">
      <alignment horizontal="left"/>
    </xf>
    <xf numFmtId="0" fontId="5" fillId="0" borderId="0" xfId="6" applyFont="1" applyFill="1" applyBorder="1" applyAlignment="1">
      <alignment horizontal="left"/>
    </xf>
    <xf numFmtId="0" fontId="5" fillId="0" borderId="7" xfId="6" applyFont="1" applyFill="1" applyBorder="1" applyAlignment="1">
      <alignment horizontal="left"/>
    </xf>
    <xf numFmtId="0" fontId="4" fillId="0" borderId="8" xfId="6" quotePrefix="1" applyNumberFormat="1" applyFont="1" applyFill="1" applyBorder="1" applyAlignment="1">
      <alignment horizontal="left"/>
    </xf>
    <xf numFmtId="0" fontId="4" fillId="0" borderId="8" xfId="6" applyNumberFormat="1" applyFont="1" applyFill="1" applyBorder="1" applyAlignment="1">
      <alignment horizontal="left"/>
    </xf>
    <xf numFmtId="0" fontId="4" fillId="0" borderId="7" xfId="6" applyNumberFormat="1" applyFont="1" applyFill="1" applyBorder="1" applyAlignment="1">
      <alignment horizontal="left"/>
    </xf>
    <xf numFmtId="170" fontId="4" fillId="0" borderId="0" xfId="6" applyNumberFormat="1" applyFont="1" applyFill="1" applyAlignment="1">
      <alignment horizontal="left"/>
    </xf>
    <xf numFmtId="0" fontId="5" fillId="0" borderId="0" xfId="6" applyFill="1" applyAlignment="1">
      <alignment horizontal="left"/>
    </xf>
    <xf numFmtId="0" fontId="15" fillId="0" borderId="0" xfId="6" applyNumberFormat="1" applyFont="1" applyFill="1" applyAlignment="1" applyProtection="1">
      <alignment horizontal="left"/>
      <protection locked="0"/>
    </xf>
    <xf numFmtId="0" fontId="3" fillId="0" borderId="0" xfId="6" applyNumberFormat="1" applyFont="1" applyFill="1" applyAlignment="1" applyProtection="1">
      <alignment horizontal="left"/>
      <protection locked="0"/>
    </xf>
    <xf numFmtId="169" fontId="3" fillId="0" borderId="0" xfId="0" applyNumberFormat="1" applyFont="1" applyFill="1" applyAlignment="1">
      <alignment horizontal="left"/>
    </xf>
    <xf numFmtId="169" fontId="3" fillId="0" borderId="0" xfId="0" applyNumberFormat="1" applyFont="1" applyFill="1" applyAlignment="1">
      <alignment horizontal="left" vertical="center"/>
    </xf>
    <xf numFmtId="0" fontId="3" fillId="0" borderId="0" xfId="6" applyFont="1" applyFill="1" applyAlignment="1">
      <alignment horizontal="left"/>
    </xf>
    <xf numFmtId="0" fontId="3" fillId="0" borderId="0" xfId="8" applyFont="1" applyFill="1" applyAlignment="1">
      <alignment horizontal="left" vertical="center"/>
    </xf>
    <xf numFmtId="3" fontId="4" fillId="0" borderId="0" xfId="6" applyNumberFormat="1" applyFont="1" applyFill="1" applyAlignment="1">
      <alignment horizontal="left"/>
    </xf>
    <xf numFmtId="0" fontId="7" fillId="0" borderId="0" xfId="6" applyFont="1" applyFill="1" applyAlignment="1">
      <alignment horizontal="center"/>
    </xf>
    <xf numFmtId="3" fontId="4" fillId="0" borderId="7" xfId="6" applyNumberFormat="1" applyFont="1" applyFill="1" applyBorder="1" applyAlignment="1">
      <alignment horizontal="left"/>
    </xf>
    <xf numFmtId="3" fontId="4" fillId="6" borderId="0" xfId="0" applyNumberFormat="1" applyFont="1" applyFill="1" applyAlignment="1">
      <alignment horizontal="left"/>
    </xf>
    <xf numFmtId="3" fontId="11" fillId="0" borderId="0" xfId="0" applyNumberFormat="1" applyFont="1" applyFill="1" applyAlignment="1">
      <alignment horizontal="left"/>
    </xf>
    <xf numFmtId="3" fontId="4" fillId="0" borderId="2" xfId="6" applyNumberFormat="1" applyFont="1" applyFill="1" applyBorder="1" applyAlignment="1">
      <alignment horizontal="left"/>
    </xf>
    <xf numFmtId="0" fontId="4" fillId="0" borderId="0" xfId="6" quotePrefix="1" applyNumberFormat="1" applyFont="1" applyFill="1" applyAlignment="1" applyProtection="1">
      <alignment horizontal="left"/>
      <protection locked="0"/>
    </xf>
    <xf numFmtId="169" fontId="10" fillId="0" borderId="0" xfId="0" applyNumberFormat="1" applyFont="1" applyFill="1" applyAlignment="1">
      <alignment horizontal="center"/>
    </xf>
    <xf numFmtId="49" fontId="4" fillId="0" borderId="0" xfId="6" quotePrefix="1" applyNumberFormat="1" applyFont="1" applyFill="1" applyAlignment="1">
      <alignment horizontal="center"/>
    </xf>
    <xf numFmtId="0" fontId="4" fillId="0" borderId="1" xfId="6" applyNumberFormat="1" applyFont="1" applyFill="1" applyBorder="1" applyAlignment="1" applyProtection="1">
      <alignment horizontal="center"/>
      <protection locked="0"/>
    </xf>
    <xf numFmtId="43" fontId="4" fillId="0" borderId="2" xfId="4" applyFont="1" applyFill="1" applyBorder="1" applyAlignment="1">
      <alignment horizontal="right"/>
    </xf>
    <xf numFmtId="43" fontId="4" fillId="0" borderId="0" xfId="4" applyFont="1" applyFill="1" applyAlignment="1">
      <alignment horizontal="right"/>
    </xf>
    <xf numFmtId="169" fontId="7" fillId="0" borderId="0" xfId="0" applyNumberFormat="1" applyFont="1" applyFill="1" applyAlignment="1">
      <alignment horizontal="center"/>
    </xf>
    <xf numFmtId="0" fontId="7" fillId="0" borderId="0" xfId="6" applyNumberFormat="1" applyFont="1" applyFill="1" applyAlignment="1" applyProtection="1">
      <alignment horizontal="center"/>
      <protection locked="0"/>
    </xf>
    <xf numFmtId="164" fontId="4" fillId="0" borderId="0" xfId="4" applyNumberFormat="1" applyFont="1" applyFill="1" applyAlignment="1">
      <alignment horizontal="right"/>
    </xf>
    <xf numFmtId="164" fontId="4" fillId="0" borderId="0" xfId="4" applyNumberFormat="1" applyFont="1" applyFill="1" applyBorder="1" applyAlignment="1">
      <alignment horizontal="right"/>
    </xf>
    <xf numFmtId="164" fontId="4" fillId="7" borderId="0" xfId="4" applyNumberFormat="1" applyFont="1" applyFill="1" applyBorder="1" applyAlignment="1">
      <alignment horizontal="right"/>
    </xf>
    <xf numFmtId="164" fontId="4" fillId="0" borderId="7" xfId="4" applyNumberFormat="1" applyFont="1" applyFill="1" applyBorder="1" applyAlignment="1">
      <alignment horizontal="right"/>
    </xf>
    <xf numFmtId="164" fontId="4" fillId="0" borderId="8" xfId="4" applyNumberFormat="1" applyFont="1" applyFill="1" applyBorder="1" applyAlignment="1">
      <alignment horizontal="right"/>
    </xf>
    <xf numFmtId="164" fontId="4" fillId="0" borderId="11" xfId="4" applyNumberFormat="1" applyFont="1" applyFill="1" applyBorder="1" applyAlignment="1">
      <alignment horizontal="right"/>
    </xf>
    <xf numFmtId="164" fontId="4" fillId="6" borderId="0" xfId="4" applyNumberFormat="1" applyFont="1" applyFill="1" applyAlignment="1">
      <alignment horizontal="right"/>
    </xf>
    <xf numFmtId="165" fontId="4" fillId="0" borderId="0" xfId="4" applyNumberFormat="1" applyFont="1" applyFill="1" applyAlignment="1">
      <alignment horizontal="right"/>
    </xf>
    <xf numFmtId="0" fontId="4" fillId="0" borderId="0" xfId="6" applyNumberFormat="1" applyFont="1" applyFill="1" applyAlignment="1" applyProtection="1">
      <alignment horizontal="center"/>
      <protection locked="0"/>
    </xf>
    <xf numFmtId="3" fontId="4" fillId="0" borderId="0" xfId="6" applyNumberFormat="1" applyFont="1" applyFill="1" applyAlignment="1">
      <alignment horizontal="center"/>
    </xf>
    <xf numFmtId="0" fontId="7" fillId="0" borderId="0" xfId="6" applyNumberFormat="1" applyFont="1" applyFill="1" applyAlignment="1">
      <alignment horizontal="center"/>
    </xf>
    <xf numFmtId="3" fontId="7" fillId="0" borderId="0" xfId="6" applyNumberFormat="1" applyFont="1" applyFill="1" applyAlignment="1">
      <alignment horizontal="center"/>
    </xf>
    <xf numFmtId="43" fontId="3" fillId="6" borderId="0" xfId="4" applyFont="1" applyFill="1" applyAlignment="1" applyProtection="1">
      <alignment horizontal="right"/>
      <protection locked="0"/>
    </xf>
    <xf numFmtId="168" fontId="3" fillId="6" borderId="0" xfId="4" applyNumberFormat="1" applyFont="1" applyFill="1" applyAlignment="1" applyProtection="1">
      <alignment horizontal="right"/>
      <protection locked="0"/>
    </xf>
    <xf numFmtId="0" fontId="4" fillId="0" borderId="1" xfId="6" applyNumberFormat="1" applyFont="1" applyFill="1" applyBorder="1" applyAlignment="1" applyProtection="1">
      <alignment horizontal="centerContinuous"/>
      <protection locked="0"/>
    </xf>
    <xf numFmtId="0" fontId="4" fillId="0" borderId="0" xfId="6" applyNumberFormat="1" applyFont="1" applyFill="1" applyBorder="1" applyAlignment="1">
      <alignment horizontal="left"/>
    </xf>
    <xf numFmtId="3" fontId="4" fillId="0" borderId="0" xfId="6" applyNumberFormat="1" applyFont="1" applyFill="1" applyBorder="1" applyAlignment="1">
      <alignment horizontal="left"/>
    </xf>
    <xf numFmtId="167" fontId="4" fillId="0" borderId="0" xfId="6" applyNumberFormat="1" applyFont="1" applyFill="1" applyAlignment="1">
      <alignment horizontal="left"/>
    </xf>
    <xf numFmtId="165" fontId="4" fillId="0" borderId="2" xfId="4" applyNumberFormat="1" applyFont="1" applyFill="1" applyBorder="1" applyAlignment="1">
      <alignment horizontal="right"/>
    </xf>
    <xf numFmtId="166" fontId="4" fillId="0" borderId="0" xfId="6" applyNumberFormat="1" applyFont="1" applyFill="1" applyAlignment="1">
      <alignment horizontal="right"/>
    </xf>
    <xf numFmtId="49" fontId="4" fillId="0" borderId="0" xfId="6" applyNumberFormat="1" applyFont="1" applyFill="1" applyAlignment="1">
      <alignment horizontal="left"/>
    </xf>
    <xf numFmtId="165" fontId="4" fillId="0" borderId="0" xfId="4" applyNumberFormat="1" applyFont="1" applyFill="1" applyAlignment="1">
      <alignment horizontal="center"/>
    </xf>
    <xf numFmtId="165" fontId="4" fillId="0" borderId="0" xfId="4" applyNumberFormat="1" applyFont="1" applyFill="1" applyBorder="1" applyAlignment="1">
      <alignment horizontal="right"/>
    </xf>
    <xf numFmtId="165" fontId="4" fillId="0" borderId="7" xfId="4" applyNumberFormat="1" applyFont="1" applyFill="1" applyBorder="1" applyAlignment="1">
      <alignment horizontal="right"/>
    </xf>
    <xf numFmtId="0" fontId="4" fillId="6" borderId="0" xfId="6" applyNumberFormat="1" applyFont="1" applyFill="1" applyAlignment="1" applyProtection="1">
      <alignment horizontal="right"/>
      <protection locked="0"/>
    </xf>
    <xf numFmtId="164" fontId="5" fillId="0" borderId="0" xfId="4" applyNumberFormat="1" applyFont="1" applyFill="1" applyAlignment="1">
      <alignment horizontal="right"/>
    </xf>
    <xf numFmtId="42" fontId="4" fillId="0" borderId="12" xfId="6" applyNumberFormat="1" applyFont="1" applyFill="1" applyBorder="1" applyAlignment="1" applyProtection="1">
      <alignment horizontal="right"/>
      <protection locked="0"/>
    </xf>
    <xf numFmtId="49" fontId="4" fillId="0" borderId="0" xfId="6" applyNumberFormat="1" applyFont="1" applyFill="1" applyAlignment="1">
      <alignment horizontal="center"/>
    </xf>
    <xf numFmtId="0" fontId="6" fillId="0" borderId="0" xfId="6" applyNumberFormat="1" applyFont="1" applyFill="1" applyAlignment="1" applyProtection="1">
      <alignment horizontal="center"/>
      <protection locked="0"/>
    </xf>
    <xf numFmtId="164" fontId="4" fillId="0" borderId="0" xfId="4" applyNumberFormat="1" applyFont="1" applyFill="1" applyAlignment="1">
      <alignment horizontal="center"/>
    </xf>
    <xf numFmtId="164" fontId="7" fillId="0" borderId="0" xfId="4" applyNumberFormat="1" applyFont="1" applyFill="1" applyAlignment="1" applyProtection="1">
      <alignment horizontal="center"/>
      <protection locked="0"/>
    </xf>
    <xf numFmtId="164" fontId="6" fillId="0" borderId="0" xfId="4" applyNumberFormat="1" applyFont="1" applyFill="1" applyAlignment="1" applyProtection="1">
      <alignment horizontal="center"/>
      <protection locked="0"/>
    </xf>
    <xf numFmtId="164" fontId="5" fillId="0" borderId="7" xfId="4" applyNumberFormat="1" applyFont="1" applyFill="1" applyBorder="1" applyAlignment="1">
      <alignment horizontal="right"/>
    </xf>
    <xf numFmtId="0" fontId="5" fillId="6" borderId="0" xfId="6" applyFill="1" applyAlignment="1">
      <alignment horizontal="right"/>
    </xf>
    <xf numFmtId="0" fontId="4" fillId="6" borderId="0" xfId="6" applyNumberFormat="1" applyFont="1" applyFill="1" applyAlignment="1">
      <alignment horizontal="left"/>
    </xf>
    <xf numFmtId="0" fontId="4" fillId="6" borderId="0" xfId="6" applyNumberFormat="1" applyFont="1" applyFill="1" applyAlignment="1">
      <alignment horizontal="right"/>
    </xf>
    <xf numFmtId="0" fontId="4" fillId="0" borderId="0" xfId="6" applyNumberFormat="1" applyFont="1" applyFill="1" applyAlignment="1" applyProtection="1">
      <alignment horizontal="right"/>
      <protection locked="0"/>
    </xf>
    <xf numFmtId="0" fontId="4" fillId="0" borderId="0" xfId="6" applyNumberFormat="1" applyFont="1" applyFill="1" applyAlignment="1">
      <alignment horizontal="right"/>
    </xf>
    <xf numFmtId="0" fontId="4" fillId="6" borderId="0" xfId="6" quotePrefix="1" applyNumberFormat="1" applyFont="1" applyFill="1" applyAlignment="1" applyProtection="1">
      <alignment horizontal="right"/>
      <protection locked="0"/>
    </xf>
    <xf numFmtId="3" fontId="4" fillId="0" borderId="0" xfId="6" applyNumberFormat="1" applyFont="1" applyFill="1" applyBorder="1" applyAlignment="1">
      <alignment horizontal="right"/>
    </xf>
    <xf numFmtId="0" fontId="14" fillId="0" borderId="0" xfId="9" applyNumberFormat="1" applyFont="1" applyAlignment="1" applyProtection="1">
      <alignment horizontal="center"/>
      <protection locked="0"/>
    </xf>
    <xf numFmtId="164" fontId="14" fillId="0" borderId="0" xfId="4" applyNumberFormat="1" applyFont="1" applyFill="1" applyAlignment="1">
      <alignment horizontal="center"/>
    </xf>
    <xf numFmtId="0" fontId="8" fillId="5" borderId="6" xfId="0" applyFont="1" applyFill="1" applyBorder="1" applyAlignment="1">
      <alignment horizontal="right"/>
    </xf>
    <xf numFmtId="3" fontId="14" fillId="0" borderId="0" xfId="9" applyNumberFormat="1" applyFont="1" applyAlignment="1">
      <alignment horizontal="center"/>
    </xf>
    <xf numFmtId="3" fontId="14" fillId="0" borderId="0" xfId="9" applyNumberFormat="1" applyFont="1" applyAlignment="1">
      <alignment horizontal="left"/>
    </xf>
    <xf numFmtId="0" fontId="14" fillId="0" borderId="0" xfId="9" applyNumberFormat="1" applyFont="1" applyAlignment="1">
      <alignment horizontal="left"/>
    </xf>
    <xf numFmtId="0" fontId="14" fillId="0" borderId="0" xfId="10" applyNumberFormat="1" applyFont="1" applyAlignment="1">
      <alignment horizontal="center"/>
    </xf>
    <xf numFmtId="164" fontId="20" fillId="0" borderId="0" xfId="4" applyNumberFormat="1" applyFont="1" applyFill="1" applyAlignment="1">
      <alignment horizontal="left"/>
    </xf>
    <xf numFmtId="169" fontId="14" fillId="0" borderId="0" xfId="0" applyNumberFormat="1" applyFont="1" applyAlignment="1">
      <alignment horizontal="center"/>
    </xf>
    <xf numFmtId="171" fontId="14" fillId="0" borderId="0" xfId="0" applyNumberFormat="1" applyFont="1" applyAlignment="1">
      <alignment horizontal="center"/>
    </xf>
    <xf numFmtId="164" fontId="14" fillId="0" borderId="0" xfId="4" applyNumberFormat="1" applyFont="1" applyFill="1" applyAlignment="1">
      <alignment horizontal="right"/>
    </xf>
    <xf numFmtId="169" fontId="14" fillId="0" borderId="0" xfId="0" applyNumberFormat="1" applyFont="1" applyAlignment="1">
      <alignment horizontal="left"/>
    </xf>
    <xf numFmtId="164" fontId="14" fillId="0" borderId="0" xfId="4" applyNumberFormat="1" applyFont="1" applyFill="1" applyAlignment="1" applyProtection="1">
      <alignment horizontal="right"/>
      <protection locked="0"/>
    </xf>
    <xf numFmtId="0" fontId="14" fillId="0" borderId="0" xfId="10" applyNumberFormat="1" applyFont="1" applyAlignment="1" applyProtection="1">
      <alignment horizontal="left"/>
      <protection locked="0"/>
    </xf>
    <xf numFmtId="0" fontId="14" fillId="0" borderId="1" xfId="10" applyNumberFormat="1" applyFont="1" applyBorder="1" applyAlignment="1" applyProtection="1">
      <alignment horizontal="center"/>
      <protection locked="0"/>
    </xf>
    <xf numFmtId="169" fontId="14" fillId="0" borderId="0" xfId="10" applyFont="1" applyAlignment="1">
      <alignment horizontal="left"/>
    </xf>
    <xf numFmtId="0" fontId="8" fillId="5" borderId="13" xfId="0" applyFont="1" applyFill="1" applyBorder="1" applyAlignment="1">
      <alignment horizontal="center"/>
    </xf>
    <xf numFmtId="0" fontId="8" fillId="5" borderId="13" xfId="0" applyFont="1" applyFill="1" applyBorder="1" applyAlignment="1">
      <alignment horizontal="right"/>
    </xf>
    <xf numFmtId="43" fontId="14" fillId="0" borderId="2" xfId="4" applyFont="1" applyFill="1" applyBorder="1" applyAlignment="1">
      <alignment horizontal="right"/>
    </xf>
    <xf numFmtId="0" fontId="8" fillId="5" borderId="6" xfId="0" applyFont="1" applyFill="1" applyBorder="1" applyAlignment="1">
      <alignment horizontal="center"/>
    </xf>
    <xf numFmtId="43" fontId="14" fillId="0" borderId="0" xfId="4" applyFont="1" applyFill="1" applyAlignment="1">
      <alignment horizontal="right"/>
    </xf>
    <xf numFmtId="43" fontId="14" fillId="0" borderId="1" xfId="4" applyFont="1" applyFill="1" applyBorder="1" applyAlignment="1">
      <alignment horizontal="right"/>
    </xf>
    <xf numFmtId="0" fontId="14" fillId="0" borderId="0" xfId="10" applyNumberFormat="1" applyFont="1" applyAlignment="1">
      <alignment horizontal="left"/>
    </xf>
    <xf numFmtId="43" fontId="14" fillId="0" borderId="0" xfId="4" applyFont="1" applyFill="1" applyAlignment="1">
      <alignment horizontal="left"/>
    </xf>
    <xf numFmtId="170" fontId="14" fillId="0" borderId="0" xfId="6" applyNumberFormat="1" applyFont="1" applyAlignment="1">
      <alignment horizontal="left"/>
    </xf>
    <xf numFmtId="165" fontId="14" fillId="0" borderId="0" xfId="4" applyNumberFormat="1" applyFont="1" applyFill="1" applyAlignment="1">
      <alignment horizontal="right"/>
    </xf>
    <xf numFmtId="0" fontId="14" fillId="0" borderId="0" xfId="6" applyFont="1" applyAlignment="1">
      <alignment horizontal="left"/>
    </xf>
    <xf numFmtId="164" fontId="14" fillId="6" borderId="0" xfId="4" applyNumberFormat="1" applyFont="1" applyFill="1" applyAlignment="1">
      <alignment horizontal="right"/>
    </xf>
    <xf numFmtId="0" fontId="9" fillId="2" borderId="3" xfId="0" applyFont="1" applyFill="1" applyBorder="1" applyAlignment="1">
      <alignment horizontal="right"/>
    </xf>
    <xf numFmtId="0" fontId="9" fillId="2" borderId="3" xfId="0" applyFont="1" applyFill="1" applyBorder="1" applyAlignment="1">
      <alignment horizontal="left"/>
    </xf>
    <xf numFmtId="0" fontId="8" fillId="5" borderId="14" xfId="0" applyFont="1" applyFill="1" applyBorder="1" applyAlignment="1">
      <alignment horizontal="right"/>
    </xf>
    <xf numFmtId="0" fontId="9" fillId="2" borderId="3" xfId="0" applyFont="1" applyFill="1" applyBorder="1" applyAlignment="1">
      <alignment horizontal="center"/>
    </xf>
    <xf numFmtId="0" fontId="8" fillId="4" borderId="5" xfId="0" applyFont="1" applyFill="1" applyBorder="1" applyAlignment="1">
      <alignment horizontal="right"/>
    </xf>
    <xf numFmtId="0" fontId="8" fillId="5" borderId="15" xfId="0" applyFont="1" applyFill="1" applyBorder="1" applyAlignment="1">
      <alignment horizontal="left"/>
    </xf>
    <xf numFmtId="0" fontId="8" fillId="4" borderId="16" xfId="0" applyFont="1" applyFill="1" applyBorder="1" applyAlignment="1">
      <alignment horizontal="right"/>
    </xf>
    <xf numFmtId="0" fontId="8" fillId="5" borderId="15" xfId="0" applyFont="1" applyFill="1" applyBorder="1" applyAlignment="1">
      <alignment horizontal="right"/>
    </xf>
    <xf numFmtId="0" fontId="8" fillId="5" borderId="6" xfId="0" applyFont="1" applyFill="1" applyBorder="1" applyAlignment="1">
      <alignment horizontal="left"/>
    </xf>
    <xf numFmtId="164" fontId="14" fillId="0" borderId="0" xfId="4" applyNumberFormat="1" applyFont="1" applyFill="1" applyBorder="1" applyAlignment="1">
      <alignment horizontal="right"/>
    </xf>
    <xf numFmtId="169" fontId="20" fillId="0" borderId="0" xfId="0" applyNumberFormat="1" applyFont="1" applyAlignment="1">
      <alignment horizontal="left"/>
    </xf>
    <xf numFmtId="0" fontId="14" fillId="0" borderId="0" xfId="9" applyNumberFormat="1" applyFont="1" applyAlignment="1" applyProtection="1">
      <alignment horizontal="left"/>
      <protection locked="0"/>
    </xf>
    <xf numFmtId="164" fontId="14" fillId="0" borderId="2" xfId="4" applyNumberFormat="1" applyFont="1" applyFill="1" applyBorder="1" applyAlignment="1">
      <alignment horizontal="center"/>
    </xf>
    <xf numFmtId="0" fontId="8" fillId="4" borderId="10" xfId="0" applyFont="1" applyFill="1" applyBorder="1" applyAlignment="1">
      <alignment horizontal="right"/>
    </xf>
    <xf numFmtId="164" fontId="14" fillId="0" borderId="7" xfId="4" applyNumberFormat="1" applyFont="1" applyFill="1" applyBorder="1" applyAlignment="1">
      <alignment horizontal="center"/>
    </xf>
    <xf numFmtId="10" fontId="14" fillId="0" borderId="0" xfId="4" applyNumberFormat="1" applyFont="1" applyFill="1" applyAlignment="1">
      <alignment horizontal="right"/>
    </xf>
    <xf numFmtId="0" fontId="8" fillId="4" borderId="9" xfId="0" applyFont="1" applyFill="1" applyBorder="1" applyAlignment="1">
      <alignment horizontal="right"/>
    </xf>
    <xf numFmtId="0" fontId="8" fillId="4" borderId="16" xfId="0" applyFont="1" applyFill="1" applyBorder="1" applyAlignment="1">
      <alignment horizontal="center"/>
    </xf>
    <xf numFmtId="0" fontId="8" fillId="4" borderId="5" xfId="0" applyFont="1" applyFill="1" applyBorder="1" applyAlignment="1">
      <alignment horizontal="left"/>
    </xf>
    <xf numFmtId="170" fontId="14" fillId="0" borderId="8" xfId="6" applyNumberFormat="1" applyFont="1" applyBorder="1" applyAlignment="1" applyProtection="1">
      <alignment horizontal="left"/>
      <protection locked="0"/>
    </xf>
    <xf numFmtId="0" fontId="8" fillId="4" borderId="16" xfId="0" applyFont="1" applyFill="1" applyBorder="1" applyAlignment="1">
      <alignment horizontal="left"/>
    </xf>
    <xf numFmtId="164" fontId="14" fillId="0" borderId="0" xfId="9" applyNumberFormat="1" applyFont="1" applyAlignment="1" applyProtection="1">
      <alignment horizontal="center"/>
      <protection locked="0"/>
    </xf>
    <xf numFmtId="10" fontId="14" fillId="0" borderId="2" xfId="1" applyNumberFormat="1" applyFont="1" applyFill="1" applyBorder="1" applyAlignment="1">
      <alignment horizontal="right"/>
    </xf>
    <xf numFmtId="43" fontId="14" fillId="0" borderId="0" xfId="1" applyNumberFormat="1" applyFont="1" applyFill="1" applyAlignment="1">
      <alignment horizontal="right"/>
    </xf>
    <xf numFmtId="10" fontId="14" fillId="0" borderId="0" xfId="1" applyNumberFormat="1" applyFont="1" applyFill="1" applyAlignment="1">
      <alignment horizontal="right"/>
    </xf>
    <xf numFmtId="43" fontId="14" fillId="0" borderId="1" xfId="1" applyNumberFormat="1" applyFont="1" applyFill="1" applyBorder="1" applyAlignment="1">
      <alignment horizontal="right"/>
    </xf>
    <xf numFmtId="43" fontId="14" fillId="0" borderId="2" xfId="4" applyFont="1" applyFill="1" applyBorder="1" applyAlignment="1">
      <alignment horizontal="left"/>
    </xf>
    <xf numFmtId="164" fontId="14" fillId="0" borderId="0" xfId="4" applyNumberFormat="1" applyFont="1" applyFill="1" applyBorder="1" applyAlignment="1" applyProtection="1">
      <alignment horizontal="left"/>
      <protection locked="0"/>
    </xf>
    <xf numFmtId="169" fontId="14" fillId="0" borderId="1" xfId="0" applyNumberFormat="1" applyFont="1" applyBorder="1" applyAlignment="1">
      <alignment horizontal="left"/>
    </xf>
    <xf numFmtId="169" fontId="14" fillId="0" borderId="1" xfId="0" applyNumberFormat="1" applyFont="1" applyBorder="1" applyAlignment="1">
      <alignment horizontal="center"/>
    </xf>
    <xf numFmtId="164" fontId="14" fillId="0" borderId="17" xfId="4" applyNumberFormat="1" applyFont="1" applyFill="1" applyBorder="1" applyAlignment="1" applyProtection="1">
      <alignment horizontal="right"/>
      <protection locked="0"/>
    </xf>
    <xf numFmtId="169" fontId="14" fillId="0" borderId="18" xfId="0" applyNumberFormat="1" applyFont="1" applyBorder="1" applyAlignment="1">
      <alignment horizontal="left"/>
    </xf>
    <xf numFmtId="3" fontId="14" fillId="0" borderId="18" xfId="10" applyNumberFormat="1" applyFont="1" applyBorder="1" applyAlignment="1">
      <alignment horizontal="center" wrapText="1"/>
    </xf>
    <xf numFmtId="0" fontId="8" fillId="5" borderId="18" xfId="0" applyFont="1" applyFill="1" applyBorder="1" applyAlignment="1">
      <alignment horizontal="center"/>
    </xf>
    <xf numFmtId="169" fontId="14" fillId="0" borderId="18" xfId="0" applyNumberFormat="1" applyFont="1" applyBorder="1" applyAlignment="1">
      <alignment horizontal="center" wrapText="1"/>
    </xf>
    <xf numFmtId="0" fontId="8" fillId="5" borderId="18" xfId="0" applyFont="1" applyFill="1" applyBorder="1" applyAlignment="1">
      <alignment horizontal="center" wrapText="1"/>
    </xf>
    <xf numFmtId="169" fontId="14" fillId="0" borderId="19" xfId="0" applyNumberFormat="1" applyFont="1" applyBorder="1" applyAlignment="1">
      <alignment horizontal="center" wrapText="1"/>
    </xf>
    <xf numFmtId="164" fontId="14" fillId="6" borderId="2" xfId="4" applyNumberFormat="1" applyFont="1" applyFill="1" applyBorder="1" applyAlignment="1">
      <alignment horizontal="right"/>
    </xf>
    <xf numFmtId="164" fontId="14" fillId="6" borderId="2" xfId="4" applyNumberFormat="1" applyFont="1" applyFill="1" applyBorder="1" applyAlignment="1" applyProtection="1">
      <alignment horizontal="right"/>
      <protection locked="0"/>
    </xf>
    <xf numFmtId="0" fontId="8" fillId="4" borderId="10" xfId="0" applyFont="1" applyFill="1" applyBorder="1" applyAlignment="1">
      <alignment horizontal="center"/>
    </xf>
    <xf numFmtId="164" fontId="14" fillId="6" borderId="0" xfId="4" applyNumberFormat="1" applyFont="1" applyFill="1" applyBorder="1" applyAlignment="1">
      <alignment horizontal="left"/>
    </xf>
    <xf numFmtId="164" fontId="14" fillId="6" borderId="0" xfId="4" applyNumberFormat="1" applyFont="1" applyFill="1" applyBorder="1" applyAlignment="1">
      <alignment horizontal="right"/>
    </xf>
    <xf numFmtId="0" fontId="8" fillId="4" borderId="5" xfId="0" applyFont="1" applyFill="1" applyBorder="1" applyAlignment="1">
      <alignment horizontal="center"/>
    </xf>
    <xf numFmtId="172" fontId="14" fillId="6" borderId="0" xfId="1" applyNumberFormat="1" applyFont="1" applyFill="1" applyBorder="1" applyAlignment="1">
      <alignment horizontal="right"/>
    </xf>
    <xf numFmtId="164" fontId="14" fillId="6" borderId="20" xfId="4" applyNumberFormat="1" applyFont="1" applyFill="1" applyBorder="1" applyAlignment="1" applyProtection="1">
      <alignment horizontal="right"/>
      <protection locked="0"/>
    </xf>
    <xf numFmtId="43" fontId="14" fillId="6" borderId="0" xfId="4" applyFont="1" applyFill="1" applyBorder="1" applyAlignment="1">
      <alignment horizontal="center"/>
    </xf>
    <xf numFmtId="169" fontId="14" fillId="6" borderId="0" xfId="0" applyNumberFormat="1" applyFont="1" applyFill="1" applyAlignment="1">
      <alignment horizontal="right"/>
    </xf>
    <xf numFmtId="3" fontId="14" fillId="6" borderId="0" xfId="10" applyNumberFormat="1" applyFont="1" applyFill="1" applyAlignment="1">
      <alignment horizontal="right"/>
    </xf>
    <xf numFmtId="165" fontId="14" fillId="6" borderId="0" xfId="4" applyNumberFormat="1" applyFont="1" applyFill="1" applyBorder="1" applyAlignment="1">
      <alignment horizontal="right"/>
    </xf>
    <xf numFmtId="3" fontId="14" fillId="6" borderId="0" xfId="6" applyNumberFormat="1" applyFont="1" applyFill="1" applyAlignment="1">
      <alignment horizontal="right"/>
    </xf>
    <xf numFmtId="164" fontId="14" fillId="6" borderId="21" xfId="4" applyNumberFormat="1" applyFont="1" applyFill="1" applyBorder="1" applyAlignment="1" applyProtection="1">
      <alignment horizontal="right"/>
      <protection locked="0"/>
    </xf>
    <xf numFmtId="170" fontId="14" fillId="6" borderId="1" xfId="6" applyNumberFormat="1" applyFont="1" applyFill="1" applyBorder="1" applyAlignment="1" applyProtection="1">
      <alignment horizontal="left"/>
      <protection locked="0"/>
    </xf>
    <xf numFmtId="0" fontId="14" fillId="6" borderId="1" xfId="6" applyFont="1" applyFill="1" applyBorder="1" applyAlignment="1">
      <alignment horizontal="right"/>
    </xf>
    <xf numFmtId="164" fontId="14" fillId="6" borderId="1" xfId="4" applyNumberFormat="1" applyFont="1" applyFill="1" applyBorder="1" applyAlignment="1">
      <alignment horizontal="right"/>
    </xf>
    <xf numFmtId="0" fontId="8" fillId="4" borderId="9" xfId="0" applyFont="1" applyFill="1" applyBorder="1" applyAlignment="1">
      <alignment horizontal="center"/>
    </xf>
    <xf numFmtId="169" fontId="14" fillId="0" borderId="22" xfId="0" applyNumberFormat="1" applyFont="1" applyBorder="1" applyAlignment="1">
      <alignment horizontal="left"/>
    </xf>
    <xf numFmtId="0" fontId="8" fillId="4" borderId="23" xfId="0" applyFont="1" applyFill="1" applyBorder="1" applyAlignment="1">
      <alignment horizontal="right"/>
    </xf>
    <xf numFmtId="0" fontId="8" fillId="4" borderId="24" xfId="0" applyFont="1" applyFill="1" applyBorder="1" applyAlignment="1">
      <alignment horizontal="right"/>
    </xf>
    <xf numFmtId="169" fontId="14" fillId="0" borderId="2" xfId="10" applyFont="1" applyBorder="1" applyAlignment="1">
      <alignment horizontal="left"/>
    </xf>
    <xf numFmtId="0" fontId="8" fillId="5" borderId="25" xfId="0" applyFont="1" applyFill="1" applyBorder="1" applyAlignment="1">
      <alignment horizontal="right"/>
    </xf>
    <xf numFmtId="164" fontId="14" fillId="0" borderId="0" xfId="4" applyNumberFormat="1" applyFont="1" applyFill="1" applyBorder="1" applyAlignment="1" applyProtection="1">
      <alignment horizontal="right"/>
      <protection locked="0"/>
    </xf>
    <xf numFmtId="169" fontId="14" fillId="0" borderId="0" xfId="0" applyNumberFormat="1" applyFont="1" applyAlignment="1">
      <alignment horizontal="right"/>
    </xf>
    <xf numFmtId="169" fontId="14" fillId="0" borderId="0" xfId="11" applyFont="1" applyAlignment="1">
      <alignment horizontal="left" vertical="top"/>
    </xf>
    <xf numFmtId="0" fontId="27" fillId="8" borderId="30" xfId="12" applyFont="1" applyFill="1" applyBorder="1" applyAlignment="1">
      <alignment horizontal="center" wrapText="1"/>
    </xf>
    <xf numFmtId="0" fontId="27" fillId="8" borderId="22" xfId="12" applyFont="1" applyFill="1" applyBorder="1" applyAlignment="1">
      <alignment horizontal="center" wrapText="1"/>
    </xf>
    <xf numFmtId="0" fontId="25" fillId="0" borderId="31" xfId="12" applyBorder="1" applyAlignment="1">
      <alignment horizontal="left"/>
    </xf>
    <xf numFmtId="0" fontId="25" fillId="0" borderId="2" xfId="12" applyBorder="1" applyAlignment="1">
      <alignment horizontal="center"/>
    </xf>
    <xf numFmtId="0" fontId="25" fillId="0" borderId="32" xfId="12" applyBorder="1" applyAlignment="1">
      <alignment horizontal="center"/>
    </xf>
    <xf numFmtId="164" fontId="25" fillId="0" borderId="31" xfId="13" applyNumberFormat="1" applyFont="1" applyFill="1" applyBorder="1" applyAlignment="1">
      <alignment horizontal="left"/>
    </xf>
    <xf numFmtId="0" fontId="25" fillId="0" borderId="20" xfId="6" applyFont="1" applyBorder="1" applyAlignment="1" applyProtection="1">
      <alignment horizontal="center"/>
      <protection locked="0"/>
    </xf>
    <xf numFmtId="0" fontId="25" fillId="0" borderId="0" xfId="6" applyFont="1" applyAlignment="1">
      <alignment horizontal="left"/>
    </xf>
    <xf numFmtId="164" fontId="25" fillId="6" borderId="0" xfId="13" applyNumberFormat="1" applyFont="1" applyFill="1" applyBorder="1" applyAlignment="1">
      <alignment horizontal="right"/>
    </xf>
    <xf numFmtId="164" fontId="25" fillId="6" borderId="33" xfId="13" applyNumberFormat="1" applyFont="1" applyFill="1" applyBorder="1" applyAlignment="1">
      <alignment horizontal="right"/>
    </xf>
    <xf numFmtId="164" fontId="25" fillId="0" borderId="20" xfId="4" applyNumberFormat="1" applyFont="1" applyFill="1" applyBorder="1" applyAlignment="1">
      <alignment horizontal="right"/>
    </xf>
    <xf numFmtId="3" fontId="25" fillId="0" borderId="0" xfId="6" applyNumberFormat="1" applyFont="1" applyAlignment="1">
      <alignment horizontal="left"/>
    </xf>
    <xf numFmtId="43" fontId="4" fillId="0" borderId="20" xfId="4" applyFont="1" applyFill="1" applyBorder="1" applyAlignment="1">
      <alignment horizontal="right"/>
    </xf>
    <xf numFmtId="173" fontId="25" fillId="0" borderId="0" xfId="6" applyNumberFormat="1" applyFont="1" applyAlignment="1">
      <alignment horizontal="left"/>
    </xf>
    <xf numFmtId="43" fontId="25" fillId="0" borderId="0" xfId="4" applyFont="1" applyFill="1" applyBorder="1" applyAlignment="1">
      <alignment horizontal="right"/>
    </xf>
    <xf numFmtId="164" fontId="25" fillId="0" borderId="0" xfId="13" applyNumberFormat="1" applyFont="1" applyFill="1" applyBorder="1" applyAlignment="1">
      <alignment horizontal="center"/>
    </xf>
    <xf numFmtId="164" fontId="25" fillId="0" borderId="33" xfId="13" applyNumberFormat="1" applyFont="1" applyFill="1" applyBorder="1" applyAlignment="1">
      <alignment horizontal="center"/>
    </xf>
    <xf numFmtId="0" fontId="25" fillId="0" borderId="0" xfId="12" applyAlignment="1">
      <alignment horizontal="center"/>
    </xf>
    <xf numFmtId="0" fontId="25" fillId="0" borderId="33" xfId="12" applyBorder="1" applyAlignment="1">
      <alignment horizontal="right"/>
    </xf>
    <xf numFmtId="0" fontId="25" fillId="0" borderId="20" xfId="12" applyBorder="1" applyAlignment="1">
      <alignment horizontal="center"/>
    </xf>
    <xf numFmtId="0" fontId="25" fillId="0" borderId="0" xfId="12" applyAlignment="1">
      <alignment horizontal="left"/>
    </xf>
    <xf numFmtId="164" fontId="28" fillId="6" borderId="0" xfId="4" applyNumberFormat="1" applyFont="1" applyFill="1" applyBorder="1" applyAlignment="1">
      <alignment horizontal="center"/>
    </xf>
    <xf numFmtId="164" fontId="4" fillId="6" borderId="33" xfId="13" applyNumberFormat="1" applyFont="1" applyFill="1" applyBorder="1" applyAlignment="1">
      <alignment horizontal="right"/>
    </xf>
    <xf numFmtId="0" fontId="25" fillId="0" borderId="7" xfId="12" applyBorder="1" applyAlignment="1">
      <alignment horizontal="left"/>
    </xf>
    <xf numFmtId="3" fontId="25" fillId="0" borderId="7" xfId="12" applyNumberFormat="1" applyBorder="1" applyAlignment="1">
      <alignment horizontal="left"/>
    </xf>
    <xf numFmtId="164" fontId="28" fillId="6" borderId="7" xfId="4" applyNumberFormat="1" applyFont="1" applyFill="1" applyBorder="1" applyAlignment="1">
      <alignment horizontal="center"/>
    </xf>
    <xf numFmtId="164" fontId="4" fillId="6" borderId="34" xfId="13" applyNumberFormat="1" applyFont="1" applyFill="1" applyBorder="1" applyAlignment="1">
      <alignment horizontal="right"/>
    </xf>
    <xf numFmtId="0" fontId="29" fillId="0" borderId="8" xfId="12" applyFont="1" applyBorder="1" applyAlignment="1">
      <alignment horizontal="left"/>
    </xf>
    <xf numFmtId="0" fontId="25" fillId="0" borderId="8" xfId="12" applyBorder="1" applyAlignment="1">
      <alignment horizontal="left"/>
    </xf>
    <xf numFmtId="164" fontId="25" fillId="0" borderId="35" xfId="13" applyNumberFormat="1" applyFont="1" applyFill="1" applyBorder="1" applyAlignment="1">
      <alignment horizontal="right"/>
    </xf>
    <xf numFmtId="0" fontId="27" fillId="0" borderId="1" xfId="12" applyFont="1" applyBorder="1" applyAlignment="1">
      <alignment horizontal="left"/>
    </xf>
    <xf numFmtId="0" fontId="27" fillId="8" borderId="2" xfId="12" applyFont="1" applyFill="1" applyBorder="1" applyAlignment="1">
      <alignment horizontal="center" wrapText="1"/>
    </xf>
    <xf numFmtId="169" fontId="30" fillId="0" borderId="0" xfId="0" applyNumberFormat="1" applyFont="1" applyAlignment="1">
      <alignment horizontal="center"/>
    </xf>
    <xf numFmtId="3" fontId="30" fillId="0" borderId="0" xfId="12" applyNumberFormat="1" applyFont="1" applyAlignment="1">
      <alignment horizontal="center" wrapText="1"/>
    </xf>
    <xf numFmtId="0" fontId="30" fillId="0" borderId="0" xfId="12" applyFont="1" applyAlignment="1">
      <alignment horizontal="center" wrapText="1"/>
    </xf>
    <xf numFmtId="0" fontId="30" fillId="6" borderId="0" xfId="12" applyFont="1" applyFill="1" applyAlignment="1">
      <alignment horizontal="left"/>
    </xf>
    <xf numFmtId="164" fontId="30" fillId="6" borderId="0" xfId="4" applyNumberFormat="1" applyFont="1" applyFill="1" applyBorder="1" applyAlignment="1">
      <alignment horizontal="center"/>
    </xf>
    <xf numFmtId="164" fontId="30" fillId="0" borderId="0" xfId="4" applyNumberFormat="1" applyFont="1" applyFill="1" applyBorder="1" applyAlignment="1">
      <alignment horizontal="center" wrapText="1"/>
    </xf>
    <xf numFmtId="164" fontId="30" fillId="6" borderId="0" xfId="4" applyNumberFormat="1" applyFont="1" applyFill="1" applyBorder="1" applyAlignment="1">
      <alignment horizontal="right"/>
    </xf>
    <xf numFmtId="0" fontId="30" fillId="6" borderId="7" xfId="12" applyFont="1" applyFill="1" applyBorder="1" applyAlignment="1">
      <alignment horizontal="left"/>
    </xf>
    <xf numFmtId="164" fontId="30" fillId="6" borderId="7" xfId="4" applyNumberFormat="1" applyFont="1" applyFill="1" applyBorder="1" applyAlignment="1">
      <alignment horizontal="right"/>
    </xf>
    <xf numFmtId="164" fontId="30" fillId="0" borderId="7" xfId="4" applyNumberFormat="1" applyFont="1" applyFill="1" applyBorder="1" applyAlignment="1">
      <alignment horizontal="center" wrapText="1"/>
    </xf>
    <xf numFmtId="0" fontId="30" fillId="0" borderId="8" xfId="12" applyFont="1" applyBorder="1" applyAlignment="1">
      <alignment horizontal="left"/>
    </xf>
    <xf numFmtId="164" fontId="30" fillId="0" borderId="8" xfId="4" applyNumberFormat="1" applyFont="1" applyFill="1" applyBorder="1" applyAlignment="1">
      <alignment horizontal="center" wrapText="1"/>
    </xf>
    <xf numFmtId="0" fontId="27" fillId="0" borderId="31" xfId="12" applyFont="1" applyBorder="1" applyAlignment="1">
      <alignment horizontal="left"/>
    </xf>
    <xf numFmtId="0" fontId="27" fillId="8" borderId="0" xfId="12" applyFont="1" applyFill="1" applyAlignment="1">
      <alignment horizontal="left"/>
    </xf>
    <xf numFmtId="0" fontId="27" fillId="8" borderId="0" xfId="12" applyFont="1" applyFill="1" applyAlignment="1">
      <alignment horizontal="center" wrapText="1"/>
    </xf>
    <xf numFmtId="0" fontId="29" fillId="0" borderId="0" xfId="12" applyFont="1" applyAlignment="1">
      <alignment horizontal="left"/>
    </xf>
    <xf numFmtId="3" fontId="25" fillId="0" borderId="0" xfId="12" applyNumberFormat="1" applyAlignment="1">
      <alignment horizontal="center"/>
    </xf>
    <xf numFmtId="43" fontId="25" fillId="6" borderId="0" xfId="12" applyNumberFormat="1" applyFill="1" applyAlignment="1">
      <alignment horizontal="center"/>
    </xf>
    <xf numFmtId="0" fontId="27" fillId="8" borderId="1" xfId="12" applyFont="1" applyFill="1" applyBorder="1" applyAlignment="1">
      <alignment horizontal="left"/>
    </xf>
    <xf numFmtId="0" fontId="25" fillId="8" borderId="1" xfId="12" applyFill="1" applyBorder="1" applyAlignment="1">
      <alignment horizontal="right"/>
    </xf>
    <xf numFmtId="0" fontId="25" fillId="9" borderId="0" xfId="12" applyFill="1" applyAlignment="1">
      <alignment horizontal="right"/>
    </xf>
    <xf numFmtId="0" fontId="27" fillId="0" borderId="31" xfId="12" applyFont="1" applyBorder="1" applyAlignment="1">
      <alignment horizontal="center" wrapText="1"/>
    </xf>
    <xf numFmtId="0" fontId="27" fillId="0" borderId="2" xfId="12" applyFont="1" applyBorder="1" applyAlignment="1">
      <alignment horizontal="center" wrapText="1"/>
    </xf>
    <xf numFmtId="0" fontId="29" fillId="0" borderId="20" xfId="12" applyFont="1" applyBorder="1" applyAlignment="1">
      <alignment horizontal="center"/>
    </xf>
    <xf numFmtId="3" fontId="29" fillId="0" borderId="0" xfId="12" applyNumberFormat="1" applyFont="1" applyAlignment="1">
      <alignment horizontal="center"/>
    </xf>
    <xf numFmtId="0" fontId="29" fillId="0" borderId="0" xfId="12" applyFont="1" applyAlignment="1">
      <alignment horizontal="center"/>
    </xf>
    <xf numFmtId="0" fontId="25" fillId="0" borderId="33" xfId="12" applyBorder="1" applyAlignment="1">
      <alignment horizontal="left"/>
    </xf>
    <xf numFmtId="164" fontId="25" fillId="6" borderId="20" xfId="13" applyNumberFormat="1" applyFont="1" applyFill="1" applyBorder="1" applyAlignment="1">
      <alignment horizontal="right"/>
    </xf>
    <xf numFmtId="0" fontId="25" fillId="0" borderId="21" xfId="12" applyBorder="1" applyAlignment="1">
      <alignment horizontal="left"/>
    </xf>
    <xf numFmtId="0" fontId="27" fillId="8" borderId="31" xfId="12" applyFont="1" applyFill="1" applyBorder="1" applyAlignment="1">
      <alignment horizontal="center" wrapText="1"/>
    </xf>
    <xf numFmtId="0" fontId="25" fillId="6" borderId="20" xfId="12" applyFill="1" applyBorder="1" applyAlignment="1">
      <alignment horizontal="center"/>
    </xf>
    <xf numFmtId="165" fontId="25" fillId="6" borderId="20" xfId="4" applyNumberFormat="1" applyFont="1" applyFill="1" applyBorder="1" applyAlignment="1">
      <alignment horizontal="right"/>
    </xf>
    <xf numFmtId="170" fontId="25" fillId="6" borderId="0" xfId="15" applyNumberFormat="1" applyFont="1" applyFill="1" applyBorder="1" applyAlignment="1">
      <alignment horizontal="center"/>
    </xf>
    <xf numFmtId="9" fontId="25" fillId="6" borderId="0" xfId="15" applyFont="1" applyFill="1" applyBorder="1" applyAlignment="1">
      <alignment horizontal="center"/>
    </xf>
    <xf numFmtId="43" fontId="25" fillId="0" borderId="33" xfId="4" applyFont="1" applyFill="1" applyBorder="1" applyAlignment="1">
      <alignment horizontal="center"/>
    </xf>
    <xf numFmtId="0" fontId="16" fillId="3" borderId="4" xfId="0" applyFont="1" applyFill="1" applyBorder="1" applyAlignment="1">
      <alignment horizontal="left"/>
    </xf>
    <xf numFmtId="0" fontId="25" fillId="0" borderId="1" xfId="12" applyBorder="1" applyAlignment="1">
      <alignment horizontal="left"/>
    </xf>
    <xf numFmtId="0" fontId="8" fillId="4" borderId="38" xfId="0" applyFont="1" applyFill="1" applyBorder="1" applyAlignment="1">
      <alignment horizontal="center" wrapText="1"/>
    </xf>
    <xf numFmtId="0" fontId="27" fillId="8" borderId="2" xfId="12" applyFont="1" applyFill="1" applyBorder="1" applyAlignment="1">
      <alignment horizontal="left" wrapText="1"/>
    </xf>
    <xf numFmtId="0" fontId="8" fillId="4" borderId="39" xfId="0" applyFont="1" applyFill="1" applyBorder="1" applyAlignment="1">
      <alignment horizontal="center"/>
    </xf>
    <xf numFmtId="43" fontId="29" fillId="6" borderId="20" xfId="4" applyFont="1" applyFill="1" applyBorder="1" applyAlignment="1">
      <alignment horizontal="right"/>
    </xf>
    <xf numFmtId="43" fontId="25" fillId="6" borderId="0" xfId="4" applyFont="1" applyFill="1" applyBorder="1" applyAlignment="1">
      <alignment horizontal="right"/>
    </xf>
    <xf numFmtId="0" fontId="25" fillId="0" borderId="20" xfId="12" applyBorder="1" applyAlignment="1">
      <alignment horizontal="left"/>
    </xf>
    <xf numFmtId="0" fontId="27" fillId="8" borderId="31" xfId="12" applyFont="1" applyFill="1" applyBorder="1" applyAlignment="1">
      <alignment horizontal="left"/>
    </xf>
    <xf numFmtId="0" fontId="27" fillId="8" borderId="2" xfId="12" applyFont="1" applyFill="1" applyBorder="1" applyAlignment="1">
      <alignment horizontal="center"/>
    </xf>
    <xf numFmtId="0" fontId="25" fillId="8" borderId="2" xfId="12" applyFill="1" applyBorder="1" applyAlignment="1">
      <alignment horizontal="right"/>
    </xf>
    <xf numFmtId="0" fontId="32" fillId="8" borderId="32" xfId="12" applyFont="1" applyFill="1" applyBorder="1" applyAlignment="1">
      <alignment horizontal="center" wrapText="1"/>
    </xf>
    <xf numFmtId="0" fontId="12" fillId="0" borderId="0" xfId="12" applyFont="1" applyAlignment="1">
      <alignment horizontal="center" wrapText="1"/>
    </xf>
    <xf numFmtId="0" fontId="12" fillId="0" borderId="0" xfId="12" applyFont="1" applyAlignment="1">
      <alignment horizontal="center"/>
    </xf>
    <xf numFmtId="164" fontId="25" fillId="0" borderId="0" xfId="13" applyNumberFormat="1" applyFont="1" applyFill="1" applyBorder="1" applyAlignment="1">
      <alignment horizontal="left"/>
    </xf>
    <xf numFmtId="164" fontId="4" fillId="6" borderId="0" xfId="13" applyNumberFormat="1" applyFont="1" applyFill="1" applyBorder="1" applyAlignment="1">
      <alignment horizontal="right"/>
    </xf>
    <xf numFmtId="0" fontId="8" fillId="4" borderId="40" xfId="0" applyFont="1" applyFill="1" applyBorder="1" applyAlignment="1">
      <alignment horizontal="center"/>
    </xf>
    <xf numFmtId="0" fontId="12" fillId="0" borderId="1" xfId="12" applyFont="1" applyBorder="1" applyAlignment="1">
      <alignment horizontal="left"/>
    </xf>
    <xf numFmtId="169" fontId="33" fillId="0" borderId="0" xfId="0" applyNumberFormat="1" applyFont="1" applyAlignment="1">
      <alignment horizontal="left"/>
    </xf>
    <xf numFmtId="0" fontId="34" fillId="0" borderId="0" xfId="12" applyFont="1" applyAlignment="1">
      <alignment horizontal="left"/>
    </xf>
    <xf numFmtId="0" fontId="35" fillId="8" borderId="1" xfId="12" applyFont="1" applyFill="1" applyBorder="1" applyAlignment="1">
      <alignment horizontal="center" wrapText="1"/>
    </xf>
    <xf numFmtId="0" fontId="36" fillId="0" borderId="2" xfId="12" applyFont="1" applyBorder="1" applyAlignment="1">
      <alignment horizontal="left"/>
    </xf>
    <xf numFmtId="49" fontId="25" fillId="0" borderId="0" xfId="12" applyNumberFormat="1" applyAlignment="1">
      <alignment horizontal="center"/>
    </xf>
    <xf numFmtId="169" fontId="37" fillId="0" borderId="0" xfId="9" applyFont="1" applyAlignment="1">
      <alignment horizontal="center" wrapText="1"/>
    </xf>
    <xf numFmtId="0" fontId="30" fillId="0" borderId="0" xfId="16" applyFont="1" applyAlignment="1">
      <alignment horizontal="left"/>
    </xf>
    <xf numFmtId="169" fontId="30" fillId="0" borderId="0" xfId="4" applyNumberFormat="1" applyFont="1" applyFill="1" applyBorder="1" applyAlignment="1">
      <alignment horizontal="right"/>
    </xf>
    <xf numFmtId="43" fontId="30" fillId="6" borderId="0" xfId="4" applyFont="1" applyFill="1" applyBorder="1" applyAlignment="1">
      <alignment horizontal="right"/>
    </xf>
    <xf numFmtId="169" fontId="30" fillId="6" borderId="0" xfId="0" applyNumberFormat="1" applyFont="1" applyFill="1" applyAlignment="1">
      <alignment horizontal="right"/>
    </xf>
    <xf numFmtId="169" fontId="25" fillId="0" borderId="0" xfId="9" applyFont="1" applyAlignment="1">
      <alignment horizontal="center" vertical="top"/>
    </xf>
    <xf numFmtId="169" fontId="25" fillId="0" borderId="0" xfId="9" applyFont="1" applyAlignment="1">
      <alignment horizontal="left"/>
    </xf>
    <xf numFmtId="0" fontId="12" fillId="0" borderId="0" xfId="17" applyFont="1" applyAlignment="1">
      <alignment horizontal="center"/>
    </xf>
    <xf numFmtId="0" fontId="4" fillId="0" borderId="0" xfId="17" applyFont="1" applyAlignment="1">
      <alignment horizontal="center"/>
    </xf>
    <xf numFmtId="0" fontId="12" fillId="0" borderId="7" xfId="17" applyFont="1" applyBorder="1" applyAlignment="1">
      <alignment horizontal="center"/>
    </xf>
    <xf numFmtId="0" fontId="12" fillId="0" borderId="7" xfId="17" applyFont="1" applyBorder="1" applyAlignment="1">
      <alignment horizontal="center" wrapText="1"/>
    </xf>
    <xf numFmtId="0" fontId="12" fillId="0" borderId="0" xfId="17" applyFont="1" applyAlignment="1">
      <alignment horizontal="right"/>
    </xf>
    <xf numFmtId="0" fontId="12" fillId="0" borderId="0" xfId="17" applyFont="1" applyAlignment="1">
      <alignment horizontal="left"/>
    </xf>
    <xf numFmtId="164" fontId="12" fillId="0" borderId="0" xfId="4" applyNumberFormat="1" applyFont="1" applyFill="1" applyAlignment="1">
      <alignment horizontal="right"/>
    </xf>
    <xf numFmtId="37" fontId="12" fillId="0" borderId="0" xfId="17" applyNumberFormat="1" applyFont="1" applyAlignment="1">
      <alignment horizontal="left"/>
    </xf>
    <xf numFmtId="43" fontId="12" fillId="0" borderId="0" xfId="17" applyNumberFormat="1" applyFont="1" applyAlignment="1">
      <alignment horizontal="right"/>
    </xf>
    <xf numFmtId="9" fontId="12" fillId="0" borderId="0" xfId="17" applyNumberFormat="1" applyFont="1" applyAlignment="1">
      <alignment horizontal="left"/>
    </xf>
    <xf numFmtId="0" fontId="12" fillId="0" borderId="7" xfId="17" applyFont="1" applyBorder="1" applyAlignment="1">
      <alignment horizontal="center" vertical="top" wrapText="1"/>
    </xf>
    <xf numFmtId="0" fontId="12" fillId="0" borderId="8" xfId="17" applyFont="1" applyBorder="1" applyAlignment="1">
      <alignment horizontal="left"/>
    </xf>
    <xf numFmtId="43" fontId="12" fillId="6" borderId="0" xfId="4" applyFont="1" applyFill="1" applyAlignment="1">
      <alignment horizontal="center"/>
    </xf>
    <xf numFmtId="43" fontId="12" fillId="0" borderId="0" xfId="4" applyFont="1" applyFill="1" applyAlignment="1">
      <alignment horizontal="right"/>
    </xf>
    <xf numFmtId="169" fontId="39" fillId="0" borderId="0" xfId="18"/>
    <xf numFmtId="169" fontId="40" fillId="0" borderId="0" xfId="18" applyFont="1"/>
    <xf numFmtId="0" fontId="7" fillId="0" borderId="0" xfId="18" applyNumberFormat="1" applyFont="1" applyAlignment="1">
      <alignment horizontal="left"/>
    </xf>
    <xf numFmtId="3" fontId="4" fillId="0" borderId="0" xfId="19" applyNumberFormat="1" applyFont="1"/>
    <xf numFmtId="2" fontId="39" fillId="0" borderId="0" xfId="18" applyNumberFormat="1" applyAlignment="1">
      <alignment horizontal="center" wrapText="1"/>
    </xf>
    <xf numFmtId="0" fontId="4" fillId="0" borderId="0" xfId="18" applyNumberFormat="1" applyFont="1"/>
    <xf numFmtId="2" fontId="39" fillId="0" borderId="0" xfId="18" applyNumberFormat="1"/>
    <xf numFmtId="0" fontId="4" fillId="0" borderId="0" xfId="18" applyNumberFormat="1" applyFont="1" applyAlignment="1">
      <alignment horizontal="left"/>
    </xf>
    <xf numFmtId="169" fontId="41" fillId="0" borderId="0" xfId="18" applyFont="1" applyProtection="1">
      <protection locked="0"/>
    </xf>
    <xf numFmtId="169" fontId="7" fillId="0" borderId="0" xfId="18" applyFont="1" applyProtection="1">
      <protection locked="0"/>
    </xf>
    <xf numFmtId="0" fontId="25" fillId="0" borderId="0" xfId="18" applyNumberFormat="1" applyFont="1"/>
    <xf numFmtId="0" fontId="25" fillId="0" borderId="0" xfId="18" applyNumberFormat="1" applyFont="1" applyAlignment="1">
      <alignment horizontal="center"/>
    </xf>
    <xf numFmtId="164" fontId="12" fillId="0" borderId="0" xfId="13" applyNumberFormat="1" applyFont="1" applyAlignment="1">
      <alignment horizontal="center"/>
    </xf>
    <xf numFmtId="169" fontId="12" fillId="0" borderId="0" xfId="18" applyFont="1"/>
    <xf numFmtId="43" fontId="38" fillId="0" borderId="0" xfId="13" applyFont="1" applyFill="1"/>
    <xf numFmtId="49" fontId="12" fillId="0" borderId="0" xfId="13" applyNumberFormat="1" applyFont="1" applyFill="1"/>
    <xf numFmtId="39" fontId="12" fillId="0" borderId="0" xfId="13" applyNumberFormat="1" applyFont="1" applyFill="1" applyAlignment="1">
      <alignment horizontal="right"/>
    </xf>
    <xf numFmtId="164" fontId="0" fillId="0" borderId="0" xfId="13" applyNumberFormat="1" applyFont="1"/>
    <xf numFmtId="43" fontId="0" fillId="0" borderId="0" xfId="13" applyFont="1"/>
    <xf numFmtId="43" fontId="0" fillId="0" borderId="0" xfId="13" applyFont="1" applyFill="1"/>
    <xf numFmtId="0" fontId="39" fillId="0" borderId="0" xfId="18" applyNumberFormat="1"/>
    <xf numFmtId="171" fontId="39" fillId="0" borderId="0" xfId="18" applyNumberFormat="1"/>
    <xf numFmtId="0" fontId="44" fillId="0" borderId="0" xfId="18" applyNumberFormat="1" applyFont="1" applyProtection="1"/>
    <xf numFmtId="43" fontId="39" fillId="0" borderId="0" xfId="18" applyNumberFormat="1"/>
    <xf numFmtId="49" fontId="12" fillId="0" borderId="0" xfId="18" applyNumberFormat="1" applyFont="1"/>
    <xf numFmtId="43" fontId="12" fillId="0" borderId="0" xfId="13" applyFont="1" applyAlignment="1"/>
    <xf numFmtId="164" fontId="12" fillId="0" borderId="0" xfId="13" applyNumberFormat="1" applyFont="1" applyFill="1" applyAlignment="1">
      <alignment horizontal="center"/>
    </xf>
    <xf numFmtId="2" fontId="12" fillId="0" borderId="0" xfId="18" applyNumberFormat="1" applyFont="1"/>
    <xf numFmtId="0" fontId="30" fillId="0" borderId="0" xfId="18" applyNumberFormat="1" applyFont="1"/>
    <xf numFmtId="169" fontId="30" fillId="0" borderId="0" xfId="18" applyFont="1"/>
    <xf numFmtId="169" fontId="12" fillId="0" borderId="0" xfId="18" applyFont="1" applyAlignment="1">
      <alignment vertical="center" wrapText="1"/>
    </xf>
    <xf numFmtId="169" fontId="12" fillId="10" borderId="0" xfId="18" applyFont="1" applyFill="1"/>
    <xf numFmtId="169" fontId="25" fillId="10" borderId="0" xfId="18" applyFont="1" applyFill="1"/>
    <xf numFmtId="2" fontId="12" fillId="0" borderId="0" xfId="18" applyNumberFormat="1" applyFont="1" applyAlignment="1">
      <alignment horizontal="center"/>
    </xf>
    <xf numFmtId="10" fontId="12" fillId="0" borderId="0" xfId="15" applyNumberFormat="1" applyFont="1" applyAlignment="1">
      <alignment horizontal="center"/>
    </xf>
    <xf numFmtId="0" fontId="45" fillId="0" borderId="0" xfId="18" applyNumberFormat="1" applyFont="1"/>
    <xf numFmtId="172" fontId="0" fillId="0" borderId="0" xfId="13" applyNumberFormat="1" applyFont="1" applyFill="1"/>
    <xf numFmtId="10" fontId="0" fillId="0" borderId="0" xfId="1" applyNumberFormat="1" applyFont="1" applyFill="1"/>
    <xf numFmtId="172" fontId="32" fillId="0" borderId="0" xfId="13" applyNumberFormat="1" applyFont="1" applyFill="1"/>
    <xf numFmtId="43" fontId="32" fillId="0" borderId="0" xfId="13" applyFont="1" applyFill="1"/>
    <xf numFmtId="10" fontId="32" fillId="0" borderId="0" xfId="1" applyNumberFormat="1" applyFont="1" applyFill="1"/>
    <xf numFmtId="169" fontId="42" fillId="0" borderId="0" xfId="18" applyFont="1"/>
    <xf numFmtId="164" fontId="35" fillId="0" borderId="0" xfId="13" applyNumberFormat="1" applyFont="1" applyAlignment="1">
      <alignment horizontal="center"/>
    </xf>
    <xf numFmtId="49" fontId="35" fillId="0" borderId="0" xfId="13" applyNumberFormat="1" applyFont="1" applyAlignment="1"/>
    <xf numFmtId="169" fontId="35" fillId="0" borderId="0" xfId="18" applyFont="1" applyAlignment="1">
      <alignment horizontal="left"/>
    </xf>
    <xf numFmtId="39" fontId="35" fillId="0" borderId="0" xfId="13" applyNumberFormat="1" applyFont="1" applyFill="1" applyAlignment="1">
      <alignment horizontal="right"/>
    </xf>
    <xf numFmtId="169" fontId="12" fillId="0" borderId="0" xfId="18" applyFont="1" applyAlignment="1">
      <alignment horizontal="right"/>
    </xf>
    <xf numFmtId="169" fontId="35" fillId="0" borderId="0" xfId="18" applyFont="1" applyAlignment="1">
      <alignment horizontal="right"/>
    </xf>
    <xf numFmtId="49" fontId="35" fillId="0" borderId="0" xfId="13" applyNumberFormat="1" applyFont="1" applyFill="1"/>
    <xf numFmtId="169" fontId="35" fillId="0" borderId="0" xfId="18" applyFont="1"/>
    <xf numFmtId="169" fontId="40" fillId="0" borderId="0" xfId="18" applyFont="1" applyFill="1"/>
    <xf numFmtId="164" fontId="0" fillId="0" borderId="0" xfId="4" applyNumberFormat="1" applyFont="1" applyFill="1"/>
    <xf numFmtId="168" fontId="0" fillId="0" borderId="0" xfId="4" applyNumberFormat="1" applyFont="1" applyFill="1"/>
    <xf numFmtId="165" fontId="0" fillId="0" borderId="0" xfId="4" applyNumberFormat="1" applyFont="1" applyFill="1"/>
    <xf numFmtId="174" fontId="39" fillId="0" borderId="0" xfId="18" applyNumberFormat="1"/>
    <xf numFmtId="10" fontId="39" fillId="0" borderId="0" xfId="1" applyNumberFormat="1" applyFont="1"/>
    <xf numFmtId="43" fontId="48" fillId="0" borderId="0" xfId="13" applyFont="1" applyFill="1"/>
    <xf numFmtId="169" fontId="47" fillId="0" borderId="0" xfId="18" applyFont="1"/>
    <xf numFmtId="172" fontId="49" fillId="0" borderId="0" xfId="13" applyNumberFormat="1" applyFont="1" applyFill="1"/>
    <xf numFmtId="43" fontId="49" fillId="0" borderId="0" xfId="13" applyFont="1" applyFill="1"/>
    <xf numFmtId="10" fontId="49" fillId="0" borderId="0" xfId="1" applyNumberFormat="1" applyFont="1" applyFill="1"/>
    <xf numFmtId="171" fontId="47" fillId="0" borderId="0" xfId="18" applyNumberFormat="1" applyFont="1"/>
    <xf numFmtId="172" fontId="47" fillId="0" borderId="0" xfId="13" applyNumberFormat="1" applyFont="1" applyFill="1" applyBorder="1" applyAlignment="1">
      <alignment horizontal="center"/>
    </xf>
    <xf numFmtId="171" fontId="47" fillId="0" borderId="0" xfId="18" applyNumberFormat="1" applyFont="1" applyBorder="1" applyAlignment="1">
      <alignment horizontal="center" vertical="center"/>
    </xf>
    <xf numFmtId="43" fontId="48" fillId="0" borderId="0" xfId="13" applyFont="1" applyFill="1" applyBorder="1" applyAlignment="1">
      <alignment horizontal="center" vertical="center" wrapText="1"/>
    </xf>
    <xf numFmtId="43" fontId="47" fillId="0" borderId="0" xfId="4" quotePrefix="1" applyNumberFormat="1" applyFont="1" applyBorder="1" applyAlignment="1">
      <alignment horizontal="center"/>
    </xf>
    <xf numFmtId="164" fontId="47" fillId="0" borderId="0" xfId="13" quotePrefix="1" applyNumberFormat="1" applyFont="1" applyFill="1" applyBorder="1" applyAlignment="1">
      <alignment horizontal="center"/>
    </xf>
    <xf numFmtId="10" fontId="47" fillId="0" borderId="0" xfId="1" applyNumberFormat="1" applyFont="1" applyFill="1" applyBorder="1" applyAlignment="1">
      <alignment horizontal="center"/>
    </xf>
    <xf numFmtId="0" fontId="12" fillId="0" borderId="0" xfId="17" applyFont="1" applyAlignment="1">
      <alignment horizontal="center"/>
    </xf>
    <xf numFmtId="0" fontId="4" fillId="0" borderId="0" xfId="19" quotePrefix="1" applyFont="1" applyAlignment="1" applyProtection="1">
      <alignment horizontal="left"/>
      <protection locked="0"/>
    </xf>
    <xf numFmtId="0" fontId="4" fillId="0" borderId="0" xfId="19" applyFont="1" applyProtection="1">
      <protection locked="0"/>
    </xf>
    <xf numFmtId="0" fontId="4" fillId="0" borderId="0" xfId="19" applyFont="1" applyAlignment="1" applyProtection="1">
      <alignment horizontal="left"/>
      <protection locked="0"/>
    </xf>
    <xf numFmtId="0" fontId="4" fillId="0" borderId="0" xfId="19" applyFont="1" applyAlignment="1" applyProtection="1">
      <alignment horizontal="right"/>
      <protection locked="0"/>
    </xf>
    <xf numFmtId="0" fontId="39" fillId="0" borderId="0" xfId="19"/>
    <xf numFmtId="0" fontId="39" fillId="0" borderId="0" xfId="19" applyAlignment="1">
      <alignment horizontal="right"/>
    </xf>
    <xf numFmtId="0" fontId="4" fillId="0" borderId="0" xfId="19" applyFont="1" applyAlignment="1">
      <alignment horizontal="right"/>
    </xf>
    <xf numFmtId="0" fontId="4" fillId="0" borderId="0" xfId="19" quotePrefix="1" applyFont="1" applyAlignment="1" applyProtection="1">
      <alignment horizontal="center"/>
      <protection locked="0"/>
    </xf>
    <xf numFmtId="3" fontId="4" fillId="0" borderId="0" xfId="19" applyNumberFormat="1" applyFont="1" applyAlignment="1">
      <alignment horizontal="center"/>
    </xf>
    <xf numFmtId="0" fontId="4" fillId="6" borderId="0" xfId="19" applyFont="1" applyFill="1" applyProtection="1">
      <protection locked="0"/>
    </xf>
    <xf numFmtId="0" fontId="39" fillId="6" borderId="0" xfId="19" applyFill="1"/>
    <xf numFmtId="0" fontId="4" fillId="6" borderId="0" xfId="19" applyFont="1" applyFill="1"/>
    <xf numFmtId="0" fontId="4" fillId="6" borderId="0" xfId="19" applyFont="1" applyFill="1" applyAlignment="1">
      <alignment horizontal="right"/>
    </xf>
    <xf numFmtId="0" fontId="4" fillId="0" borderId="0" xfId="19" applyFont="1"/>
    <xf numFmtId="0" fontId="4" fillId="11" borderId="0" xfId="19" applyFont="1" applyFill="1" applyAlignment="1">
      <alignment horizontal="left"/>
    </xf>
    <xf numFmtId="0" fontId="39" fillId="11" borderId="0" xfId="19" applyFill="1"/>
    <xf numFmtId="0" fontId="4" fillId="11" borderId="0" xfId="19" quotePrefix="1" applyFont="1" applyFill="1" applyAlignment="1" applyProtection="1">
      <alignment horizontal="right"/>
      <protection locked="0"/>
    </xf>
    <xf numFmtId="169" fontId="39" fillId="0" borderId="0" xfId="18" applyAlignment="1">
      <alignment horizontal="center"/>
    </xf>
    <xf numFmtId="0" fontId="12" fillId="0" borderId="0" xfId="12" applyFont="1"/>
    <xf numFmtId="0" fontId="38" fillId="0" borderId="0" xfId="12" applyFont="1" applyAlignment="1">
      <alignment horizontal="center"/>
    </xf>
    <xf numFmtId="0" fontId="25" fillId="0" borderId="0" xfId="12"/>
    <xf numFmtId="0" fontId="38" fillId="0" borderId="0" xfId="12" applyFont="1"/>
    <xf numFmtId="164" fontId="12" fillId="0" borderId="0" xfId="13" applyNumberFormat="1" applyFont="1" applyAlignment="1"/>
    <xf numFmtId="164" fontId="12" fillId="11" borderId="0" xfId="13" applyNumberFormat="1" applyFont="1" applyFill="1" applyAlignment="1"/>
    <xf numFmtId="164" fontId="12" fillId="0" borderId="0" xfId="13" applyNumberFormat="1" applyFont="1" applyFill="1" applyBorder="1" applyAlignment="1">
      <alignment wrapText="1"/>
    </xf>
    <xf numFmtId="164" fontId="25" fillId="0" borderId="0" xfId="13" applyNumberFormat="1" applyAlignment="1"/>
    <xf numFmtId="0" fontId="12" fillId="0" borderId="0" xfId="12" applyFont="1" applyAlignment="1">
      <alignment vertical="top"/>
    </xf>
    <xf numFmtId="164" fontId="25" fillId="0" borderId="0" xfId="13" applyNumberFormat="1" applyFill="1" applyAlignment="1"/>
    <xf numFmtId="164" fontId="12" fillId="0" borderId="0" xfId="13" applyNumberFormat="1" applyFont="1" applyFill="1" applyBorder="1" applyAlignment="1"/>
    <xf numFmtId="164" fontId="12" fillId="0" borderId="0" xfId="13" applyNumberFormat="1" applyFont="1" applyFill="1" applyAlignment="1"/>
    <xf numFmtId="164" fontId="12" fillId="0" borderId="0" xfId="13" applyNumberFormat="1" applyFont="1" applyBorder="1" applyAlignment="1"/>
    <xf numFmtId="164" fontId="12" fillId="0" borderId="0" xfId="12" applyNumberFormat="1" applyFont="1"/>
    <xf numFmtId="0" fontId="50" fillId="0" borderId="0" xfId="12" applyFont="1"/>
    <xf numFmtId="0" fontId="51" fillId="0" borderId="0" xfId="12" applyFont="1"/>
    <xf numFmtId="169" fontId="25" fillId="0" borderId="0" xfId="18" applyFont="1"/>
    <xf numFmtId="169" fontId="12" fillId="0" borderId="7" xfId="18" applyFont="1" applyBorder="1"/>
    <xf numFmtId="169" fontId="12" fillId="0" borderId="0" xfId="18" applyFont="1" applyAlignment="1">
      <alignment horizontal="centerContinuous"/>
    </xf>
    <xf numFmtId="169" fontId="25" fillId="0" borderId="0" xfId="18" applyFont="1" applyAlignment="1">
      <alignment horizontal="centerContinuous"/>
    </xf>
    <xf numFmtId="0" fontId="12" fillId="0" borderId="0" xfId="18" applyNumberFormat="1" applyFont="1" applyAlignment="1">
      <alignment horizontal="center"/>
    </xf>
    <xf numFmtId="169" fontId="52" fillId="0" borderId="0" xfId="18" applyFont="1" applyAlignment="1">
      <alignment horizontal="right"/>
    </xf>
    <xf numFmtId="0" fontId="12" fillId="6" borderId="0" xfId="18" applyNumberFormat="1" applyFont="1" applyFill="1" applyAlignment="1">
      <alignment horizontal="center"/>
    </xf>
    <xf numFmtId="171" fontId="12" fillId="6" borderId="0" xfId="18" applyNumberFormat="1" applyFont="1" applyFill="1"/>
    <xf numFmtId="164" fontId="12" fillId="0" borderId="0" xfId="13" applyNumberFormat="1" applyFont="1"/>
    <xf numFmtId="164" fontId="12" fillId="6" borderId="0" xfId="13" applyNumberFormat="1" applyFont="1" applyFill="1"/>
    <xf numFmtId="171" fontId="12" fillId="0" borderId="0" xfId="18" applyNumberFormat="1" applyFont="1"/>
    <xf numFmtId="164" fontId="12" fillId="0" borderId="41" xfId="13" applyNumberFormat="1" applyFont="1" applyBorder="1"/>
    <xf numFmtId="171" fontId="38" fillId="0" borderId="0" xfId="18" applyNumberFormat="1" applyFont="1"/>
    <xf numFmtId="164" fontId="12" fillId="0" borderId="0" xfId="13" applyNumberFormat="1" applyFont="1" applyFill="1" applyAlignment="1">
      <alignment horizontal="right"/>
    </xf>
    <xf numFmtId="0" fontId="12" fillId="6" borderId="0" xfId="12" applyFont="1" applyFill="1"/>
    <xf numFmtId="164" fontId="12" fillId="11" borderId="0" xfId="13" applyNumberFormat="1" applyFont="1" applyFill="1"/>
    <xf numFmtId="164" fontId="12" fillId="12" borderId="0" xfId="13" applyNumberFormat="1" applyFont="1" applyFill="1" applyAlignment="1"/>
    <xf numFmtId="0" fontId="26" fillId="0" borderId="0" xfId="12" applyFont="1"/>
    <xf numFmtId="0" fontId="53" fillId="0" borderId="0" xfId="12" applyFont="1"/>
    <xf numFmtId="0" fontId="54" fillId="0" borderId="0" xfId="12" applyFont="1" applyAlignment="1">
      <alignment horizontal="left"/>
    </xf>
    <xf numFmtId="1" fontId="12" fillId="0" borderId="0" xfId="13" applyNumberFormat="1" applyFont="1"/>
    <xf numFmtId="0" fontId="55" fillId="0" borderId="0" xfId="12" applyFont="1"/>
    <xf numFmtId="0" fontId="51" fillId="13" borderId="0" xfId="12" applyFont="1" applyFill="1" applyAlignment="1">
      <alignment horizontal="center" wrapText="1"/>
    </xf>
    <xf numFmtId="0" fontId="55" fillId="13" borderId="0" xfId="12" applyFont="1" applyFill="1" applyAlignment="1">
      <alignment horizontal="center" wrapText="1"/>
    </xf>
    <xf numFmtId="0" fontId="12" fillId="0" borderId="20" xfId="12" applyFont="1" applyBorder="1" applyAlignment="1">
      <alignment horizontal="center"/>
    </xf>
    <xf numFmtId="0" fontId="56" fillId="0" borderId="0" xfId="12" applyFont="1" applyAlignment="1">
      <alignment horizontal="left"/>
    </xf>
    <xf numFmtId="1" fontId="12" fillId="0" borderId="0" xfId="13" applyNumberFormat="1" applyFont="1" applyBorder="1" applyAlignment="1">
      <alignment horizontal="center"/>
    </xf>
    <xf numFmtId="0" fontId="12" fillId="0" borderId="33" xfId="12" applyFont="1" applyBorder="1" applyAlignment="1">
      <alignment horizontal="right"/>
    </xf>
    <xf numFmtId="0" fontId="57" fillId="0" borderId="0" xfId="12" applyFont="1"/>
    <xf numFmtId="0" fontId="25" fillId="0" borderId="0" xfId="12" applyAlignment="1">
      <alignment horizontal="center" wrapText="1"/>
    </xf>
    <xf numFmtId="3" fontId="12" fillId="0" borderId="0" xfId="12" applyNumberFormat="1" applyFont="1"/>
    <xf numFmtId="1" fontId="58" fillId="11" borderId="0" xfId="13" applyNumberFormat="1" applyFont="1" applyFill="1" applyBorder="1" applyAlignment="1">
      <alignment horizontal="center"/>
    </xf>
    <xf numFmtId="164" fontId="12" fillId="11" borderId="33" xfId="13" applyNumberFormat="1" applyFont="1" applyFill="1" applyBorder="1" applyAlignment="1">
      <alignment horizontal="right"/>
    </xf>
    <xf numFmtId="3" fontId="25" fillId="0" borderId="0" xfId="12" applyNumberFormat="1" applyAlignment="1">
      <alignment horizontal="right"/>
    </xf>
    <xf numFmtId="0" fontId="55" fillId="0" borderId="0" xfId="12" applyFont="1" applyAlignment="1">
      <alignment horizontal="center"/>
    </xf>
    <xf numFmtId="0" fontId="12" fillId="0" borderId="0" xfId="12" applyFont="1" applyAlignment="1">
      <alignment horizontal="left"/>
    </xf>
    <xf numFmtId="0" fontId="25" fillId="0" borderId="0" xfId="12" applyAlignment="1">
      <alignment horizontal="right"/>
    </xf>
    <xf numFmtId="0" fontId="12" fillId="0" borderId="7" xfId="12" applyFont="1" applyBorder="1" applyAlignment="1">
      <alignment horizontal="left"/>
    </xf>
    <xf numFmtId="3" fontId="12" fillId="0" borderId="7" xfId="12" applyNumberFormat="1" applyFont="1" applyBorder="1"/>
    <xf numFmtId="1" fontId="58" fillId="11" borderId="7" xfId="13" applyNumberFormat="1" applyFont="1" applyFill="1" applyBorder="1" applyAlignment="1">
      <alignment horizontal="center"/>
    </xf>
    <xf numFmtId="164" fontId="12" fillId="11" borderId="34" xfId="13" applyNumberFormat="1" applyFont="1" applyFill="1" applyBorder="1" applyAlignment="1">
      <alignment horizontal="right"/>
    </xf>
    <xf numFmtId="164" fontId="25" fillId="0" borderId="0" xfId="12" applyNumberFormat="1"/>
    <xf numFmtId="0" fontId="38" fillId="0" borderId="0" xfId="12" applyFont="1" applyAlignment="1">
      <alignment horizontal="left"/>
    </xf>
    <xf numFmtId="1" fontId="58" fillId="0" borderId="0" xfId="13" applyNumberFormat="1" applyFont="1" applyFill="1" applyBorder="1" applyAlignment="1">
      <alignment horizontal="center"/>
    </xf>
    <xf numFmtId="164" fontId="12" fillId="0" borderId="33" xfId="13" applyNumberFormat="1" applyFont="1" applyFill="1" applyBorder="1" applyAlignment="1">
      <alignment horizontal="right"/>
    </xf>
    <xf numFmtId="164" fontId="25" fillId="0" borderId="0" xfId="12" applyNumberFormat="1" applyAlignment="1">
      <alignment horizontal="right"/>
    </xf>
    <xf numFmtId="0" fontId="12" fillId="0" borderId="33" xfId="12" applyFont="1" applyBorder="1" applyAlignment="1">
      <alignment horizontal="left"/>
    </xf>
    <xf numFmtId="0" fontId="12" fillId="0" borderId="33" xfId="12" applyFont="1" applyBorder="1"/>
    <xf numFmtId="164" fontId="25" fillId="0" borderId="0" xfId="13" applyNumberFormat="1" applyFont="1" applyBorder="1" applyAlignment="1"/>
    <xf numFmtId="1" fontId="58" fillId="0" borderId="0" xfId="13" applyNumberFormat="1" applyFont="1" applyBorder="1" applyAlignment="1">
      <alignment horizontal="center"/>
    </xf>
    <xf numFmtId="3" fontId="12" fillId="0" borderId="33" xfId="12" applyNumberFormat="1" applyFont="1" applyBorder="1" applyAlignment="1">
      <alignment horizontal="left"/>
    </xf>
    <xf numFmtId="164" fontId="55" fillId="0" borderId="0" xfId="12" applyNumberFormat="1" applyFont="1"/>
    <xf numFmtId="164" fontId="12" fillId="0" borderId="33" xfId="13" applyNumberFormat="1" applyFont="1" applyBorder="1" applyAlignment="1">
      <alignment horizontal="right"/>
    </xf>
    <xf numFmtId="164" fontId="25" fillId="0" borderId="0" xfId="13" applyNumberFormat="1" applyFont="1" applyFill="1" applyBorder="1" applyAlignment="1">
      <alignment horizontal="right"/>
    </xf>
    <xf numFmtId="164" fontId="55" fillId="0" borderId="0" xfId="13" applyNumberFormat="1" applyFont="1" applyBorder="1" applyAlignment="1"/>
    <xf numFmtId="0" fontId="12" fillId="0" borderId="21" xfId="12" applyFont="1" applyBorder="1" applyAlignment="1">
      <alignment horizontal="center"/>
    </xf>
    <xf numFmtId="0" fontId="12" fillId="0" borderId="1" xfId="12" applyFont="1" applyBorder="1" applyAlignment="1">
      <alignment horizontal="center"/>
    </xf>
    <xf numFmtId="0" fontId="12" fillId="0" borderId="1" xfId="12" applyFont="1" applyBorder="1"/>
    <xf numFmtId="1" fontId="58" fillId="0" borderId="1" xfId="13" applyNumberFormat="1" applyFont="1" applyFill="1" applyBorder="1" applyAlignment="1">
      <alignment horizontal="center"/>
    </xf>
    <xf numFmtId="0" fontId="12" fillId="0" borderId="42" xfId="12" applyFont="1" applyBorder="1" applyAlignment="1">
      <alignment horizontal="left"/>
    </xf>
    <xf numFmtId="0" fontId="54" fillId="0" borderId="20" xfId="12" applyFont="1" applyBorder="1" applyAlignment="1">
      <alignment horizontal="left"/>
    </xf>
    <xf numFmtId="1" fontId="12" fillId="0" borderId="0" xfId="13" applyNumberFormat="1" applyFont="1" applyBorder="1"/>
    <xf numFmtId="164" fontId="12" fillId="0" borderId="35" xfId="13" applyNumberFormat="1" applyFont="1" applyFill="1" applyBorder="1" applyAlignment="1">
      <alignment horizontal="right"/>
    </xf>
    <xf numFmtId="0" fontId="59" fillId="0" borderId="0" xfId="12" applyFont="1"/>
    <xf numFmtId="1" fontId="12" fillId="0" borderId="0" xfId="13" applyNumberFormat="1" applyFont="1" applyBorder="1" applyAlignment="1">
      <alignment horizontal="right"/>
    </xf>
    <xf numFmtId="10" fontId="25" fillId="0" borderId="0" xfId="12" applyNumberFormat="1"/>
    <xf numFmtId="10" fontId="12" fillId="0" borderId="0" xfId="15" applyNumberFormat="1" applyFont="1" applyBorder="1"/>
    <xf numFmtId="1" fontId="12" fillId="0" borderId="0" xfId="13" applyNumberFormat="1" applyFont="1" applyAlignment="1">
      <alignment horizontal="right"/>
    </xf>
    <xf numFmtId="3" fontId="38" fillId="0" borderId="2" xfId="12" applyNumberFormat="1" applyFont="1" applyBorder="1" applyAlignment="1">
      <alignment horizontal="left"/>
    </xf>
    <xf numFmtId="169" fontId="34" fillId="0" borderId="0" xfId="18" applyFont="1"/>
    <xf numFmtId="164" fontId="54" fillId="13" borderId="0" xfId="13" applyNumberFormat="1" applyFont="1" applyFill="1" applyBorder="1" applyAlignment="1">
      <alignment horizontal="center" wrapText="1"/>
    </xf>
    <xf numFmtId="0" fontId="12" fillId="0" borderId="31" xfId="13" applyNumberFormat="1" applyFont="1" applyFill="1" applyBorder="1" applyAlignment="1">
      <alignment horizontal="center"/>
    </xf>
    <xf numFmtId="0" fontId="12" fillId="0" borderId="2" xfId="12" applyFont="1" applyBorder="1"/>
    <xf numFmtId="164" fontId="12" fillId="0" borderId="2" xfId="13" applyNumberFormat="1" applyFont="1" applyFill="1" applyBorder="1"/>
    <xf numFmtId="164" fontId="12" fillId="0" borderId="2" xfId="13" applyNumberFormat="1" applyFont="1" applyFill="1" applyBorder="1" applyAlignment="1">
      <alignment horizontal="center"/>
    </xf>
    <xf numFmtId="164" fontId="12" fillId="0" borderId="2" xfId="13" applyNumberFormat="1" applyFont="1" applyBorder="1"/>
    <xf numFmtId="164" fontId="12" fillId="0" borderId="32" xfId="13" applyNumberFormat="1" applyFont="1" applyBorder="1"/>
    <xf numFmtId="0" fontId="38" fillId="0" borderId="20" xfId="13" applyNumberFormat="1" applyFont="1" applyBorder="1" applyAlignment="1">
      <alignment horizontal="center"/>
    </xf>
    <xf numFmtId="169" fontId="12" fillId="0" borderId="0" xfId="18" applyFont="1" applyAlignment="1">
      <alignment horizontal="center"/>
    </xf>
    <xf numFmtId="164" fontId="12" fillId="0" borderId="0" xfId="13" applyNumberFormat="1" applyFont="1" applyBorder="1" applyAlignment="1">
      <alignment horizontal="center"/>
    </xf>
    <xf numFmtId="164" fontId="12" fillId="0" borderId="33" xfId="13" applyNumberFormat="1" applyFont="1" applyBorder="1" applyAlignment="1">
      <alignment horizontal="center"/>
    </xf>
    <xf numFmtId="0" fontId="12" fillId="0" borderId="20" xfId="13" applyNumberFormat="1" applyFont="1" applyBorder="1" applyAlignment="1">
      <alignment horizontal="center"/>
    </xf>
    <xf numFmtId="169" fontId="38" fillId="0" borderId="0" xfId="18" applyFont="1" applyAlignment="1">
      <alignment horizontal="center"/>
    </xf>
    <xf numFmtId="0" fontId="38" fillId="0" borderId="43" xfId="13" applyNumberFormat="1" applyFont="1" applyBorder="1" applyAlignment="1">
      <alignment horizontal="center"/>
    </xf>
    <xf numFmtId="169" fontId="38" fillId="0" borderId="7" xfId="18" applyFont="1" applyBorder="1" applyAlignment="1">
      <alignment horizontal="center"/>
    </xf>
    <xf numFmtId="164" fontId="38" fillId="0" borderId="7" xfId="13" applyNumberFormat="1" applyFont="1" applyFill="1" applyBorder="1" applyAlignment="1">
      <alignment horizontal="center"/>
    </xf>
    <xf numFmtId="164" fontId="38" fillId="0" borderId="34" xfId="13" applyNumberFormat="1" applyFont="1" applyFill="1" applyBorder="1" applyAlignment="1">
      <alignment horizontal="center"/>
    </xf>
    <xf numFmtId="164" fontId="12" fillId="0" borderId="0" xfId="13" applyNumberFormat="1" applyFont="1" applyFill="1" applyBorder="1" applyAlignment="1">
      <alignment horizontal="center"/>
    </xf>
    <xf numFmtId="164" fontId="12" fillId="0" borderId="33" xfId="13" applyNumberFormat="1" applyFont="1" applyFill="1" applyBorder="1" applyAlignment="1">
      <alignment horizontal="center"/>
    </xf>
    <xf numFmtId="164" fontId="12" fillId="0" borderId="0" xfId="13" applyNumberFormat="1" applyFont="1" applyBorder="1"/>
    <xf numFmtId="164" fontId="12" fillId="0" borderId="33" xfId="13" applyNumberFormat="1" applyFont="1" applyBorder="1"/>
    <xf numFmtId="169" fontId="12" fillId="0" borderId="0" xfId="18" applyFont="1" applyAlignment="1">
      <alignment horizontal="left" indent="1"/>
    </xf>
    <xf numFmtId="164" fontId="12" fillId="11" borderId="44" xfId="13" applyNumberFormat="1" applyFont="1" applyFill="1" applyBorder="1"/>
    <xf numFmtId="164" fontId="12" fillId="11" borderId="45" xfId="13" applyNumberFormat="1" applyFont="1" applyFill="1" applyBorder="1"/>
    <xf numFmtId="164" fontId="12" fillId="0" borderId="46" xfId="13" applyNumberFormat="1" applyFont="1" applyBorder="1"/>
    <xf numFmtId="169" fontId="12" fillId="0" borderId="0" xfId="18" applyFont="1" applyAlignment="1">
      <alignment horizontal="left" indent="2"/>
    </xf>
    <xf numFmtId="164" fontId="12" fillId="11" borderId="47" xfId="13" applyNumberFormat="1" applyFont="1" applyFill="1" applyBorder="1"/>
    <xf numFmtId="169" fontId="12" fillId="0" borderId="0" xfId="18" applyFont="1" applyAlignment="1">
      <alignment horizontal="left"/>
    </xf>
    <xf numFmtId="164" fontId="12" fillId="0" borderId="25" xfId="13" applyNumberFormat="1" applyFont="1" applyBorder="1"/>
    <xf numFmtId="164" fontId="12" fillId="11" borderId="48" xfId="13" applyNumberFormat="1" applyFont="1" applyFill="1" applyBorder="1"/>
    <xf numFmtId="169" fontId="12" fillId="0" borderId="0" xfId="18" applyFont="1" applyAlignment="1">
      <alignment horizontal="left" wrapText="1" indent="1"/>
    </xf>
    <xf numFmtId="164" fontId="12" fillId="0" borderId="33" xfId="13" applyNumberFormat="1" applyFont="1" applyFill="1" applyBorder="1"/>
    <xf numFmtId="164" fontId="38" fillId="0" borderId="0" xfId="13" applyNumberFormat="1" applyFont="1" applyBorder="1"/>
    <xf numFmtId="164" fontId="38" fillId="0" borderId="33" xfId="13" applyNumberFormat="1" applyFont="1" applyBorder="1"/>
    <xf numFmtId="169" fontId="12" fillId="0" borderId="0" xfId="18" applyFont="1" applyAlignment="1">
      <alignment horizontal="left" wrapText="1" indent="2"/>
    </xf>
    <xf numFmtId="164" fontId="12" fillId="11" borderId="49" xfId="13" applyNumberFormat="1" applyFont="1" applyFill="1" applyBorder="1"/>
    <xf numFmtId="10" fontId="12" fillId="0" borderId="25" xfId="15" applyNumberFormat="1" applyFont="1" applyBorder="1"/>
    <xf numFmtId="0" fontId="12" fillId="0" borderId="21" xfId="13" applyNumberFormat="1" applyFont="1" applyBorder="1" applyAlignment="1">
      <alignment horizontal="center"/>
    </xf>
    <xf numFmtId="169" fontId="12" fillId="0" borderId="1" xfId="18" applyFont="1" applyBorder="1"/>
    <xf numFmtId="164" fontId="12" fillId="0" borderId="1" xfId="13" applyNumberFormat="1" applyFont="1" applyBorder="1"/>
    <xf numFmtId="164" fontId="12" fillId="0" borderId="42" xfId="13" applyNumberFormat="1" applyFont="1" applyBorder="1"/>
    <xf numFmtId="169" fontId="12" fillId="0" borderId="0" xfId="18" applyFont="1" applyProtection="1">
      <protection locked="0"/>
    </xf>
    <xf numFmtId="169" fontId="4" fillId="0" borderId="0" xfId="18" applyFont="1"/>
    <xf numFmtId="169" fontId="38" fillId="0" borderId="0" xfId="18" applyFont="1" applyProtection="1">
      <protection locked="0"/>
    </xf>
    <xf numFmtId="0" fontId="14" fillId="0" borderId="0" xfId="20" applyNumberFormat="1" applyFont="1" applyAlignment="1" applyProtection="1">
      <alignment horizontal="center"/>
      <protection locked="0"/>
    </xf>
    <xf numFmtId="169" fontId="14" fillId="0" borderId="0" xfId="20" applyFont="1"/>
    <xf numFmtId="0" fontId="20" fillId="0" borderId="0" xfId="20" applyNumberFormat="1" applyFont="1"/>
    <xf numFmtId="0" fontId="14" fillId="0" borderId="0" xfId="20" applyNumberFormat="1" applyFont="1"/>
    <xf numFmtId="169" fontId="12" fillId="0" borderId="0" xfId="20" applyFont="1"/>
    <xf numFmtId="169" fontId="31" fillId="0" borderId="0" xfId="18" applyFont="1"/>
    <xf numFmtId="169" fontId="12" fillId="0" borderId="0" xfId="20" applyFont="1" applyAlignment="1">
      <alignment horizontal="center"/>
    </xf>
    <xf numFmtId="169" fontId="31" fillId="0" borderId="50" xfId="18" applyFont="1" applyBorder="1"/>
    <xf numFmtId="169" fontId="31" fillId="0" borderId="8" xfId="18" applyFont="1" applyBorder="1"/>
    <xf numFmtId="169" fontId="31" fillId="0" borderId="51" xfId="18" applyFont="1" applyBorder="1"/>
    <xf numFmtId="169" fontId="14" fillId="0" borderId="0" xfId="20" applyFont="1" applyAlignment="1">
      <alignment horizontal="center"/>
    </xf>
    <xf numFmtId="169" fontId="14" fillId="0" borderId="0" xfId="18" applyFont="1"/>
    <xf numFmtId="0" fontId="14" fillId="0" borderId="0" xfId="13" applyNumberFormat="1" applyFont="1" applyFill="1" applyBorder="1" applyAlignment="1">
      <alignment horizontal="center"/>
    </xf>
    <xf numFmtId="169" fontId="31" fillId="6" borderId="0" xfId="18" applyFont="1" applyFill="1"/>
    <xf numFmtId="169" fontId="31" fillId="0" borderId="54" xfId="18" applyFont="1" applyBorder="1"/>
    <xf numFmtId="169" fontId="31" fillId="0" borderId="26" xfId="18" applyFont="1" applyBorder="1" applyAlignment="1">
      <alignment horizontal="center"/>
    </xf>
    <xf numFmtId="169" fontId="31" fillId="0" borderId="27" xfId="18" applyFont="1" applyBorder="1" applyAlignment="1">
      <alignment horizontal="center"/>
    </xf>
    <xf numFmtId="169" fontId="31" fillId="0" borderId="55" xfId="18" applyFont="1" applyBorder="1" applyAlignment="1">
      <alignment horizontal="center"/>
    </xf>
    <xf numFmtId="169" fontId="31" fillId="0" borderId="54" xfId="18" applyFont="1" applyBorder="1" applyAlignment="1">
      <alignment horizontal="center"/>
    </xf>
    <xf numFmtId="169" fontId="31" fillId="0" borderId="56" xfId="18" applyFont="1" applyBorder="1" applyAlignment="1">
      <alignment horizontal="center"/>
    </xf>
    <xf numFmtId="169" fontId="31" fillId="0" borderId="56" xfId="18" applyFont="1" applyBorder="1"/>
    <xf numFmtId="169" fontId="14" fillId="0" borderId="56" xfId="18" applyFont="1" applyBorder="1" applyAlignment="1">
      <alignment horizontal="center"/>
    </xf>
    <xf numFmtId="0" fontId="14" fillId="0" borderId="56" xfId="17" applyFont="1" applyBorder="1" applyAlignment="1">
      <alignment horizontal="center"/>
    </xf>
    <xf numFmtId="169" fontId="31" fillId="0" borderId="0" xfId="18" applyFont="1" applyAlignment="1">
      <alignment horizontal="center"/>
    </xf>
    <xf numFmtId="169" fontId="31" fillId="6" borderId="54" xfId="18" applyFont="1" applyFill="1" applyBorder="1"/>
    <xf numFmtId="43" fontId="31" fillId="6" borderId="50" xfId="13" applyFont="1" applyFill="1" applyBorder="1"/>
    <xf numFmtId="43" fontId="31" fillId="6" borderId="50" xfId="13" applyFont="1" applyFill="1" applyBorder="1" applyAlignment="1">
      <alignment horizontal="center"/>
    </xf>
    <xf numFmtId="43" fontId="31" fillId="0" borderId="54" xfId="13" applyFont="1" applyFill="1" applyBorder="1"/>
    <xf numFmtId="43" fontId="31" fillId="6" borderId="54" xfId="13" applyFont="1" applyFill="1" applyBorder="1"/>
    <xf numFmtId="43" fontId="31" fillId="0" borderId="54" xfId="13" applyFont="1" applyBorder="1" applyAlignment="1">
      <alignment horizontal="center"/>
    </xf>
    <xf numFmtId="169" fontId="31" fillId="6" borderId="56" xfId="18" applyFont="1" applyFill="1" applyBorder="1"/>
    <xf numFmtId="43" fontId="31" fillId="6" borderId="57" xfId="13" applyFont="1" applyFill="1" applyBorder="1"/>
    <xf numFmtId="43" fontId="31" fillId="6" borderId="57" xfId="13" applyFont="1" applyFill="1" applyBorder="1" applyAlignment="1">
      <alignment horizontal="center"/>
    </xf>
    <xf numFmtId="43" fontId="31" fillId="6" borderId="56" xfId="13" applyFont="1" applyFill="1" applyBorder="1"/>
    <xf numFmtId="43" fontId="31" fillId="0" borderId="56" xfId="13" applyFont="1" applyBorder="1"/>
    <xf numFmtId="169" fontId="31" fillId="6" borderId="55" xfId="18" applyFont="1" applyFill="1" applyBorder="1"/>
    <xf numFmtId="43" fontId="31" fillId="6" borderId="52" xfId="13" applyFont="1" applyFill="1" applyBorder="1"/>
    <xf numFmtId="43" fontId="31" fillId="6" borderId="52" xfId="13" applyFont="1" applyFill="1" applyBorder="1" applyAlignment="1">
      <alignment horizontal="center"/>
    </xf>
    <xf numFmtId="43" fontId="31" fillId="0" borderId="26" xfId="13" applyFont="1" applyFill="1" applyBorder="1"/>
    <xf numFmtId="43" fontId="31" fillId="6" borderId="55" xfId="13" applyFont="1" applyFill="1" applyBorder="1"/>
    <xf numFmtId="43" fontId="31" fillId="0" borderId="55" xfId="13" applyFont="1" applyBorder="1"/>
    <xf numFmtId="43" fontId="31" fillId="0" borderId="0" xfId="13" applyFont="1" applyFill="1" applyBorder="1"/>
    <xf numFmtId="43" fontId="31" fillId="0" borderId="0" xfId="13" applyFont="1" applyFill="1" applyBorder="1" applyAlignment="1">
      <alignment horizontal="center"/>
    </xf>
    <xf numFmtId="164" fontId="14" fillId="0" borderId="0" xfId="13" applyNumberFormat="1" applyFont="1" applyFill="1" applyBorder="1" applyAlignment="1"/>
    <xf numFmtId="164" fontId="14" fillId="0" borderId="0" xfId="13" applyNumberFormat="1" applyFont="1" applyAlignment="1">
      <alignment horizontal="left" vertical="top"/>
    </xf>
    <xf numFmtId="164" fontId="14" fillId="0" borderId="0" xfId="13" applyNumberFormat="1" applyFont="1"/>
    <xf numFmtId="175" fontId="14" fillId="0" borderId="0" xfId="21" applyNumberFormat="1" applyFont="1"/>
    <xf numFmtId="43" fontId="14" fillId="0" borderId="0" xfId="13" applyFont="1"/>
    <xf numFmtId="169" fontId="14" fillId="0" borderId="0" xfId="18" applyFont="1" applyProtection="1">
      <protection locked="0"/>
    </xf>
    <xf numFmtId="169" fontId="14" fillId="0" borderId="0" xfId="18" applyFont="1" applyAlignment="1">
      <alignment vertical="top" wrapText="1"/>
    </xf>
    <xf numFmtId="169" fontId="14" fillId="0" borderId="0" xfId="18" applyFont="1" applyAlignment="1">
      <alignment vertical="top"/>
    </xf>
    <xf numFmtId="169" fontId="20" fillId="0" borderId="0" xfId="20" applyFont="1"/>
    <xf numFmtId="169" fontId="14" fillId="0" borderId="0" xfId="18" applyFont="1" applyAlignment="1">
      <alignment horizontal="center"/>
    </xf>
    <xf numFmtId="49" fontId="14" fillId="0" borderId="0" xfId="13" applyNumberFormat="1" applyFont="1" applyAlignment="1">
      <alignment horizontal="center"/>
    </xf>
    <xf numFmtId="169" fontId="14" fillId="0" borderId="0" xfId="20" quotePrefix="1" applyFont="1" applyAlignment="1">
      <alignment horizontal="left"/>
    </xf>
    <xf numFmtId="169" fontId="14" fillId="0" borderId="0" xfId="20" applyFont="1" applyAlignment="1">
      <alignment horizontal="center" wrapText="1"/>
    </xf>
    <xf numFmtId="43" fontId="14" fillId="6" borderId="0" xfId="13" applyFont="1" applyFill="1" applyAlignment="1"/>
    <xf numFmtId="43" fontId="14" fillId="0" borderId="0" xfId="13" applyFont="1" applyAlignment="1"/>
    <xf numFmtId="43" fontId="14" fillId="0" borderId="8" xfId="13" applyFont="1" applyBorder="1" applyAlignment="1"/>
    <xf numFmtId="43" fontId="14" fillId="0" borderId="0" xfId="13" applyFont="1" applyBorder="1" applyAlignment="1"/>
    <xf numFmtId="169" fontId="14" fillId="0" borderId="0" xfId="20" applyFont="1" applyAlignment="1">
      <alignment horizontal="left"/>
    </xf>
    <xf numFmtId="0" fontId="14" fillId="0" borderId="0" xfId="18" applyNumberFormat="1" applyFont="1" applyAlignment="1">
      <alignment horizontal="center"/>
    </xf>
    <xf numFmtId="0" fontId="4" fillId="0" borderId="0" xfId="17" applyFont="1"/>
    <xf numFmtId="0" fontId="12" fillId="0" borderId="0" xfId="17" applyFont="1"/>
    <xf numFmtId="1" fontId="12" fillId="0" borderId="0" xfId="17" applyNumberFormat="1" applyFont="1"/>
    <xf numFmtId="0" fontId="61" fillId="0" borderId="0" xfId="17" applyFont="1"/>
    <xf numFmtId="1" fontId="4" fillId="0" borderId="0" xfId="17" applyNumberFormat="1" applyFont="1"/>
    <xf numFmtId="1" fontId="12" fillId="0" borderId="0" xfId="17" applyNumberFormat="1" applyFont="1" applyAlignment="1">
      <alignment horizontal="center"/>
    </xf>
    <xf numFmtId="0" fontId="12" fillId="0" borderId="7" xfId="17" applyFont="1" applyBorder="1" applyAlignment="1">
      <alignment horizontal="right" vertical="top"/>
    </xf>
    <xf numFmtId="1" fontId="12" fillId="0" borderId="7" xfId="17" applyNumberFormat="1" applyFont="1" applyBorder="1" applyAlignment="1">
      <alignment horizontal="center" vertical="top" wrapText="1"/>
    </xf>
    <xf numFmtId="0" fontId="62" fillId="0" borderId="0" xfId="22" applyFont="1"/>
    <xf numFmtId="1" fontId="12" fillId="6" borderId="0" xfId="13" applyNumberFormat="1" applyFont="1" applyFill="1" applyAlignment="1">
      <alignment horizontal="center"/>
    </xf>
    <xf numFmtId="10" fontId="12" fillId="0" borderId="0" xfId="15" applyNumberFormat="1" applyFont="1" applyFill="1"/>
    <xf numFmtId="43" fontId="12" fillId="0" borderId="0" xfId="13" applyFont="1" applyFill="1"/>
    <xf numFmtId="43" fontId="12" fillId="0" borderId="0" xfId="17" applyNumberFormat="1" applyFont="1"/>
    <xf numFmtId="164" fontId="4" fillId="0" borderId="0" xfId="13" applyNumberFormat="1" applyFont="1" applyFill="1"/>
    <xf numFmtId="164" fontId="4" fillId="0" borderId="0" xfId="17" applyNumberFormat="1" applyFont="1"/>
    <xf numFmtId="43" fontId="12" fillId="6" borderId="0" xfId="13" applyFont="1" applyFill="1"/>
    <xf numFmtId="164" fontId="4" fillId="6" borderId="0" xfId="13" applyNumberFormat="1" applyFont="1" applyFill="1"/>
    <xf numFmtId="164" fontId="62" fillId="0" borderId="0" xfId="13" applyNumberFormat="1" applyFont="1"/>
    <xf numFmtId="164" fontId="0" fillId="0" borderId="0" xfId="13" applyNumberFormat="1" applyFont="1" applyFill="1" applyAlignment="1">
      <alignment horizontal="center"/>
    </xf>
    <xf numFmtId="176" fontId="4" fillId="0" borderId="0" xfId="17" applyNumberFormat="1" applyFont="1"/>
    <xf numFmtId="164" fontId="12" fillId="0" borderId="0" xfId="17" applyNumberFormat="1" applyFont="1"/>
    <xf numFmtId="164" fontId="62" fillId="0" borderId="0" xfId="22" applyNumberFormat="1" applyFont="1"/>
    <xf numFmtId="0" fontId="34" fillId="0" borderId="0" xfId="17" applyFont="1"/>
    <xf numFmtId="41" fontId="12" fillId="0" borderId="0" xfId="17" applyNumberFormat="1" applyFont="1" applyAlignment="1">
      <alignment horizontal="center"/>
    </xf>
    <xf numFmtId="41" fontId="7" fillId="0" borderId="0" xfId="17" applyNumberFormat="1" applyFont="1" applyAlignment="1">
      <alignment horizontal="center"/>
    </xf>
    <xf numFmtId="0" fontId="34" fillId="0" borderId="0" xfId="17" applyFont="1" applyAlignment="1">
      <alignment horizontal="right"/>
    </xf>
    <xf numFmtId="1" fontId="12" fillId="0" borderId="0" xfId="13" applyNumberFormat="1" applyFont="1" applyFill="1" applyBorder="1"/>
    <xf numFmtId="164" fontId="12" fillId="0" borderId="0" xfId="13" applyNumberFormat="1" applyFont="1" applyFill="1" applyBorder="1"/>
    <xf numFmtId="10" fontId="4" fillId="0" borderId="0" xfId="17" applyNumberFormat="1" applyFont="1"/>
    <xf numFmtId="0" fontId="12" fillId="0" borderId="7" xfId="17" applyFont="1" applyBorder="1"/>
    <xf numFmtId="0" fontId="4" fillId="0" borderId="7" xfId="17" applyFont="1" applyBorder="1"/>
    <xf numFmtId="164" fontId="12" fillId="0" borderId="0" xfId="13" applyNumberFormat="1" applyFont="1" applyFill="1"/>
    <xf numFmtId="37" fontId="12" fillId="0" borderId="0" xfId="17" applyNumberFormat="1" applyFont="1"/>
    <xf numFmtId="0" fontId="12" fillId="0" borderId="0" xfId="17" applyFont="1" applyAlignment="1">
      <alignment horizontal="center" wrapText="1"/>
    </xf>
    <xf numFmtId="0" fontId="12" fillId="11" borderId="58" xfId="17" applyFont="1" applyFill="1" applyBorder="1"/>
    <xf numFmtId="41" fontId="12" fillId="11" borderId="26" xfId="17" applyNumberFormat="1" applyFont="1" applyFill="1" applyBorder="1"/>
    <xf numFmtId="41" fontId="12" fillId="11" borderId="26" xfId="23" applyFont="1" applyFill="1" applyBorder="1"/>
    <xf numFmtId="0" fontId="12" fillId="11" borderId="59" xfId="17" applyFont="1" applyFill="1" applyBorder="1" applyAlignment="1">
      <alignment wrapText="1"/>
    </xf>
    <xf numFmtId="0" fontId="12" fillId="11" borderId="58" xfId="17" applyFont="1" applyFill="1" applyBorder="1" applyAlignment="1">
      <alignment wrapText="1"/>
    </xf>
    <xf numFmtId="0" fontId="12" fillId="11" borderId="26" xfId="17" applyFont="1" applyFill="1" applyBorder="1"/>
    <xf numFmtId="0" fontId="12" fillId="14" borderId="58" xfId="17" applyFont="1" applyFill="1" applyBorder="1" applyAlignment="1">
      <alignment wrapText="1"/>
    </xf>
    <xf numFmtId="41" fontId="12" fillId="14" borderId="26" xfId="17" applyNumberFormat="1" applyFont="1" applyFill="1" applyBorder="1"/>
    <xf numFmtId="0" fontId="12" fillId="14" borderId="59" xfId="17" applyFont="1" applyFill="1" applyBorder="1" applyAlignment="1">
      <alignment wrapText="1"/>
    </xf>
    <xf numFmtId="0" fontId="12" fillId="0" borderId="60" xfId="17" applyFont="1" applyBorder="1"/>
    <xf numFmtId="164" fontId="12" fillId="0" borderId="26" xfId="13" applyNumberFormat="1" applyFont="1" applyBorder="1"/>
    <xf numFmtId="164" fontId="12" fillId="0" borderId="26" xfId="13" applyNumberFormat="1" applyFont="1" applyFill="1" applyBorder="1"/>
    <xf numFmtId="37" fontId="12" fillId="0" borderId="59" xfId="17" applyNumberFormat="1" applyFont="1" applyBorder="1" applyAlignment="1">
      <alignment wrapText="1"/>
    </xf>
    <xf numFmtId="0" fontId="12" fillId="0" borderId="61" xfId="17" applyFont="1" applyBorder="1"/>
    <xf numFmtId="164" fontId="12" fillId="11" borderId="26" xfId="13" applyNumberFormat="1" applyFont="1" applyFill="1" applyBorder="1"/>
    <xf numFmtId="164" fontId="12" fillId="11" borderId="26" xfId="13" applyNumberFormat="1" applyFont="1" applyFill="1" applyBorder="1" applyAlignment="1">
      <alignment horizontal="right"/>
    </xf>
    <xf numFmtId="164" fontId="12" fillId="11" borderId="26" xfId="13" applyNumberFormat="1" applyFont="1" applyFill="1" applyBorder="1" applyAlignment="1">
      <alignment horizontal="center"/>
    </xf>
    <xf numFmtId="0" fontId="12" fillId="0" borderId="62" xfId="17" applyFont="1" applyBorder="1"/>
    <xf numFmtId="164" fontId="12" fillId="11" borderId="54" xfId="13" applyNumberFormat="1" applyFont="1" applyFill="1" applyBorder="1"/>
    <xf numFmtId="0" fontId="12" fillId="11" borderId="63" xfId="17" applyFont="1" applyFill="1" applyBorder="1" applyAlignment="1">
      <alignment wrapText="1"/>
    </xf>
    <xf numFmtId="0" fontId="12" fillId="0" borderId="64" xfId="17" applyFont="1" applyBorder="1"/>
    <xf numFmtId="164" fontId="12" fillId="0" borderId="65" xfId="13" applyNumberFormat="1" applyFont="1" applyFill="1" applyBorder="1"/>
    <xf numFmtId="0" fontId="12" fillId="0" borderId="66" xfId="17" applyFont="1" applyBorder="1" applyAlignment="1">
      <alignment wrapText="1"/>
    </xf>
    <xf numFmtId="37" fontId="12" fillId="0" borderId="0" xfId="17" applyNumberFormat="1" applyFont="1" applyAlignment="1">
      <alignment horizontal="center"/>
    </xf>
    <xf numFmtId="37" fontId="12" fillId="0" borderId="0" xfId="17" applyNumberFormat="1" applyFont="1" applyAlignment="1">
      <alignment wrapText="1"/>
    </xf>
    <xf numFmtId="0" fontId="12" fillId="0" borderId="0" xfId="17" applyFont="1" applyAlignment="1">
      <alignment wrapText="1"/>
    </xf>
    <xf numFmtId="37" fontId="12" fillId="11" borderId="60" xfId="17" applyNumberFormat="1" applyFont="1" applyFill="1" applyBorder="1" applyAlignment="1">
      <alignment horizontal="center"/>
    </xf>
    <xf numFmtId="37" fontId="12" fillId="11" borderId="26" xfId="17" applyNumberFormat="1" applyFont="1" applyFill="1" applyBorder="1"/>
    <xf numFmtId="0" fontId="12" fillId="11" borderId="60" xfId="17" applyFont="1" applyFill="1" applyBorder="1" applyAlignment="1">
      <alignment horizontal="center"/>
    </xf>
    <xf numFmtId="41" fontId="12" fillId="14" borderId="26" xfId="23" applyFont="1" applyFill="1" applyBorder="1"/>
    <xf numFmtId="0" fontId="12" fillId="0" borderId="58" xfId="17" applyFont="1" applyBorder="1"/>
    <xf numFmtId="0" fontId="12" fillId="0" borderId="67" xfId="17" applyFont="1" applyBorder="1"/>
    <xf numFmtId="0" fontId="12" fillId="11" borderId="58" xfId="24" applyFont="1" applyFill="1" applyBorder="1"/>
    <xf numFmtId="0" fontId="12" fillId="0" borderId="68" xfId="17" applyFont="1" applyBorder="1"/>
    <xf numFmtId="164" fontId="12" fillId="11" borderId="54" xfId="13" applyNumberFormat="1" applyFont="1" applyFill="1" applyBorder="1" applyAlignment="1">
      <alignment horizontal="right"/>
    </xf>
    <xf numFmtId="164" fontId="12" fillId="0" borderId="65" xfId="13" applyNumberFormat="1" applyFont="1" applyFill="1" applyBorder="1" applyAlignment="1">
      <alignment horizontal="right"/>
    </xf>
    <xf numFmtId="164" fontId="12" fillId="0" borderId="0" xfId="17" applyNumberFormat="1" applyFont="1" applyAlignment="1">
      <alignment wrapText="1"/>
    </xf>
    <xf numFmtId="0" fontId="12" fillId="0" borderId="0" xfId="17" applyFont="1" applyAlignment="1">
      <alignment horizontal="centerContinuous"/>
    </xf>
    <xf numFmtId="0" fontId="4" fillId="0" borderId="7" xfId="17" applyFont="1" applyBorder="1" applyAlignment="1">
      <alignment horizontal="center" wrapText="1"/>
    </xf>
    <xf numFmtId="0" fontId="30" fillId="0" borderId="0" xfId="17" applyFont="1" applyAlignment="1">
      <alignment horizontal="left"/>
    </xf>
    <xf numFmtId="0" fontId="30" fillId="0" borderId="0" xfId="17" applyFont="1" applyAlignment="1">
      <alignment horizontal="center"/>
    </xf>
    <xf numFmtId="0" fontId="63" fillId="0" borderId="0" xfId="17" applyFont="1"/>
    <xf numFmtId="0" fontId="30" fillId="0" borderId="0" xfId="17" applyFont="1"/>
    <xf numFmtId="0" fontId="30" fillId="0" borderId="20" xfId="17" applyFont="1" applyBorder="1" applyAlignment="1">
      <alignment horizontal="center"/>
    </xf>
    <xf numFmtId="0" fontId="30" fillId="0" borderId="33" xfId="17" applyFont="1" applyBorder="1" applyAlignment="1">
      <alignment horizontal="center"/>
    </xf>
    <xf numFmtId="0" fontId="30" fillId="0" borderId="7" xfId="17" applyFont="1" applyBorder="1" applyAlignment="1">
      <alignment horizontal="right" vertical="top"/>
    </xf>
    <xf numFmtId="0" fontId="30" fillId="0" borderId="7" xfId="17" applyFont="1" applyBorder="1" applyAlignment="1">
      <alignment horizontal="center" vertical="top" wrapText="1"/>
    </xf>
    <xf numFmtId="0" fontId="30" fillId="0" borderId="43" xfId="17" applyFont="1" applyBorder="1" applyAlignment="1">
      <alignment horizontal="center" vertical="top" wrapText="1"/>
    </xf>
    <xf numFmtId="0" fontId="30" fillId="0" borderId="34" xfId="17" applyFont="1" applyBorder="1" applyAlignment="1">
      <alignment horizontal="center" vertical="top" wrapText="1"/>
    </xf>
    <xf numFmtId="0" fontId="30" fillId="0" borderId="20" xfId="17" applyFont="1" applyBorder="1"/>
    <xf numFmtId="0" fontId="30" fillId="0" borderId="33" xfId="17" applyFont="1" applyBorder="1"/>
    <xf numFmtId="0" fontId="30" fillId="0" borderId="0" xfId="17" applyFont="1" applyAlignment="1">
      <alignment horizontal="right"/>
    </xf>
    <xf numFmtId="164" fontId="30" fillId="6" borderId="0" xfId="13" applyNumberFormat="1" applyFont="1" applyFill="1" applyAlignment="1">
      <alignment horizontal="center"/>
    </xf>
    <xf numFmtId="10" fontId="30" fillId="0" borderId="0" xfId="15" applyNumberFormat="1" applyFont="1" applyFill="1"/>
    <xf numFmtId="164" fontId="30" fillId="0" borderId="20" xfId="13" applyNumberFormat="1" applyFont="1" applyFill="1" applyBorder="1"/>
    <xf numFmtId="164" fontId="30" fillId="0" borderId="0" xfId="13" applyNumberFormat="1" applyFont="1" applyFill="1" applyBorder="1"/>
    <xf numFmtId="164" fontId="30" fillId="0" borderId="33" xfId="13" applyNumberFormat="1" applyFont="1" applyFill="1" applyBorder="1"/>
    <xf numFmtId="164" fontId="30" fillId="6" borderId="0" xfId="13" applyNumberFormat="1" applyFont="1" applyFill="1" applyBorder="1"/>
    <xf numFmtId="164" fontId="30" fillId="0" borderId="43" xfId="13" applyNumberFormat="1" applyFont="1" applyFill="1" applyBorder="1"/>
    <xf numFmtId="164" fontId="30" fillId="0" borderId="7" xfId="13" applyNumberFormat="1" applyFont="1" applyFill="1" applyBorder="1"/>
    <xf numFmtId="164" fontId="30" fillId="6" borderId="7" xfId="13" applyNumberFormat="1" applyFont="1" applyFill="1" applyBorder="1"/>
    <xf numFmtId="164" fontId="30" fillId="0" borderId="34" xfId="13" applyNumberFormat="1" applyFont="1" applyFill="1" applyBorder="1"/>
    <xf numFmtId="164" fontId="30" fillId="0" borderId="0" xfId="13" applyNumberFormat="1" applyFont="1" applyFill="1"/>
    <xf numFmtId="43" fontId="30" fillId="6" borderId="0" xfId="13" applyFont="1" applyFill="1" applyAlignment="1">
      <alignment horizontal="center"/>
    </xf>
    <xf numFmtId="164" fontId="30" fillId="0" borderId="8" xfId="13" applyNumberFormat="1" applyFont="1" applyFill="1" applyBorder="1"/>
    <xf numFmtId="164" fontId="30" fillId="0" borderId="21" xfId="13" applyNumberFormat="1" applyFont="1" applyFill="1" applyBorder="1"/>
    <xf numFmtId="164" fontId="30" fillId="0" borderId="1" xfId="13" applyNumberFormat="1" applyFont="1" applyFill="1" applyBorder="1"/>
    <xf numFmtId="164" fontId="30" fillId="0" borderId="42" xfId="13" applyNumberFormat="1" applyFont="1" applyFill="1" applyBorder="1"/>
    <xf numFmtId="164" fontId="30" fillId="0" borderId="0" xfId="13" applyNumberFormat="1" applyFont="1"/>
    <xf numFmtId="0" fontId="64" fillId="0" borderId="0" xfId="17" applyFont="1"/>
    <xf numFmtId="41" fontId="30" fillId="0" borderId="0" xfId="17" applyNumberFormat="1" applyFont="1" applyAlignment="1">
      <alignment horizontal="center"/>
    </xf>
    <xf numFmtId="0" fontId="64" fillId="0" borderId="0" xfId="17" applyFont="1" applyAlignment="1">
      <alignment horizontal="right"/>
    </xf>
    <xf numFmtId="164" fontId="63" fillId="0" borderId="0" xfId="13" applyNumberFormat="1" applyFont="1" applyFill="1" applyBorder="1"/>
    <xf numFmtId="0" fontId="65" fillId="0" borderId="0" xfId="25" applyFont="1"/>
    <xf numFmtId="169" fontId="65" fillId="0" borderId="0" xfId="18" applyFont="1"/>
    <xf numFmtId="0" fontId="66" fillId="0" borderId="0" xfId="25" applyFont="1"/>
    <xf numFmtId="0" fontId="65" fillId="0" borderId="0" xfId="25" applyFont="1" applyAlignment="1">
      <alignment horizontal="center"/>
    </xf>
    <xf numFmtId="0" fontId="65" fillId="0" borderId="0" xfId="25" quotePrefix="1" applyFont="1" applyAlignment="1">
      <alignment horizontal="center"/>
    </xf>
    <xf numFmtId="49" fontId="65" fillId="0" borderId="0" xfId="26" applyNumberFormat="1" applyFont="1" applyAlignment="1">
      <alignment horizontal="center" wrapText="1"/>
    </xf>
    <xf numFmtId="49" fontId="65" fillId="0" borderId="0" xfId="27" applyNumberFormat="1" applyFont="1" applyBorder="1" applyAlignment="1">
      <alignment horizontal="center" wrapText="1"/>
    </xf>
    <xf numFmtId="0" fontId="65" fillId="0" borderId="26" xfId="25" applyFont="1" applyBorder="1" applyAlignment="1">
      <alignment horizontal="center" wrapText="1"/>
    </xf>
    <xf numFmtId="0" fontId="65" fillId="0" borderId="50" xfId="25" applyFont="1" applyBorder="1" applyAlignment="1">
      <alignment horizontal="center" wrapText="1"/>
    </xf>
    <xf numFmtId="0" fontId="65" fillId="0" borderId="8" xfId="25" applyFont="1" applyBorder="1" applyAlignment="1">
      <alignment horizontal="center" wrapText="1"/>
    </xf>
    <xf numFmtId="17" fontId="65" fillId="0" borderId="8" xfId="25" applyNumberFormat="1" applyFont="1" applyBorder="1" applyAlignment="1">
      <alignment horizontal="center" wrapText="1"/>
    </xf>
    <xf numFmtId="49" fontId="65" fillId="6" borderId="8" xfId="26" applyNumberFormat="1" applyFont="1" applyFill="1" applyBorder="1" applyAlignment="1">
      <alignment horizontal="center" wrapText="1"/>
    </xf>
    <xf numFmtId="49" fontId="65" fillId="6" borderId="8" xfId="27" applyNumberFormat="1" applyFont="1" applyFill="1" applyBorder="1" applyAlignment="1">
      <alignment horizontal="center" wrapText="1"/>
    </xf>
    <xf numFmtId="17" fontId="65" fillId="0" borderId="51" xfId="25" applyNumberFormat="1" applyFont="1" applyBorder="1" applyAlignment="1">
      <alignment horizontal="center" wrapText="1"/>
    </xf>
    <xf numFmtId="0" fontId="65" fillId="0" borderId="56" xfId="25" applyFont="1" applyBorder="1"/>
    <xf numFmtId="0" fontId="65" fillId="6" borderId="50" xfId="25" applyFont="1" applyFill="1" applyBorder="1"/>
    <xf numFmtId="3" fontId="65" fillId="6" borderId="8" xfId="25" applyNumberFormat="1" applyFont="1" applyFill="1" applyBorder="1"/>
    <xf numFmtId="0" fontId="65" fillId="6" borderId="8" xfId="25" applyFont="1" applyFill="1" applyBorder="1"/>
    <xf numFmtId="164" fontId="65" fillId="0" borderId="8" xfId="13" applyNumberFormat="1" applyFont="1" applyBorder="1"/>
    <xf numFmtId="9" fontId="65" fillId="6" borderId="8" xfId="15" applyFont="1" applyFill="1" applyBorder="1"/>
    <xf numFmtId="164" fontId="65" fillId="0" borderId="8" xfId="13" applyNumberFormat="1" applyFont="1" applyBorder="1" applyAlignment="1">
      <alignment horizontal="center"/>
    </xf>
    <xf numFmtId="9" fontId="65" fillId="6" borderId="8" xfId="15" applyFont="1" applyFill="1" applyBorder="1" applyAlignment="1">
      <alignment horizontal="center"/>
    </xf>
    <xf numFmtId="9" fontId="65" fillId="0" borderId="8" xfId="15" applyFont="1" applyBorder="1" applyAlignment="1">
      <alignment horizontal="center"/>
    </xf>
    <xf numFmtId="164" fontId="65" fillId="0" borderId="8" xfId="25" applyNumberFormat="1" applyFont="1" applyBorder="1"/>
    <xf numFmtId="0" fontId="65" fillId="6" borderId="51" xfId="25" applyFont="1" applyFill="1" applyBorder="1"/>
    <xf numFmtId="0" fontId="65" fillId="6" borderId="57" xfId="25" applyFont="1" applyFill="1" applyBorder="1"/>
    <xf numFmtId="0" fontId="65" fillId="6" borderId="0" xfId="25" applyFont="1" applyFill="1"/>
    <xf numFmtId="164" fontId="65" fillId="0" borderId="0" xfId="13" applyNumberFormat="1" applyFont="1" applyBorder="1"/>
    <xf numFmtId="164" fontId="65" fillId="0" borderId="0" xfId="13" applyNumberFormat="1" applyFont="1" applyBorder="1" applyAlignment="1">
      <alignment horizontal="center"/>
    </xf>
    <xf numFmtId="0" fontId="65" fillId="6" borderId="0" xfId="25" applyFont="1" applyFill="1" applyAlignment="1">
      <alignment horizontal="center"/>
    </xf>
    <xf numFmtId="164" fontId="65" fillId="0" borderId="0" xfId="25" applyNumberFormat="1" applyFont="1"/>
    <xf numFmtId="0" fontId="65" fillId="6" borderId="69" xfId="25" applyFont="1" applyFill="1" applyBorder="1"/>
    <xf numFmtId="0" fontId="65" fillId="6" borderId="52" xfId="25" applyFont="1" applyFill="1" applyBorder="1"/>
    <xf numFmtId="0" fontId="65" fillId="6" borderId="7" xfId="25" applyFont="1" applyFill="1" applyBorder="1"/>
    <xf numFmtId="164" fontId="65" fillId="0" borderId="7" xfId="13" applyNumberFormat="1" applyFont="1" applyBorder="1"/>
    <xf numFmtId="164" fontId="65" fillId="0" borderId="7" xfId="13" applyNumberFormat="1" applyFont="1" applyBorder="1" applyAlignment="1">
      <alignment horizontal="center"/>
    </xf>
    <xf numFmtId="0" fontId="65" fillId="6" borderId="7" xfId="25" applyFont="1" applyFill="1" applyBorder="1" applyAlignment="1">
      <alignment horizontal="center"/>
    </xf>
    <xf numFmtId="164" fontId="65" fillId="0" borderId="7" xfId="25" applyNumberFormat="1" applyFont="1" applyBorder="1"/>
    <xf numFmtId="0" fontId="65" fillId="6" borderId="53" xfId="25" applyFont="1" applyFill="1" applyBorder="1" applyAlignment="1">
      <alignment horizontal="center"/>
    </xf>
    <xf numFmtId="0" fontId="65" fillId="0" borderId="8" xfId="25" applyFont="1" applyBorder="1" applyAlignment="1">
      <alignment horizontal="left"/>
    </xf>
    <xf numFmtId="164" fontId="65" fillId="0" borderId="26" xfId="13" applyNumberFormat="1" applyFont="1" applyBorder="1"/>
    <xf numFmtId="164" fontId="65" fillId="0" borderId="26" xfId="13" applyNumberFormat="1" applyFont="1" applyBorder="1" applyAlignment="1">
      <alignment horizontal="center"/>
    </xf>
    <xf numFmtId="164" fontId="25" fillId="0" borderId="33" xfId="12" applyNumberFormat="1" applyBorder="1"/>
    <xf numFmtId="0" fontId="65" fillId="6" borderId="8" xfId="25" applyFont="1" applyFill="1" applyBorder="1" applyAlignment="1">
      <alignment horizontal="center"/>
    </xf>
    <xf numFmtId="164" fontId="65" fillId="0" borderId="26" xfId="25" applyNumberFormat="1" applyFont="1" applyBorder="1"/>
    <xf numFmtId="177" fontId="65" fillId="0" borderId="26" xfId="13" applyNumberFormat="1" applyFont="1" applyBorder="1" applyAlignment="1">
      <alignment horizontal="center"/>
    </xf>
    <xf numFmtId="169" fontId="66" fillId="0" borderId="0" xfId="18" applyFont="1"/>
    <xf numFmtId="0" fontId="65" fillId="0" borderId="0" xfId="26" applyFont="1"/>
    <xf numFmtId="49" fontId="65" fillId="0" borderId="0" xfId="26" applyNumberFormat="1" applyFont="1"/>
    <xf numFmtId="164" fontId="65" fillId="0" borderId="0" xfId="27" applyNumberFormat="1" applyFont="1"/>
    <xf numFmtId="0" fontId="65" fillId="0" borderId="0" xfId="26" applyFont="1" applyAlignment="1">
      <alignment horizontal="center"/>
    </xf>
    <xf numFmtId="49" fontId="65" fillId="0" borderId="0" xfId="26" applyNumberFormat="1" applyFont="1" applyAlignment="1">
      <alignment horizontal="center"/>
    </xf>
    <xf numFmtId="164" fontId="65" fillId="0" borderId="0" xfId="27" applyNumberFormat="1" applyFont="1" applyAlignment="1">
      <alignment horizontal="center"/>
    </xf>
    <xf numFmtId="10" fontId="65" fillId="0" borderId="0" xfId="28" applyNumberFormat="1" applyFont="1" applyAlignment="1">
      <alignment horizontal="center"/>
    </xf>
    <xf numFmtId="49" fontId="65" fillId="0" borderId="8" xfId="26" applyNumberFormat="1" applyFont="1" applyBorder="1" applyAlignment="1">
      <alignment horizontal="center" wrapText="1"/>
    </xf>
    <xf numFmtId="49" fontId="65" fillId="0" borderId="8" xfId="27" applyNumberFormat="1" applyFont="1" applyBorder="1" applyAlignment="1">
      <alignment horizontal="center" wrapText="1"/>
    </xf>
    <xf numFmtId="49" fontId="65" fillId="6" borderId="7" xfId="26" applyNumberFormat="1" applyFont="1" applyFill="1" applyBorder="1" applyAlignment="1">
      <alignment horizontal="center" wrapText="1"/>
    </xf>
    <xf numFmtId="49" fontId="65" fillId="6" borderId="7" xfId="27" applyNumberFormat="1" applyFont="1" applyFill="1" applyBorder="1" applyAlignment="1">
      <alignment horizontal="center" wrapText="1"/>
    </xf>
    <xf numFmtId="0" fontId="65" fillId="0" borderId="50" xfId="26" applyFont="1" applyBorder="1"/>
    <xf numFmtId="49" fontId="65" fillId="6" borderId="57" xfId="27" applyNumberFormat="1" applyFont="1" applyFill="1" applyBorder="1" applyAlignment="1">
      <alignment horizontal="left"/>
    </xf>
    <xf numFmtId="164" fontId="65" fillId="6" borderId="0" xfId="27" applyNumberFormat="1" applyFont="1" applyFill="1" applyBorder="1"/>
    <xf numFmtId="164" fontId="65" fillId="0" borderId="69" xfId="27" applyNumberFormat="1" applyFont="1" applyBorder="1"/>
    <xf numFmtId="0" fontId="65" fillId="0" borderId="57" xfId="26" applyFont="1" applyBorder="1"/>
    <xf numFmtId="49" fontId="65" fillId="6" borderId="57" xfId="27" applyNumberFormat="1" applyFont="1" applyFill="1" applyBorder="1"/>
    <xf numFmtId="0" fontId="65" fillId="0" borderId="52" xfId="26" applyFont="1" applyBorder="1"/>
    <xf numFmtId="49" fontId="65" fillId="6" borderId="52" xfId="27" applyNumberFormat="1" applyFont="1" applyFill="1" applyBorder="1"/>
    <xf numFmtId="164" fontId="65" fillId="6" borderId="7" xfId="27" applyNumberFormat="1" applyFont="1" applyFill="1" applyBorder="1"/>
    <xf numFmtId="164" fontId="65" fillId="0" borderId="53" xfId="27" applyNumberFormat="1" applyFont="1" applyBorder="1"/>
    <xf numFmtId="0" fontId="65" fillId="0" borderId="0" xfId="26" applyFont="1" applyAlignment="1">
      <alignment horizontal="left"/>
    </xf>
    <xf numFmtId="49" fontId="65" fillId="0" borderId="0" xfId="26" applyNumberFormat="1" applyFont="1" applyAlignment="1">
      <alignment horizontal="left"/>
    </xf>
    <xf numFmtId="164" fontId="65" fillId="0" borderId="0" xfId="27" applyNumberFormat="1" applyFont="1" applyBorder="1" applyAlignment="1">
      <alignment horizontal="right"/>
    </xf>
    <xf numFmtId="164" fontId="65" fillId="0" borderId="0" xfId="27" applyNumberFormat="1" applyFont="1" applyBorder="1" applyAlignment="1"/>
    <xf numFmtId="43" fontId="65" fillId="0" borderId="26" xfId="13" applyFont="1" applyBorder="1" applyAlignment="1"/>
    <xf numFmtId="0" fontId="65" fillId="0" borderId="54" xfId="25" applyFont="1" applyBorder="1"/>
    <xf numFmtId="0" fontId="65" fillId="0" borderId="55" xfId="25" applyFont="1" applyBorder="1" applyAlignment="1">
      <alignment horizontal="center" wrapText="1"/>
    </xf>
    <xf numFmtId="164" fontId="65" fillId="0" borderId="8" xfId="25" applyNumberFormat="1" applyFont="1" applyBorder="1" applyAlignment="1">
      <alignment horizontal="center"/>
    </xf>
    <xf numFmtId="172" fontId="65" fillId="6" borderId="8" xfId="25" applyNumberFormat="1" applyFont="1" applyFill="1" applyBorder="1" applyAlignment="1">
      <alignment horizontal="center"/>
    </xf>
    <xf numFmtId="178" fontId="65" fillId="0" borderId="51" xfId="25" applyNumberFormat="1" applyFont="1" applyBorder="1" applyAlignment="1">
      <alignment horizontal="center"/>
    </xf>
    <xf numFmtId="164" fontId="65" fillId="0" borderId="0" xfId="25" applyNumberFormat="1" applyFont="1" applyAlignment="1">
      <alignment horizontal="center"/>
    </xf>
    <xf numFmtId="172" fontId="65" fillId="6" borderId="0" xfId="25" applyNumberFormat="1" applyFont="1" applyFill="1" applyAlignment="1">
      <alignment horizontal="center"/>
    </xf>
    <xf numFmtId="164" fontId="65" fillId="0" borderId="69" xfId="25" applyNumberFormat="1" applyFont="1" applyBorder="1" applyAlignment="1">
      <alignment horizontal="center"/>
    </xf>
    <xf numFmtId="0" fontId="65" fillId="0" borderId="55" xfId="25" applyFont="1" applyBorder="1" applyAlignment="1">
      <alignment horizontal="left"/>
    </xf>
    <xf numFmtId="164" fontId="65" fillId="0" borderId="7" xfId="25" applyNumberFormat="1" applyFont="1" applyBorder="1" applyAlignment="1">
      <alignment horizontal="center"/>
    </xf>
    <xf numFmtId="172" fontId="65" fillId="6" borderId="7" xfId="15" applyNumberFormat="1" applyFont="1" applyFill="1" applyBorder="1" applyAlignment="1">
      <alignment horizontal="center"/>
    </xf>
    <xf numFmtId="164" fontId="65" fillId="0" borderId="53" xfId="25" applyNumberFormat="1" applyFont="1" applyBorder="1" applyAlignment="1">
      <alignment horizontal="center"/>
    </xf>
    <xf numFmtId="0" fontId="65" fillId="0" borderId="0" xfId="29" applyFont="1"/>
    <xf numFmtId="0" fontId="65" fillId="0" borderId="8" xfId="25" applyFont="1" applyBorder="1"/>
    <xf numFmtId="43" fontId="65" fillId="0" borderId="26" xfId="13" applyFont="1" applyBorder="1" applyAlignment="1">
      <alignment horizontal="center"/>
    </xf>
    <xf numFmtId="0" fontId="65" fillId="0" borderId="0" xfId="13" applyNumberFormat="1" applyFont="1" applyAlignment="1">
      <alignment horizontal="center"/>
    </xf>
    <xf numFmtId="169" fontId="65" fillId="0" borderId="0" xfId="30" applyFont="1"/>
    <xf numFmtId="1" fontId="65" fillId="0" borderId="0" xfId="30" applyNumberFormat="1" applyFont="1" applyAlignment="1">
      <alignment horizontal="center"/>
    </xf>
    <xf numFmtId="169" fontId="66" fillId="0" borderId="0" xfId="30" applyFont="1"/>
    <xf numFmtId="0" fontId="65" fillId="0" borderId="54" xfId="13" applyNumberFormat="1" applyFont="1" applyBorder="1" applyAlignment="1">
      <alignment horizontal="center"/>
    </xf>
    <xf numFmtId="169" fontId="65" fillId="0" borderId="8" xfId="30" applyFont="1" applyBorder="1"/>
    <xf numFmtId="1" fontId="65" fillId="0" borderId="8" xfId="30" applyNumberFormat="1" applyFont="1" applyBorder="1" applyAlignment="1">
      <alignment horizontal="center"/>
    </xf>
    <xf numFmtId="169" fontId="65" fillId="0" borderId="51" xfId="30" applyFont="1" applyBorder="1" applyAlignment="1">
      <alignment horizontal="center"/>
    </xf>
    <xf numFmtId="0" fontId="65" fillId="0" borderId="55" xfId="13" applyNumberFormat="1" applyFont="1" applyBorder="1" applyAlignment="1">
      <alignment horizontal="center"/>
    </xf>
    <xf numFmtId="169" fontId="65" fillId="0" borderId="7" xfId="30" applyFont="1" applyBorder="1"/>
    <xf numFmtId="169" fontId="65" fillId="0" borderId="7" xfId="30" applyFont="1" applyBorder="1" applyAlignment="1">
      <alignment horizontal="center" wrapText="1"/>
    </xf>
    <xf numFmtId="169" fontId="65" fillId="0" borderId="53" xfId="30" applyFont="1" applyBorder="1" applyAlignment="1">
      <alignment horizontal="center" wrapText="1"/>
    </xf>
    <xf numFmtId="0" fontId="65" fillId="0" borderId="54" xfId="13" applyNumberFormat="1" applyFont="1" applyBorder="1" applyAlignment="1">
      <alignment horizontal="left"/>
    </xf>
    <xf numFmtId="169" fontId="65" fillId="6" borderId="8" xfId="30" applyFont="1" applyFill="1" applyBorder="1"/>
    <xf numFmtId="164" fontId="65" fillId="6" borderId="8" xfId="13" applyNumberFormat="1" applyFont="1" applyFill="1" applyBorder="1" applyAlignment="1">
      <alignment wrapText="1"/>
    </xf>
    <xf numFmtId="164" fontId="65" fillId="0" borderId="51" xfId="13" applyNumberFormat="1" applyFont="1" applyBorder="1" applyAlignment="1">
      <alignment wrapText="1"/>
    </xf>
    <xf numFmtId="0" fontId="65" fillId="0" borderId="56" xfId="13" applyNumberFormat="1" applyFont="1" applyBorder="1" applyAlignment="1">
      <alignment horizontal="left"/>
    </xf>
    <xf numFmtId="169" fontId="65" fillId="6" borderId="0" xfId="30" applyFont="1" applyFill="1"/>
    <xf numFmtId="164" fontId="65" fillId="6" borderId="0" xfId="13" applyNumberFormat="1" applyFont="1" applyFill="1" applyBorder="1"/>
    <xf numFmtId="164" fontId="65" fillId="0" borderId="69" xfId="13" applyNumberFormat="1" applyFont="1" applyBorder="1" applyAlignment="1">
      <alignment wrapText="1"/>
    </xf>
    <xf numFmtId="0" fontId="65" fillId="0" borderId="55" xfId="13" applyNumberFormat="1" applyFont="1" applyBorder="1" applyAlignment="1">
      <alignment horizontal="left"/>
    </xf>
    <xf numFmtId="169" fontId="65" fillId="6" borderId="7" xfId="30" applyFont="1" applyFill="1" applyBorder="1"/>
    <xf numFmtId="164" fontId="65" fillId="6" borderId="7" xfId="13" applyNumberFormat="1" applyFont="1" applyFill="1" applyBorder="1"/>
    <xf numFmtId="164" fontId="65" fillId="0" borderId="53" xfId="13" applyNumberFormat="1" applyFont="1" applyBorder="1" applyAlignment="1">
      <alignment wrapText="1"/>
    </xf>
    <xf numFmtId="0" fontId="65" fillId="0" borderId="0" xfId="13" applyNumberFormat="1" applyFont="1" applyAlignment="1">
      <alignment horizontal="left"/>
    </xf>
    <xf numFmtId="164" fontId="65" fillId="0" borderId="0" xfId="13" applyNumberFormat="1" applyFont="1"/>
    <xf numFmtId="0" fontId="65" fillId="0" borderId="0" xfId="13" applyNumberFormat="1" applyFont="1" applyBorder="1" applyAlignment="1">
      <alignment horizontal="center"/>
    </xf>
    <xf numFmtId="169" fontId="65" fillId="0" borderId="0" xfId="30" applyFont="1" applyAlignment="1">
      <alignment horizontal="center"/>
    </xf>
    <xf numFmtId="0" fontId="65" fillId="0" borderId="26" xfId="13" applyNumberFormat="1" applyFont="1" applyBorder="1" applyAlignment="1">
      <alignment horizontal="center"/>
    </xf>
    <xf numFmtId="169" fontId="39" fillId="0" borderId="8" xfId="18" applyBorder="1"/>
    <xf numFmtId="169" fontId="65" fillId="0" borderId="8" xfId="30" applyFont="1" applyBorder="1" applyAlignment="1">
      <alignment horizontal="center" wrapText="1"/>
    </xf>
    <xf numFmtId="169" fontId="65" fillId="0" borderId="51" xfId="30" applyFont="1" applyBorder="1" applyAlignment="1">
      <alignment horizontal="center" wrapText="1"/>
    </xf>
    <xf numFmtId="169" fontId="65" fillId="0" borderId="0" xfId="30" applyFont="1" applyAlignment="1">
      <alignment horizontal="center" wrapText="1"/>
    </xf>
    <xf numFmtId="169" fontId="65" fillId="6" borderId="50" xfId="30" applyFont="1" applyFill="1" applyBorder="1"/>
    <xf numFmtId="164" fontId="65" fillId="6" borderId="51" xfId="13" applyNumberFormat="1" applyFont="1" applyFill="1" applyBorder="1" applyAlignment="1">
      <alignment wrapText="1"/>
    </xf>
    <xf numFmtId="164" fontId="65" fillId="0" borderId="0" xfId="13" applyNumberFormat="1" applyFont="1" applyFill="1" applyBorder="1" applyAlignment="1">
      <alignment wrapText="1"/>
    </xf>
    <xf numFmtId="169" fontId="65" fillId="6" borderId="57" xfId="30" applyFont="1" applyFill="1" applyBorder="1"/>
    <xf numFmtId="164" fontId="65" fillId="6" borderId="69" xfId="13" applyNumberFormat="1" applyFont="1" applyFill="1" applyBorder="1"/>
    <xf numFmtId="164" fontId="65" fillId="0" borderId="0" xfId="13" applyNumberFormat="1" applyFont="1" applyFill="1" applyBorder="1"/>
    <xf numFmtId="169" fontId="65" fillId="6" borderId="52" xfId="30" applyFont="1" applyFill="1" applyBorder="1"/>
    <xf numFmtId="164" fontId="65" fillId="6" borderId="53" xfId="13" applyNumberFormat="1" applyFont="1" applyFill="1" applyBorder="1"/>
    <xf numFmtId="164" fontId="65" fillId="0" borderId="26" xfId="13" applyNumberFormat="1" applyFont="1" applyFill="1" applyBorder="1"/>
    <xf numFmtId="169" fontId="39" fillId="0" borderId="0" xfId="18" applyAlignment="1">
      <alignment horizontal="left"/>
    </xf>
    <xf numFmtId="0" fontId="3" fillId="0" borderId="0" xfId="6" applyNumberFormat="1" applyFont="1" applyFill="1" applyAlignment="1" applyProtection="1">
      <alignment horizontal="right"/>
      <protection locked="0"/>
    </xf>
    <xf numFmtId="0" fontId="0" fillId="0" borderId="0" xfId="0" applyFill="1"/>
    <xf numFmtId="0" fontId="8" fillId="0" borderId="0" xfId="0" applyNumberFormat="1" applyFont="1" applyFill="1" applyBorder="1" applyAlignment="1" applyProtection="1">
      <alignment horizontal="right"/>
    </xf>
    <xf numFmtId="0" fontId="25" fillId="0" borderId="0" xfId="12" applyFill="1" applyAlignment="1">
      <alignment horizontal="right"/>
    </xf>
    <xf numFmtId="0" fontId="16" fillId="0" borderId="0" xfId="0" applyFont="1" applyFill="1" applyBorder="1" applyAlignment="1">
      <alignment horizontal="left"/>
    </xf>
    <xf numFmtId="0" fontId="0" fillId="0" borderId="0" xfId="0"/>
    <xf numFmtId="0" fontId="12" fillId="0" borderId="0" xfId="17" applyFont="1"/>
    <xf numFmtId="0" fontId="0" fillId="0" borderId="0" xfId="0"/>
    <xf numFmtId="0" fontId="27" fillId="8" borderId="2" xfId="12" applyFont="1" applyFill="1" applyBorder="1" applyAlignment="1">
      <alignment horizontal="center" wrapText="1"/>
    </xf>
    <xf numFmtId="0" fontId="9" fillId="2" borderId="0" xfId="0" applyFont="1" applyFill="1" applyBorder="1" applyAlignment="1">
      <alignment horizontal="right"/>
    </xf>
    <xf numFmtId="0" fontId="9" fillId="2" borderId="0" xfId="0" applyFont="1" applyFill="1" applyBorder="1" applyAlignment="1">
      <alignment horizontal="left"/>
    </xf>
    <xf numFmtId="0" fontId="68" fillId="0" borderId="0" xfId="17" applyFont="1" applyAlignment="1">
      <alignment horizontal="right"/>
    </xf>
    <xf numFmtId="0" fontId="69" fillId="0" borderId="0" xfId="17" applyFont="1" applyAlignment="1">
      <alignment horizontal="left"/>
    </xf>
    <xf numFmtId="0" fontId="4" fillId="0" borderId="0" xfId="19" applyFont="1" applyAlignment="1" applyProtection="1">
      <alignment horizontal="center"/>
      <protection locked="0"/>
    </xf>
    <xf numFmtId="169" fontId="4" fillId="0" borderId="0" xfId="10" applyFont="1"/>
    <xf numFmtId="0" fontId="8" fillId="5" borderId="70" xfId="0" applyFont="1" applyFill="1" applyBorder="1" applyAlignment="1">
      <alignment horizontal="left"/>
    </xf>
    <xf numFmtId="0" fontId="8" fillId="0" borderId="70" xfId="0" applyFont="1" applyFill="1" applyBorder="1" applyAlignment="1">
      <alignment horizontal="left"/>
    </xf>
    <xf numFmtId="170" fontId="29" fillId="0" borderId="0" xfId="12" applyNumberFormat="1" applyFont="1" applyBorder="1" applyAlignment="1">
      <alignment horizontal="left"/>
    </xf>
    <xf numFmtId="0" fontId="0" fillId="0" borderId="0" xfId="0" applyBorder="1"/>
    <xf numFmtId="0" fontId="0" fillId="0" borderId="33" xfId="0" applyBorder="1"/>
    <xf numFmtId="0" fontId="0" fillId="0" borderId="20" xfId="0" applyBorder="1"/>
    <xf numFmtId="0" fontId="25" fillId="0" borderId="0" xfId="12" applyBorder="1" applyAlignment="1">
      <alignment horizontal="left"/>
    </xf>
    <xf numFmtId="0" fontId="25" fillId="6" borderId="0" xfId="12" applyFill="1" applyBorder="1" applyAlignment="1">
      <alignment horizontal="center"/>
    </xf>
    <xf numFmtId="0" fontId="16" fillId="0" borderId="20" xfId="0" applyFont="1" applyFill="1" applyBorder="1" applyAlignment="1">
      <alignment horizontal="left"/>
    </xf>
    <xf numFmtId="0" fontId="16" fillId="0" borderId="33" xfId="0" applyFont="1" applyFill="1" applyBorder="1" applyAlignment="1">
      <alignment horizontal="left"/>
    </xf>
    <xf numFmtId="0" fontId="25" fillId="6" borderId="33" xfId="12" applyFill="1" applyBorder="1" applyAlignment="1">
      <alignment horizontal="center"/>
    </xf>
    <xf numFmtId="0" fontId="16" fillId="0" borderId="21" xfId="0" applyFont="1" applyFill="1" applyBorder="1" applyAlignment="1">
      <alignment horizontal="left"/>
    </xf>
    <xf numFmtId="0" fontId="16" fillId="0" borderId="1" xfId="0" applyFont="1" applyFill="1" applyBorder="1" applyAlignment="1">
      <alignment horizontal="left"/>
    </xf>
    <xf numFmtId="0" fontId="16" fillId="0" borderId="42" xfId="0" applyFont="1" applyFill="1" applyBorder="1" applyAlignment="1">
      <alignment horizontal="left"/>
    </xf>
    <xf numFmtId="169" fontId="4" fillId="0" borderId="7" xfId="10" applyFont="1" applyBorder="1"/>
    <xf numFmtId="3" fontId="4" fillId="0" borderId="7" xfId="19" applyNumberFormat="1" applyFont="1" applyBorder="1"/>
    <xf numFmtId="0" fontId="0" fillId="0" borderId="7" xfId="0" applyBorder="1"/>
    <xf numFmtId="170" fontId="4" fillId="0" borderId="0" xfId="19" applyNumberFormat="1" applyFont="1" applyAlignment="1">
      <alignment horizontal="center"/>
    </xf>
    <xf numFmtId="164" fontId="4" fillId="0" borderId="0" xfId="13" applyNumberFormat="1" applyFont="1" applyAlignment="1"/>
    <xf numFmtId="170" fontId="4" fillId="0" borderId="0" xfId="19" applyNumberFormat="1" applyFont="1" applyAlignment="1" applyProtection="1">
      <alignment horizontal="left"/>
      <protection locked="0"/>
    </xf>
    <xf numFmtId="164" fontId="4" fillId="0" borderId="0" xfId="13" applyNumberFormat="1" applyFont="1" applyBorder="1" applyAlignment="1"/>
    <xf numFmtId="164" fontId="4" fillId="0" borderId="0" xfId="13" applyNumberFormat="1" applyFont="1" applyAlignment="1">
      <alignment horizontal="right"/>
    </xf>
    <xf numFmtId="3" fontId="4" fillId="0" borderId="0" xfId="19" applyNumberFormat="1" applyFont="1" applyAlignment="1">
      <alignment horizontal="right"/>
    </xf>
    <xf numFmtId="164" fontId="4" fillId="0" borderId="0" xfId="13" applyNumberFormat="1" applyFont="1" applyBorder="1" applyAlignment="1">
      <alignment horizontal="right"/>
    </xf>
    <xf numFmtId="43" fontId="4" fillId="0" borderId="0" xfId="13" applyFont="1" applyBorder="1" applyAlignment="1">
      <alignment horizontal="right"/>
    </xf>
    <xf numFmtId="164" fontId="4" fillId="0" borderId="0" xfId="13" applyNumberFormat="1" applyFont="1" applyFill="1" applyBorder="1" applyAlignment="1">
      <alignment horizontal="right"/>
    </xf>
    <xf numFmtId="164" fontId="4" fillId="0" borderId="12" xfId="13" applyNumberFormat="1" applyFont="1" applyBorder="1" applyAlignment="1">
      <alignment horizontal="right"/>
    </xf>
    <xf numFmtId="0" fontId="0" fillId="0" borderId="0" xfId="0" applyAlignment="1">
      <alignment horizontal="right"/>
    </xf>
    <xf numFmtId="0" fontId="0" fillId="0" borderId="7" xfId="0" applyBorder="1" applyAlignment="1">
      <alignment horizontal="right"/>
    </xf>
    <xf numFmtId="164" fontId="4" fillId="0" borderId="0" xfId="13" applyNumberFormat="1" applyFont="1" applyFill="1" applyAlignment="1"/>
    <xf numFmtId="0" fontId="4" fillId="0" borderId="1" xfId="19" applyFont="1" applyBorder="1" applyProtection="1">
      <protection locked="0"/>
    </xf>
    <xf numFmtId="0" fontId="4" fillId="0" borderId="1" xfId="19" applyFont="1" applyBorder="1"/>
    <xf numFmtId="49" fontId="4" fillId="0" borderId="0" xfId="19" applyNumberFormat="1" applyFont="1"/>
    <xf numFmtId="49" fontId="4" fillId="0" borderId="0" xfId="19" applyNumberFormat="1" applyFont="1" applyAlignment="1">
      <alignment horizontal="center"/>
    </xf>
    <xf numFmtId="43" fontId="4" fillId="0" borderId="0" xfId="13" applyFont="1" applyFill="1" applyAlignment="1">
      <alignment horizontal="right"/>
    </xf>
    <xf numFmtId="173" fontId="4" fillId="0" borderId="0" xfId="19" applyNumberFormat="1" applyFont="1" applyAlignment="1">
      <alignment horizontal="right"/>
    </xf>
    <xf numFmtId="3" fontId="4" fillId="0" borderId="1" xfId="19" applyNumberFormat="1" applyFont="1" applyBorder="1"/>
    <xf numFmtId="3" fontId="4" fillId="0" borderId="1" xfId="19" applyNumberFormat="1" applyFont="1" applyBorder="1" applyAlignment="1">
      <alignment horizontal="center"/>
    </xf>
    <xf numFmtId="43" fontId="4" fillId="11" borderId="0" xfId="13" applyFont="1" applyFill="1" applyAlignment="1"/>
    <xf numFmtId="43" fontId="4" fillId="0" borderId="0" xfId="13" applyFont="1" applyAlignment="1"/>
    <xf numFmtId="4" fontId="4" fillId="0" borderId="0" xfId="19" applyNumberFormat="1" applyFont="1"/>
    <xf numFmtId="164" fontId="4" fillId="11" borderId="0" xfId="13" applyNumberFormat="1" applyFont="1" applyFill="1" applyAlignment="1"/>
    <xf numFmtId="43" fontId="4" fillId="11" borderId="1" xfId="13" applyFont="1" applyFill="1" applyBorder="1" applyAlignment="1"/>
    <xf numFmtId="43" fontId="4" fillId="0" borderId="1" xfId="13" applyFont="1" applyBorder="1" applyAlignment="1"/>
    <xf numFmtId="0" fontId="4" fillId="0" borderId="1" xfId="19" applyFont="1" applyBorder="1" applyAlignment="1" applyProtection="1">
      <alignment horizontal="center"/>
      <protection locked="0"/>
    </xf>
    <xf numFmtId="0" fontId="4" fillId="0" borderId="0" xfId="19" applyFont="1" applyAlignment="1">
      <alignment horizontal="center"/>
    </xf>
    <xf numFmtId="43" fontId="4" fillId="0" borderId="0" xfId="13" applyFont="1" applyFill="1" applyAlignment="1"/>
    <xf numFmtId="3" fontId="70" fillId="0" borderId="0" xfId="19" applyNumberFormat="1" applyFont="1"/>
    <xf numFmtId="164" fontId="4" fillId="0" borderId="0" xfId="13" quotePrefix="1" applyNumberFormat="1" applyFont="1" applyFill="1" applyAlignment="1">
      <alignment horizontal="right"/>
    </xf>
    <xf numFmtId="9" fontId="4" fillId="6" borderId="0" xfId="15" applyFont="1" applyFill="1" applyAlignment="1"/>
    <xf numFmtId="179" fontId="4" fillId="0" borderId="0" xfId="19" applyNumberFormat="1" applyFont="1"/>
    <xf numFmtId="10" fontId="4" fillId="6" borderId="0" xfId="15" applyNumberFormat="1" applyFont="1" applyFill="1" applyAlignment="1"/>
    <xf numFmtId="10" fontId="4" fillId="0" borderId="0" xfId="15" applyNumberFormat="1" applyFont="1" applyAlignment="1"/>
    <xf numFmtId="3" fontId="4" fillId="0" borderId="0" xfId="19" quotePrefix="1" applyNumberFormat="1" applyFont="1"/>
    <xf numFmtId="3" fontId="71" fillId="0" borderId="0" xfId="19" applyNumberFormat="1" applyFont="1"/>
    <xf numFmtId="164" fontId="4" fillId="0" borderId="1" xfId="13" quotePrefix="1" applyNumberFormat="1" applyFont="1" applyBorder="1" applyAlignment="1">
      <alignment horizontal="right"/>
    </xf>
    <xf numFmtId="10" fontId="4" fillId="0" borderId="0" xfId="15" applyNumberFormat="1" applyFont="1" applyFill="1" applyAlignment="1"/>
    <xf numFmtId="0" fontId="72" fillId="0" borderId="0" xfId="19" applyFont="1"/>
    <xf numFmtId="10" fontId="4" fillId="0" borderId="1" xfId="15" applyNumberFormat="1" applyFont="1" applyBorder="1" applyAlignment="1"/>
    <xf numFmtId="9" fontId="4" fillId="0" borderId="0" xfId="19" applyNumberFormat="1" applyFont="1"/>
    <xf numFmtId="0" fontId="4" fillId="0" borderId="0" xfId="0" applyFont="1"/>
    <xf numFmtId="42" fontId="4" fillId="0" borderId="0" xfId="19" applyNumberFormat="1" applyFont="1" applyAlignment="1">
      <alignment horizontal="center" wrapText="1"/>
    </xf>
    <xf numFmtId="3" fontId="4" fillId="0" borderId="0" xfId="19" applyNumberFormat="1" applyFont="1" applyAlignment="1">
      <alignment horizontal="center" wrapText="1"/>
    </xf>
    <xf numFmtId="164" fontId="4" fillId="6" borderId="0" xfId="19" applyNumberFormat="1" applyFont="1" applyFill="1"/>
    <xf numFmtId="164" fontId="4" fillId="0" borderId="0" xfId="19" applyNumberFormat="1" applyFont="1"/>
    <xf numFmtId="43" fontId="4" fillId="6" borderId="0" xfId="13" applyFont="1" applyFill="1" applyAlignment="1"/>
    <xf numFmtId="0" fontId="4" fillId="0" borderId="0" xfId="19" applyFont="1" applyAlignment="1">
      <alignment horizontal="left"/>
    </xf>
    <xf numFmtId="169" fontId="4" fillId="0" borderId="0" xfId="19" applyNumberFormat="1" applyFont="1"/>
    <xf numFmtId="164" fontId="4" fillId="6" borderId="0" xfId="13" applyNumberFormat="1" applyFont="1" applyFill="1" applyAlignment="1"/>
    <xf numFmtId="0" fontId="4" fillId="0" borderId="0" xfId="19" applyFont="1" applyAlignment="1">
      <alignment wrapText="1"/>
    </xf>
    <xf numFmtId="0" fontId="4" fillId="0" borderId="0" xfId="19" quotePrefix="1" applyFont="1"/>
    <xf numFmtId="0" fontId="73" fillId="0" borderId="0" xfId="6" applyFont="1" applyFill="1" applyAlignment="1">
      <alignment horizontal="center"/>
    </xf>
    <xf numFmtId="0" fontId="17" fillId="0" borderId="0" xfId="0" applyFont="1"/>
    <xf numFmtId="169" fontId="73" fillId="0" borderId="0" xfId="0" applyNumberFormat="1" applyFont="1" applyFill="1" applyAlignment="1">
      <alignment horizontal="left"/>
    </xf>
    <xf numFmtId="0" fontId="8" fillId="4" borderId="71" xfId="0" applyFont="1" applyFill="1" applyBorder="1" applyAlignment="1">
      <alignment horizontal="right"/>
    </xf>
    <xf numFmtId="0" fontId="9" fillId="2" borderId="72" xfId="0" applyFont="1" applyFill="1" applyBorder="1" applyAlignment="1">
      <alignment horizontal="left"/>
    </xf>
    <xf numFmtId="0" fontId="9" fillId="2" borderId="73" xfId="0" applyFont="1" applyFill="1" applyBorder="1" applyAlignment="1">
      <alignment horizontal="left"/>
    </xf>
    <xf numFmtId="0" fontId="8" fillId="5" borderId="0" xfId="0" applyFont="1" applyFill="1" applyBorder="1" applyAlignment="1">
      <alignment horizontal="left"/>
    </xf>
    <xf numFmtId="0" fontId="8" fillId="5" borderId="0" xfId="0" applyFont="1" applyFill="1" applyBorder="1" applyAlignment="1">
      <alignment horizontal="right"/>
    </xf>
    <xf numFmtId="0" fontId="8" fillId="5" borderId="74" xfId="0" applyFont="1" applyFill="1" applyBorder="1" applyAlignment="1">
      <alignment horizontal="right"/>
    </xf>
    <xf numFmtId="0" fontId="19" fillId="2" borderId="72" xfId="0" applyFont="1" applyFill="1" applyBorder="1" applyAlignment="1">
      <alignment horizontal="left"/>
    </xf>
    <xf numFmtId="0" fontId="8" fillId="5" borderId="70" xfId="0" applyFont="1" applyFill="1" applyBorder="1" applyAlignment="1">
      <alignment horizontal="right"/>
    </xf>
    <xf numFmtId="0" fontId="0" fillId="0" borderId="0" xfId="0"/>
    <xf numFmtId="169" fontId="3" fillId="0" borderId="0" xfId="0" applyNumberFormat="1" applyFont="1" applyFill="1" applyAlignment="1">
      <alignment horizontal="left" vertical="top" wrapText="1"/>
    </xf>
    <xf numFmtId="169" fontId="3" fillId="0" borderId="0" xfId="0" applyNumberFormat="1" applyFont="1" applyFill="1" applyAlignment="1">
      <alignment horizontal="left" wrapText="1"/>
    </xf>
    <xf numFmtId="3" fontId="12" fillId="0" borderId="0" xfId="6" applyNumberFormat="1" applyFont="1" applyFill="1" applyAlignment="1">
      <alignment horizontal="left" wrapText="1"/>
    </xf>
    <xf numFmtId="0" fontId="38" fillId="0" borderId="0" xfId="12" applyFont="1" applyAlignment="1">
      <alignment horizontal="center"/>
    </xf>
    <xf numFmtId="0" fontId="12" fillId="0" borderId="0" xfId="12" applyFont="1" applyAlignment="1">
      <alignment horizontal="left" wrapText="1"/>
    </xf>
    <xf numFmtId="169" fontId="12" fillId="0" borderId="0" xfId="18" applyFont="1" applyAlignment="1">
      <alignment horizontal="left" wrapText="1"/>
    </xf>
    <xf numFmtId="0" fontId="50" fillId="13" borderId="31" xfId="12" applyFont="1" applyFill="1" applyBorder="1" applyAlignment="1">
      <alignment horizontal="center"/>
    </xf>
    <xf numFmtId="0" fontId="50" fillId="13" borderId="2" xfId="12" applyFont="1" applyFill="1" applyBorder="1" applyAlignment="1">
      <alignment horizontal="center"/>
    </xf>
    <xf numFmtId="0" fontId="50" fillId="13" borderId="32" xfId="12" applyFont="1" applyFill="1" applyBorder="1" applyAlignment="1">
      <alignment horizontal="center"/>
    </xf>
    <xf numFmtId="0" fontId="51" fillId="13" borderId="0" xfId="12" applyFont="1" applyFill="1" applyAlignment="1">
      <alignment horizontal="center" wrapText="1"/>
    </xf>
    <xf numFmtId="0" fontId="25" fillId="0" borderId="0" xfId="12" applyAlignment="1">
      <alignment horizontal="center" wrapText="1"/>
    </xf>
    <xf numFmtId="0" fontId="27" fillId="8" borderId="31" xfId="12" applyFont="1" applyFill="1" applyBorder="1" applyAlignment="1">
      <alignment horizontal="center"/>
    </xf>
    <xf numFmtId="0" fontId="27" fillId="8" borderId="36" xfId="12" applyFont="1" applyFill="1" applyBorder="1" applyAlignment="1">
      <alignment horizontal="center"/>
    </xf>
    <xf numFmtId="0" fontId="27" fillId="8" borderId="2" xfId="12" applyFont="1" applyFill="1" applyBorder="1" applyAlignment="1">
      <alignment horizontal="center" wrapText="1"/>
    </xf>
    <xf numFmtId="0" fontId="29" fillId="0" borderId="0" xfId="12" applyFont="1" applyAlignment="1">
      <alignment horizontal="center" wrapText="1"/>
    </xf>
    <xf numFmtId="0" fontId="35" fillId="8" borderId="1" xfId="12" applyFont="1" applyFill="1" applyBorder="1" applyAlignment="1">
      <alignment horizontal="center"/>
    </xf>
    <xf numFmtId="0" fontId="35" fillId="8" borderId="1" xfId="12" applyFont="1" applyFill="1" applyBorder="1" applyAlignment="1">
      <alignment horizontal="center" wrapText="1"/>
    </xf>
    <xf numFmtId="49" fontId="31" fillId="0" borderId="0" xfId="14" applyNumberFormat="1" applyFont="1" applyAlignment="1">
      <alignment horizontal="left" vertical="top" wrapText="1"/>
    </xf>
    <xf numFmtId="0" fontId="27" fillId="8" borderId="20" xfId="12" applyFont="1" applyFill="1" applyBorder="1" applyAlignment="1">
      <alignment horizontal="center"/>
    </xf>
    <xf numFmtId="0" fontId="27" fillId="8" borderId="37" xfId="12" applyFont="1" applyFill="1" applyBorder="1" applyAlignment="1">
      <alignment horizontal="center"/>
    </xf>
    <xf numFmtId="0" fontId="27" fillId="8" borderId="0" xfId="12" applyFont="1" applyFill="1" applyAlignment="1">
      <alignment horizontal="center" wrapText="1"/>
    </xf>
    <xf numFmtId="0" fontId="0" fillId="0" borderId="2" xfId="0" applyBorder="1"/>
    <xf numFmtId="0" fontId="27" fillId="0" borderId="2" xfId="12" applyFont="1" applyBorder="1" applyAlignment="1">
      <alignment horizontal="center" wrapText="1"/>
    </xf>
    <xf numFmtId="0" fontId="27" fillId="8" borderId="2" xfId="12" applyFont="1" applyFill="1" applyBorder="1" applyAlignment="1">
      <alignment horizontal="right" wrapText="1"/>
    </xf>
    <xf numFmtId="0" fontId="27" fillId="8" borderId="32" xfId="12" applyFont="1" applyFill="1" applyBorder="1" applyAlignment="1">
      <alignment horizontal="right" wrapText="1"/>
    </xf>
    <xf numFmtId="0" fontId="26" fillId="0" borderId="0" xfId="12" applyFont="1" applyAlignment="1">
      <alignment horizontal="center"/>
    </xf>
    <xf numFmtId="0" fontId="26" fillId="0" borderId="1" xfId="12" applyFont="1" applyBorder="1" applyAlignment="1">
      <alignment horizontal="center"/>
    </xf>
    <xf numFmtId="0" fontId="27" fillId="8" borderId="30" xfId="12" applyFont="1" applyFill="1" applyBorder="1" applyAlignment="1">
      <alignment horizontal="center"/>
    </xf>
    <xf numFmtId="0" fontId="27" fillId="8" borderId="25" xfId="12" applyFont="1" applyFill="1" applyBorder="1" applyAlignment="1">
      <alignment horizontal="center"/>
    </xf>
    <xf numFmtId="0" fontId="27" fillId="8" borderId="22" xfId="12" applyFont="1" applyFill="1" applyBorder="1" applyAlignment="1">
      <alignment horizontal="center" wrapText="1"/>
    </xf>
    <xf numFmtId="0" fontId="54" fillId="13" borderId="0" xfId="12" applyFont="1" applyFill="1" applyAlignment="1">
      <alignment horizontal="left"/>
    </xf>
    <xf numFmtId="164" fontId="54" fillId="13" borderId="0" xfId="13" applyNumberFormat="1" applyFont="1" applyFill="1" applyBorder="1" applyAlignment="1">
      <alignment horizontal="center" wrapText="1"/>
    </xf>
    <xf numFmtId="164" fontId="50" fillId="13" borderId="0" xfId="13" applyNumberFormat="1" applyFont="1" applyFill="1" applyBorder="1" applyAlignment="1">
      <alignment horizontal="center" wrapText="1"/>
    </xf>
    <xf numFmtId="169" fontId="14" fillId="6" borderId="26" xfId="0" applyNumberFormat="1" applyFont="1" applyFill="1" applyBorder="1" applyAlignment="1">
      <alignment horizontal="left" vertical="top"/>
    </xf>
    <xf numFmtId="169" fontId="14" fillId="6" borderId="27" xfId="0" applyNumberFormat="1" applyFont="1" applyFill="1" applyBorder="1" applyAlignment="1">
      <alignment horizontal="center" vertical="top"/>
    </xf>
    <xf numFmtId="169" fontId="14" fillId="6" borderId="26" xfId="0" applyNumberFormat="1" applyFont="1" applyFill="1" applyBorder="1" applyAlignment="1">
      <alignment horizontal="center" vertical="top"/>
    </xf>
    <xf numFmtId="169" fontId="14" fillId="6" borderId="27" xfId="0" applyNumberFormat="1" applyFont="1" applyFill="1" applyBorder="1" applyAlignment="1">
      <alignment horizontal="left" vertical="top" wrapText="1"/>
    </xf>
    <xf numFmtId="169" fontId="14" fillId="6" borderId="26" xfId="0" applyNumberFormat="1" applyFont="1" applyFill="1" applyBorder="1" applyAlignment="1">
      <alignment horizontal="left" vertical="top" wrapText="1"/>
    </xf>
    <xf numFmtId="49" fontId="14" fillId="0" borderId="27" xfId="0" applyNumberFormat="1" applyFont="1" applyBorder="1" applyAlignment="1">
      <alignment horizontal="center" vertical="top" wrapText="1"/>
    </xf>
    <xf numFmtId="169" fontId="14" fillId="0" borderId="27" xfId="0" applyNumberFormat="1" applyFont="1" applyBorder="1" applyAlignment="1">
      <alignment horizontal="center" vertical="top" wrapText="1"/>
    </xf>
    <xf numFmtId="169" fontId="14" fillId="0" borderId="28" xfId="0" applyNumberFormat="1" applyFont="1" applyBorder="1" applyAlignment="1">
      <alignment horizontal="left" vertical="top"/>
    </xf>
    <xf numFmtId="169" fontId="14" fillId="0" borderId="29" xfId="0" applyNumberFormat="1" applyFont="1" applyBorder="1" applyAlignment="1">
      <alignment horizontal="left" vertical="top"/>
    </xf>
    <xf numFmtId="169" fontId="14" fillId="0" borderId="26" xfId="0" applyNumberFormat="1" applyFont="1" applyBorder="1" applyAlignment="1">
      <alignment horizontal="left" vertical="top"/>
    </xf>
    <xf numFmtId="169" fontId="14" fillId="0" borderId="28" xfId="0" applyNumberFormat="1" applyFont="1" applyBorder="1" applyAlignment="1">
      <alignment horizontal="center" vertical="top" wrapText="1"/>
    </xf>
    <xf numFmtId="169" fontId="14" fillId="0" borderId="29" xfId="0" applyNumberFormat="1" applyFont="1" applyBorder="1" applyAlignment="1">
      <alignment horizontal="center" vertical="top" wrapText="1"/>
    </xf>
    <xf numFmtId="169" fontId="14" fillId="0" borderId="26" xfId="0" applyNumberFormat="1" applyFont="1" applyBorder="1" applyAlignment="1">
      <alignment horizontal="center" vertical="top" wrapText="1"/>
    </xf>
    <xf numFmtId="169" fontId="20" fillId="0" borderId="27" xfId="0" applyNumberFormat="1" applyFont="1" applyBorder="1" applyAlignment="1">
      <alignment horizontal="center" vertical="top" wrapText="1"/>
    </xf>
    <xf numFmtId="169" fontId="20" fillId="0" borderId="26" xfId="0" applyNumberFormat="1" applyFont="1" applyBorder="1" applyAlignment="1">
      <alignment horizontal="center" vertical="top" wrapText="1"/>
    </xf>
    <xf numFmtId="0" fontId="0" fillId="0" borderId="28" xfId="0" applyBorder="1"/>
    <xf numFmtId="0" fontId="0" fillId="0" borderId="29" xfId="0" applyBorder="1"/>
    <xf numFmtId="0" fontId="0" fillId="0" borderId="26" xfId="0" applyBorder="1"/>
    <xf numFmtId="169" fontId="14" fillId="0" borderId="7" xfId="0" applyNumberFormat="1" applyFont="1" applyBorder="1" applyAlignment="1">
      <alignment horizontal="center"/>
    </xf>
    <xf numFmtId="169" fontId="38" fillId="0" borderId="0" xfId="18" applyFont="1" applyAlignment="1">
      <alignment horizontal="center"/>
    </xf>
    <xf numFmtId="169" fontId="12" fillId="0" borderId="0" xfId="18" applyFont="1" applyAlignment="1" applyProtection="1">
      <alignment horizontal="center"/>
      <protection locked="0"/>
    </xf>
    <xf numFmtId="169" fontId="38" fillId="0" borderId="0" xfId="18" applyFont="1" applyAlignment="1" applyProtection="1">
      <alignment horizontal="center"/>
      <protection locked="0"/>
    </xf>
    <xf numFmtId="169" fontId="31" fillId="0" borderId="52" xfId="18" applyFont="1" applyBorder="1" applyAlignment="1">
      <alignment horizontal="center"/>
    </xf>
    <xf numFmtId="169" fontId="31" fillId="0" borderId="7" xfId="18" applyFont="1" applyBorder="1" applyAlignment="1">
      <alignment horizontal="center"/>
    </xf>
    <xf numFmtId="169" fontId="31" fillId="0" borderId="53" xfId="18" applyFont="1" applyBorder="1" applyAlignment="1">
      <alignment horizontal="center"/>
    </xf>
    <xf numFmtId="0" fontId="12" fillId="0" borderId="0" xfId="17" applyFont="1" applyAlignment="1">
      <alignment horizontal="center"/>
    </xf>
    <xf numFmtId="0" fontId="38" fillId="0" borderId="0" xfId="17" applyFont="1" applyAlignment="1">
      <alignment horizontal="center"/>
    </xf>
    <xf numFmtId="0" fontId="12" fillId="0" borderId="0" xfId="17" applyFont="1" applyAlignment="1">
      <alignment wrapText="1"/>
    </xf>
    <xf numFmtId="0" fontId="12" fillId="0" borderId="0" xfId="17" applyFont="1" applyAlignment="1">
      <alignment horizontal="left" wrapText="1"/>
    </xf>
    <xf numFmtId="0" fontId="12" fillId="0" borderId="0" xfId="17" applyFont="1"/>
    <xf numFmtId="0" fontId="30" fillId="0" borderId="0" xfId="17" applyFont="1" applyAlignment="1">
      <alignment horizontal="center"/>
    </xf>
    <xf numFmtId="0" fontId="30" fillId="0" borderId="31" xfId="17" applyFont="1" applyBorder="1" applyAlignment="1">
      <alignment horizontal="center"/>
    </xf>
    <xf numFmtId="0" fontId="30" fillId="0" borderId="2" xfId="17" applyFont="1" applyBorder="1" applyAlignment="1">
      <alignment horizontal="center"/>
    </xf>
    <xf numFmtId="0" fontId="30" fillId="0" borderId="32" xfId="17" applyFont="1" applyBorder="1" applyAlignment="1">
      <alignment horizontal="center"/>
    </xf>
    <xf numFmtId="0" fontId="26" fillId="0" borderId="0" xfId="18" applyNumberFormat="1" applyFont="1" applyAlignment="1">
      <alignment horizontal="center"/>
    </xf>
    <xf numFmtId="169" fontId="7" fillId="0" borderId="0" xfId="18" applyFont="1" applyAlignment="1" applyProtection="1">
      <alignment horizontal="center"/>
      <protection locked="0"/>
    </xf>
    <xf numFmtId="164" fontId="65" fillId="0" borderId="0" xfId="13" applyNumberFormat="1" applyFont="1" applyFill="1" applyBorder="1" applyAlignment="1">
      <alignment horizontal="center" wrapText="1"/>
    </xf>
    <xf numFmtId="164" fontId="65" fillId="0" borderId="7" xfId="13" applyNumberFormat="1" applyFont="1" applyFill="1" applyBorder="1" applyAlignment="1">
      <alignment horizontal="center" wrapText="1"/>
    </xf>
    <xf numFmtId="0" fontId="65" fillId="0" borderId="8" xfId="25" applyFont="1" applyBorder="1" applyAlignment="1">
      <alignment horizontal="center" wrapText="1"/>
    </xf>
    <xf numFmtId="0" fontId="65" fillId="0" borderId="7" xfId="25" applyFont="1" applyBorder="1" applyAlignment="1">
      <alignment horizontal="center" wrapText="1"/>
    </xf>
    <xf numFmtId="17" fontId="65" fillId="0" borderId="8" xfId="25" applyNumberFormat="1" applyFont="1" applyBorder="1" applyAlignment="1">
      <alignment horizontal="center" wrapText="1"/>
    </xf>
    <xf numFmtId="17" fontId="65" fillId="0" borderId="7" xfId="25" applyNumberFormat="1" applyFont="1" applyBorder="1" applyAlignment="1">
      <alignment horizontal="center" wrapText="1"/>
    </xf>
    <xf numFmtId="17" fontId="65" fillId="0" borderId="51" xfId="25" applyNumberFormat="1" applyFont="1" applyBorder="1" applyAlignment="1">
      <alignment horizontal="center" wrapText="1"/>
    </xf>
    <xf numFmtId="17" fontId="65" fillId="0" borderId="53" xfId="25" applyNumberFormat="1" applyFont="1" applyBorder="1" applyAlignment="1">
      <alignment horizontal="center" wrapText="1"/>
    </xf>
    <xf numFmtId="169" fontId="66" fillId="0" borderId="0" xfId="30" applyFont="1" applyAlignment="1">
      <alignment horizontal="left"/>
    </xf>
    <xf numFmtId="0" fontId="65" fillId="0" borderId="50" xfId="25" applyFont="1" applyBorder="1" applyAlignment="1">
      <alignment horizontal="center" wrapText="1"/>
    </xf>
    <xf numFmtId="0" fontId="65" fillId="0" borderId="52" xfId="25" applyFont="1" applyBorder="1" applyAlignment="1">
      <alignment horizontal="center" wrapText="1"/>
    </xf>
    <xf numFmtId="164" fontId="65" fillId="0" borderId="8" xfId="13" applyNumberFormat="1" applyFont="1" applyFill="1" applyBorder="1" applyAlignment="1">
      <alignment horizontal="center" wrapText="1"/>
    </xf>
    <xf numFmtId="169" fontId="65" fillId="0" borderId="0" xfId="18" applyFont="1" applyAlignment="1">
      <alignment horizontal="center"/>
    </xf>
    <xf numFmtId="0" fontId="65" fillId="0" borderId="0" xfId="25" applyFont="1" applyAlignment="1">
      <alignment horizontal="center"/>
    </xf>
    <xf numFmtId="169" fontId="66" fillId="0" borderId="0" xfId="18" applyFont="1" applyAlignment="1">
      <alignment horizontal="center"/>
    </xf>
    <xf numFmtId="0" fontId="65" fillId="0" borderId="27" xfId="26" applyFont="1" applyBorder="1" applyAlignment="1">
      <alignment horizontal="center" wrapText="1"/>
    </xf>
    <xf numFmtId="0" fontId="65" fillId="0" borderId="52" xfId="26" applyFont="1" applyBorder="1" applyAlignment="1">
      <alignment horizontal="center" wrapText="1"/>
    </xf>
    <xf numFmtId="0" fontId="65" fillId="0" borderId="50" xfId="26" applyFont="1" applyBorder="1" applyAlignment="1">
      <alignment horizontal="center" wrapText="1"/>
    </xf>
    <xf numFmtId="0" fontId="65" fillId="0" borderId="8" xfId="26" applyFont="1" applyBorder="1" applyAlignment="1">
      <alignment horizontal="left" wrapText="1"/>
    </xf>
    <xf numFmtId="0" fontId="65" fillId="0" borderId="7" xfId="26" applyFont="1" applyBorder="1" applyAlignment="1">
      <alignment horizontal="left" wrapText="1"/>
    </xf>
    <xf numFmtId="0" fontId="65" fillId="0" borderId="51" xfId="26" applyFont="1" applyBorder="1" applyAlignment="1">
      <alignment horizontal="center" wrapText="1"/>
    </xf>
    <xf numFmtId="0" fontId="65" fillId="0" borderId="53" xfId="26" applyFont="1" applyBorder="1" applyAlignment="1">
      <alignment horizontal="center" wrapText="1"/>
    </xf>
  </cellXfs>
  <cellStyles count="31">
    <cellStyle name="Comma" xfId="4" xr:uid="{00000000-0005-0000-0000-000004000000}"/>
    <cellStyle name="Comma [0]" xfId="5" xr:uid="{00000000-0005-0000-0000-000005000000}"/>
    <cellStyle name="Comma [0] 2" xfId="23" xr:uid="{849E16DB-ACC6-4B19-A592-07473F59B8D1}"/>
    <cellStyle name="Comma 2 2" xfId="13" xr:uid="{AFEB8A41-539D-4CB7-B9A1-4B6CF57C7B3E}"/>
    <cellStyle name="Comma 6" xfId="27" xr:uid="{26806E43-D951-43B7-93E2-8C30F9FA3E72}"/>
    <cellStyle name="Currency" xfId="2" xr:uid="{00000000-0005-0000-0000-000002000000}"/>
    <cellStyle name="Currency [0]" xfId="3" xr:uid="{00000000-0005-0000-0000-000003000000}"/>
    <cellStyle name="Currency 2" xfId="21" xr:uid="{92B8DBB0-BC85-4522-87FE-8CCD13B851E3}"/>
    <cellStyle name="Hyperlink" xfId="7" xr:uid="{00000000-0005-0000-0000-000007000000}"/>
    <cellStyle name="Normal" xfId="0" builtinId="0"/>
    <cellStyle name="Normal 12" xfId="22" xr:uid="{1C618ED5-4AF0-453E-A827-B33C78583A95}"/>
    <cellStyle name="Normal 2" xfId="17" xr:uid="{CC1D7D3D-DFDE-4435-A075-4AF6FAC50FCA}"/>
    <cellStyle name="Normal 3" xfId="18" xr:uid="{CA43996B-83BB-47AA-BBF1-1873BBEBB5D6}"/>
    <cellStyle name="Normal 3 2" xfId="12" xr:uid="{D62C95AC-8910-4488-BB0A-0D5A06DCE1DA}"/>
    <cellStyle name="Normal 47" xfId="8" xr:uid="{00000000-0005-0000-0000-000008000000}"/>
    <cellStyle name="Normal 5" xfId="25" xr:uid="{F62B3C74-72C2-4E73-BDA1-F62DDA4DCBC3}"/>
    <cellStyle name="Normal 5 2" xfId="30" xr:uid="{13536455-2AB7-4122-8A3B-0E06AE96B09E}"/>
    <cellStyle name="Normal 6 2" xfId="29" xr:uid="{CB4C3D0D-007D-4E62-B5A7-14E80E2147BA}"/>
    <cellStyle name="Normal 7" xfId="9" xr:uid="{1C66BD49-21FF-4C4E-B649-97CF84231983}"/>
    <cellStyle name="Normal 7 2" xfId="20" xr:uid="{746BA3F9-10B1-4895-BB7B-AAF0DEDEFD98}"/>
    <cellStyle name="Normal 8" xfId="14" xr:uid="{FCECD548-B489-4B39-BB44-2B6930EA353B}"/>
    <cellStyle name="Normal 8 2" xfId="26" xr:uid="{34ED1B01-9851-43DA-BEF3-C77D7D8D42E0}"/>
    <cellStyle name="Normal 9" xfId="16" xr:uid="{DE8DA04D-B9DD-4163-B6B3-207726B531BC}"/>
    <cellStyle name="Normal_21 Exh B" xfId="6" xr:uid="{00000000-0005-0000-0000-000006000000}"/>
    <cellStyle name="Normal_21 Exh B 2" xfId="19" xr:uid="{A2A49470-1962-4E4F-A0B7-F8B14A4DD416}"/>
    <cellStyle name="Normal_AR workpaper --2002 Def Tax Exp by Account 8-14-02" xfId="24" xr:uid="{FD803895-C1DD-4443-9F8F-52A013B29092}"/>
    <cellStyle name="Normal_Attachment GG Template ER11-28 11-18-10" xfId="11" xr:uid="{15B5FE6E-9B06-4610-B9A4-57B249BEA3A9}"/>
    <cellStyle name="Normal_Attachment Os for 2002 True-up" xfId="10" xr:uid="{C87A0482-56ED-4AD6-A1B0-62F0071D7885}"/>
    <cellStyle name="Percent" xfId="1" xr:uid="{00000000-0005-0000-0000-000001000000}"/>
    <cellStyle name="Percent 2 2" xfId="15" xr:uid="{6F05FE93-7CBD-400A-98FF-2B7DB79F3B32}"/>
    <cellStyle name="Percent 5" xfId="28" xr:uid="{365DC163-6C53-4F9A-A5D2-EA284CAE5B4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e-my.sharepoint.com/tariffs/2000/formula%20rates/NSP%20xcelcoss%20m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ee-my.sharepoint.com/personal/sdn0q74_fpl_com/Documents/Documents/NEET%20NY%20Formula%20Rate%20Revisions/NEET%20NY%20FERC%20Formula%20Rate%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7671.6392455535824</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ppendix A"/>
      <sheetName val="1 - Revenue Credits"/>
      <sheetName val="2 - Cost Support "/>
      <sheetName val="3 - Cost Support"/>
      <sheetName val="3 - Cost Support (cont.)"/>
      <sheetName val="4 - Incentives"/>
      <sheetName val="5 - True-Up"/>
      <sheetName val="6a-ADIT Projection"/>
      <sheetName val="6b-ADIT Projection Proration"/>
      <sheetName val="6c- ADIT BOY"/>
      <sheetName val="6d- ADIT EOY"/>
      <sheetName val="6e-ADIT True-up"/>
      <sheetName val="6f-ADIT True-up Proration"/>
      <sheetName val="7- Depreciation Rates"/>
      <sheetName val="8 - Workpaper"/>
      <sheetName val="9 - Income Tax Adjustment"/>
    </sheetNames>
    <sheetDataSet>
      <sheetData sheetId="0"/>
      <sheetData sheetId="1">
        <row r="6">
          <cell r="E6" t="str">
            <v xml:space="preserve">Rate Formula Template </v>
          </cell>
        </row>
        <row r="7">
          <cell r="E7" t="str">
            <v xml:space="preserve"> Utilizing FERC Form 1 Data</v>
          </cell>
          <cell r="M7" t="str">
            <v>Projected Annual Transmission Revenue Requirement</v>
          </cell>
        </row>
        <row r="8">
          <cell r="M8" t="str">
            <v>For the 12 months ended 12/31/____</v>
          </cell>
        </row>
        <row r="9">
          <cell r="E9" t="str">
            <v>NextEra Energy Transmission New York, Inc.</v>
          </cell>
        </row>
        <row r="261">
          <cell r="E261" t="str">
            <v>NextEra Energy Transmission New York, Inc.</v>
          </cell>
        </row>
      </sheetData>
      <sheetData sheetId="2"/>
      <sheetData sheetId="3"/>
      <sheetData sheetId="4">
        <row r="130">
          <cell r="A130">
            <v>197</v>
          </cell>
        </row>
      </sheetData>
      <sheetData sheetId="5"/>
      <sheetData sheetId="6"/>
      <sheetData sheetId="7"/>
      <sheetData sheetId="8">
        <row r="2">
          <cell r="A2" t="str">
            <v>NextEra Energy Transmission New York, Inc.</v>
          </cell>
        </row>
      </sheetData>
      <sheetData sheetId="9"/>
      <sheetData sheetId="10"/>
      <sheetData sheetId="11"/>
      <sheetData sheetId="12">
        <row r="2">
          <cell r="A2" t="str">
            <v>NextEra Energy Transmission New York, Inc.</v>
          </cell>
        </row>
      </sheetData>
      <sheetData sheetId="13"/>
      <sheetData sheetId="14">
        <row r="19">
          <cell r="D19">
            <v>1.85</v>
          </cell>
        </row>
      </sheetData>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AAFC4-D150-44EB-B7E0-D713207E9EFC}">
  <sheetPr>
    <tabColor rgb="FF92D050"/>
  </sheetPr>
  <dimension ref="A1:K20"/>
  <sheetViews>
    <sheetView tabSelected="1" view="pageBreakPreview" zoomScaleNormal="100" zoomScaleSheetLayoutView="100" workbookViewId="0">
      <selection activeCell="AF22" sqref="AF22"/>
    </sheetView>
  </sheetViews>
  <sheetFormatPr defaultColWidth="9.21875" defaultRowHeight="15"/>
  <cols>
    <col min="1" max="1" width="20.5546875" style="288" customWidth="1"/>
    <col min="2" max="16384" width="9.21875" style="288"/>
  </cols>
  <sheetData>
    <row r="1" spans="1:11">
      <c r="A1" s="357" t="s">
        <v>681</v>
      </c>
      <c r="B1" s="358"/>
      <c r="C1" s="359"/>
      <c r="D1" s="358"/>
      <c r="E1" s="358"/>
      <c r="F1" s="358"/>
      <c r="G1" s="358"/>
      <c r="H1" s="360"/>
      <c r="I1" s="360"/>
      <c r="J1" s="360"/>
      <c r="K1" s="360"/>
    </row>
    <row r="2" spans="1:11">
      <c r="A2" s="361"/>
      <c r="B2" s="358"/>
      <c r="C2" s="359"/>
      <c r="D2" s="358"/>
      <c r="E2" s="358"/>
      <c r="F2" s="358"/>
      <c r="G2" s="358"/>
      <c r="H2" s="361"/>
      <c r="I2" s="360"/>
      <c r="J2" s="360"/>
      <c r="K2" s="360" t="s">
        <v>682</v>
      </c>
    </row>
    <row r="3" spans="1:11">
      <c r="A3" s="361"/>
      <c r="B3" s="358"/>
      <c r="C3" s="359"/>
      <c r="D3" s="358"/>
      <c r="E3" s="358"/>
      <c r="F3" s="358"/>
      <c r="G3" s="358"/>
      <c r="H3" s="360"/>
      <c r="I3" s="362"/>
      <c r="J3" s="363"/>
      <c r="K3" s="363"/>
    </row>
    <row r="4" spans="1:11">
      <c r="A4" s="361"/>
      <c r="B4" s="357"/>
      <c r="C4" s="364" t="str">
        <f>'[4]Appendix A'!E6</f>
        <v xml:space="preserve">Rate Formula Template </v>
      </c>
      <c r="D4" s="358"/>
      <c r="E4" s="358"/>
      <c r="F4" s="358"/>
      <c r="G4" s="358"/>
      <c r="H4" s="361"/>
      <c r="I4" s="361"/>
      <c r="J4" s="361"/>
      <c r="K4" s="361"/>
    </row>
    <row r="5" spans="1:11">
      <c r="A5" s="361"/>
      <c r="B5" s="291"/>
      <c r="C5" s="365" t="str">
        <f>'[4]Appendix A'!E7</f>
        <v xml:space="preserve"> Utilizing FERC Form 1 Data</v>
      </c>
      <c r="D5" s="291"/>
      <c r="E5" s="291"/>
      <c r="F5" s="291"/>
      <c r="G5" s="358"/>
      <c r="H5" s="366"/>
      <c r="I5" s="367"/>
      <c r="J5" s="368"/>
      <c r="K5" s="369" t="str">
        <f>'[4]Appendix A'!M7</f>
        <v>Projected Annual Transmission Revenue Requirement</v>
      </c>
    </row>
    <row r="6" spans="1:11">
      <c r="A6" s="358"/>
      <c r="B6" s="370"/>
      <c r="C6" s="370"/>
      <c r="D6" s="370"/>
      <c r="E6" s="370"/>
      <c r="F6" s="370"/>
      <c r="G6" s="370"/>
      <c r="H6" s="370"/>
      <c r="I6" s="371"/>
      <c r="J6" s="372"/>
      <c r="K6" s="373" t="str">
        <f>'[4]Appendix A'!M8</f>
        <v>For the 12 months ended 12/31/____</v>
      </c>
    </row>
    <row r="7" spans="1:11">
      <c r="A7" s="361"/>
      <c r="C7" s="374" t="s">
        <v>220</v>
      </c>
    </row>
    <row r="8" spans="1:11">
      <c r="A8" s="361"/>
      <c r="B8" s="361"/>
      <c r="C8" s="370"/>
    </row>
    <row r="12" spans="1:11">
      <c r="A12" s="288" t="s">
        <v>8</v>
      </c>
      <c r="C12" s="288" t="s">
        <v>683</v>
      </c>
    </row>
    <row r="13" spans="1:11">
      <c r="A13" s="288" t="s">
        <v>684</v>
      </c>
      <c r="C13" s="288" t="s">
        <v>685</v>
      </c>
    </row>
    <row r="14" spans="1:11">
      <c r="A14" s="288" t="s">
        <v>686</v>
      </c>
      <c r="C14" s="288" t="s">
        <v>687</v>
      </c>
    </row>
    <row r="15" spans="1:11">
      <c r="A15" s="288" t="s">
        <v>688</v>
      </c>
      <c r="C15" s="288" t="s">
        <v>689</v>
      </c>
    </row>
    <row r="16" spans="1:11">
      <c r="A16" s="288" t="s">
        <v>275</v>
      </c>
      <c r="C16" s="288" t="s">
        <v>690</v>
      </c>
    </row>
    <row r="17" spans="1:3">
      <c r="A17" s="288" t="s">
        <v>691</v>
      </c>
      <c r="C17" s="288" t="s">
        <v>692</v>
      </c>
    </row>
    <row r="18" spans="1:3">
      <c r="A18" s="288" t="s">
        <v>693</v>
      </c>
      <c r="C18" s="288" t="s">
        <v>694</v>
      </c>
    </row>
    <row r="19" spans="1:3">
      <c r="A19" s="288" t="s">
        <v>695</v>
      </c>
      <c r="C19" s="288" t="s">
        <v>696</v>
      </c>
    </row>
    <row r="20" spans="1:3">
      <c r="A20" s="288" t="s">
        <v>697</v>
      </c>
      <c r="C20" s="288" t="s">
        <v>698</v>
      </c>
    </row>
  </sheetData>
  <pageMargins left="0.7" right="0.7" top="0.75" bottom="0.75" header="0.3" footer="0.3"/>
  <pageSetup scale="61"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33"/>
  <sheetViews>
    <sheetView topLeftCell="A154" zoomScale="80" zoomScaleNormal="80" workbookViewId="0">
      <selection activeCell="F239" sqref="F239"/>
    </sheetView>
  </sheetViews>
  <sheetFormatPr defaultRowHeight="13.2"/>
  <cols>
    <col min="1" max="1" width="6.21875" customWidth="1"/>
    <col min="2" max="2" width="1.5546875" customWidth="1"/>
    <col min="3" max="3" width="48.44140625" customWidth="1"/>
    <col min="4" max="4" width="38.77734375" customWidth="1"/>
    <col min="5" max="5" width="18.44140625" customWidth="1"/>
    <col min="6" max="6" width="15.5546875" customWidth="1"/>
    <col min="7" max="7" width="8.21875" customWidth="1"/>
    <col min="8" max="8" width="15.44140625" customWidth="1"/>
    <col min="9" max="9" width="7.44140625" customWidth="1"/>
    <col min="10" max="10" width="15.77734375" customWidth="1"/>
    <col min="11" max="11" width="8.77734375" customWidth="1"/>
    <col min="12" max="12" width="10.44140625" customWidth="1"/>
    <col min="13" max="13" width="14.5546875" customWidth="1"/>
    <col min="14" max="14" width="12.21875" customWidth="1"/>
    <col min="15" max="15" width="8.77734375" customWidth="1"/>
  </cols>
  <sheetData>
    <row r="1" spans="1:13" ht="15.6" customHeight="1">
      <c r="A1" s="357"/>
    </row>
    <row r="2" spans="1:13" ht="15.6" customHeight="1">
      <c r="M2" s="82" t="s">
        <v>8</v>
      </c>
    </row>
    <row r="3" spans="1:13" ht="15.6" customHeight="1">
      <c r="M3" s="83" t="s">
        <v>265</v>
      </c>
    </row>
    <row r="4" spans="1:13" ht="15.6" customHeight="1">
      <c r="L4" s="902"/>
      <c r="M4" s="902"/>
    </row>
    <row r="5" spans="1:13" ht="15.6" customHeight="1"/>
    <row r="6" spans="1:13" ht="15.6" customHeight="1">
      <c r="C6" s="13" t="s">
        <v>28</v>
      </c>
      <c r="E6" s="38" t="s">
        <v>218</v>
      </c>
    </row>
    <row r="7" spans="1:13" ht="15.6" customHeight="1">
      <c r="D7" s="32" t="s">
        <v>3</v>
      </c>
      <c r="E7" s="32" t="s">
        <v>219</v>
      </c>
      <c r="J7" s="70" t="s">
        <v>9</v>
      </c>
      <c r="K7" s="79" t="s">
        <v>9</v>
      </c>
      <c r="L7" s="81" t="s">
        <v>9</v>
      </c>
      <c r="M7" s="81" t="s">
        <v>266</v>
      </c>
    </row>
    <row r="8" spans="1:13" ht="15.6" customHeight="1">
      <c r="K8" s="80" t="s">
        <v>9</v>
      </c>
      <c r="L8" s="79" t="s">
        <v>9</v>
      </c>
      <c r="M8" s="84" t="s">
        <v>267</v>
      </c>
    </row>
    <row r="9" spans="1:13" ht="15.6" customHeight="1">
      <c r="E9" s="39" t="s">
        <v>220</v>
      </c>
    </row>
    <row r="10" spans="1:13" ht="15.6" customHeight="1"/>
    <row r="11" spans="1:13" ht="15.6" customHeight="1">
      <c r="E11" s="40" t="s">
        <v>35</v>
      </c>
      <c r="H11" s="40" t="s">
        <v>161</v>
      </c>
      <c r="J11" s="40" t="s">
        <v>223</v>
      </c>
    </row>
    <row r="12" spans="1:13" ht="15.6" customHeight="1"/>
    <row r="13" spans="1:13" ht="15.6" customHeight="1">
      <c r="A13" s="2" t="s">
        <v>1</v>
      </c>
      <c r="J13" s="54" t="s">
        <v>251</v>
      </c>
    </row>
    <row r="14" spans="1:13" ht="16.05" customHeight="1" thickBot="1">
      <c r="A14" s="3" t="s">
        <v>2</v>
      </c>
      <c r="J14" s="41" t="s">
        <v>252</v>
      </c>
    </row>
    <row r="15" spans="1:13" ht="15.6" customHeight="1" thickBot="1">
      <c r="A15" s="4">
        <v>1</v>
      </c>
      <c r="C15" s="14" t="s">
        <v>29</v>
      </c>
      <c r="D15" s="32" t="s">
        <v>1111</v>
      </c>
      <c r="H15" s="14" t="s">
        <v>243</v>
      </c>
      <c r="J15" s="72" t="s">
        <v>253</v>
      </c>
    </row>
    <row r="16" spans="1:13" ht="15.6" customHeight="1" thickTop="1"/>
    <row r="17" spans="1:10" ht="15.6" customHeight="1"/>
    <row r="18" spans="1:10" ht="16.05" customHeight="1" thickBot="1">
      <c r="A18" s="2" t="s">
        <v>3</v>
      </c>
      <c r="C18" s="14" t="s">
        <v>30</v>
      </c>
      <c r="E18" s="41" t="s">
        <v>221</v>
      </c>
      <c r="G18" s="60" t="s">
        <v>232</v>
      </c>
    </row>
    <row r="19" spans="1:10" ht="15.6" customHeight="1">
      <c r="A19" s="2">
        <v>2</v>
      </c>
      <c r="C19" s="14" t="s">
        <v>31</v>
      </c>
      <c r="D19" s="32" t="s">
        <v>157</v>
      </c>
      <c r="E19" s="42" t="s">
        <v>222</v>
      </c>
      <c r="G19" s="37" t="s">
        <v>229</v>
      </c>
      <c r="H19" s="64" t="s">
        <v>222</v>
      </c>
      <c r="J19" s="46" t="s">
        <v>222</v>
      </c>
    </row>
    <row r="20" spans="1:10" ht="15.6" customHeight="1"/>
    <row r="21" spans="1:10" ht="15.6" customHeight="1">
      <c r="A21" s="2">
        <v>3</v>
      </c>
      <c r="C21" s="14" t="s">
        <v>32</v>
      </c>
      <c r="D21" s="14" t="s">
        <v>158</v>
      </c>
      <c r="J21" s="46" t="s">
        <v>222</v>
      </c>
    </row>
    <row r="22" spans="1:10" ht="15.6" customHeight="1"/>
    <row r="23" spans="1:10" ht="15.6" customHeight="1">
      <c r="A23" s="5">
        <v>4</v>
      </c>
      <c r="C23" s="14" t="s">
        <v>33</v>
      </c>
      <c r="D23" s="14" t="s">
        <v>159</v>
      </c>
      <c r="E23" s="43" t="s">
        <v>222</v>
      </c>
      <c r="G23" s="61" t="s">
        <v>233</v>
      </c>
      <c r="H23" s="65">
        <v>1</v>
      </c>
      <c r="J23" s="71" t="s">
        <v>222</v>
      </c>
    </row>
    <row r="24" spans="1:10" ht="15.6" customHeight="1"/>
    <row r="25" spans="1:10" ht="16.05" customHeight="1" thickBot="1">
      <c r="A25" s="2">
        <v>5</v>
      </c>
      <c r="C25" s="14" t="s">
        <v>34</v>
      </c>
      <c r="D25" s="14" t="s">
        <v>160</v>
      </c>
      <c r="J25" s="72" t="s">
        <v>253</v>
      </c>
    </row>
    <row r="26" spans="1:10" ht="16.05" customHeight="1" thickTop="1"/>
    <row r="27" spans="1:10" ht="15.6" customHeight="1"/>
    <row r="28" spans="1:10" ht="15.6" customHeight="1"/>
    <row r="29" spans="1:10" ht="15.6" customHeight="1"/>
    <row r="30" spans="1:10" ht="15.6" customHeight="1"/>
    <row r="31" spans="1:10" ht="15.6" customHeight="1"/>
    <row r="32" spans="1:10"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spans="1:13" ht="15.6" customHeight="1">
      <c r="M65" s="82" t="s">
        <v>8</v>
      </c>
    </row>
    <row r="66" spans="1:13" ht="15.6" customHeight="1">
      <c r="M66" s="83" t="s">
        <v>268</v>
      </c>
    </row>
    <row r="67" spans="1:13" ht="15.6" customHeight="1"/>
    <row r="68" spans="1:13" ht="15.6" customHeight="1"/>
    <row r="69" spans="1:13" ht="15.6" customHeight="1">
      <c r="C69" s="13" t="s">
        <v>28</v>
      </c>
      <c r="E69" s="38" t="s">
        <v>218</v>
      </c>
    </row>
    <row r="70" spans="1:13" ht="15.6" customHeight="1">
      <c r="D70" s="32" t="s">
        <v>3</v>
      </c>
      <c r="E70" s="32" t="s">
        <v>219</v>
      </c>
    </row>
    <row r="71" spans="1:13" ht="15.6" customHeight="1">
      <c r="K71" s="81" t="s">
        <v>9</v>
      </c>
      <c r="L71" s="79" t="s">
        <v>9</v>
      </c>
      <c r="M71" s="84" t="s">
        <v>267</v>
      </c>
    </row>
    <row r="72" spans="1:13" ht="15.6" customHeight="1">
      <c r="E72" s="44" t="s">
        <v>220</v>
      </c>
    </row>
    <row r="73" spans="1:13" ht="15.6" customHeight="1">
      <c r="C73" s="15" t="s">
        <v>35</v>
      </c>
      <c r="D73" s="15" t="s">
        <v>161</v>
      </c>
      <c r="E73" s="15" t="s">
        <v>223</v>
      </c>
      <c r="F73" s="32" t="s">
        <v>3</v>
      </c>
      <c r="H73" s="66" t="s">
        <v>244</v>
      </c>
      <c r="J73" s="73" t="s">
        <v>254</v>
      </c>
    </row>
    <row r="74" spans="1:13" ht="15.6" customHeight="1">
      <c r="J74" s="45" t="s">
        <v>255</v>
      </c>
    </row>
    <row r="75" spans="1:13" ht="15.6" customHeight="1">
      <c r="A75" s="2" t="s">
        <v>1</v>
      </c>
      <c r="D75" s="33" t="s">
        <v>162</v>
      </c>
      <c r="E75" s="45" t="s">
        <v>224</v>
      </c>
      <c r="G75" s="45" t="s">
        <v>234</v>
      </c>
      <c r="J75" s="74" t="s">
        <v>256</v>
      </c>
    </row>
    <row r="76" spans="1:13" ht="16.05" customHeight="1" thickBot="1">
      <c r="A76" s="3" t="s">
        <v>2</v>
      </c>
      <c r="C76" s="16" t="s">
        <v>36</v>
      </c>
    </row>
    <row r="77" spans="1:13" ht="15.6" customHeight="1"/>
    <row r="78" spans="1:13" ht="15.6" customHeight="1">
      <c r="C78" s="14" t="s">
        <v>37</v>
      </c>
    </row>
    <row r="79" spans="1:13" ht="15.6" customHeight="1">
      <c r="A79" s="2">
        <v>6</v>
      </c>
      <c r="C79" s="14" t="s">
        <v>38</v>
      </c>
      <c r="D79" s="32" t="s">
        <v>163</v>
      </c>
      <c r="E79" s="46" t="s">
        <v>222</v>
      </c>
      <c r="G79" s="32" t="s">
        <v>235</v>
      </c>
      <c r="H79" s="53" t="s">
        <v>222</v>
      </c>
      <c r="J79" s="46" t="s">
        <v>222</v>
      </c>
    </row>
    <row r="80" spans="1:13" ht="15.6" customHeight="1">
      <c r="A80" s="2">
        <v>7</v>
      </c>
      <c r="C80" s="14" t="s">
        <v>39</v>
      </c>
      <c r="D80" s="32" t="s">
        <v>164</v>
      </c>
      <c r="E80" s="46" t="s">
        <v>222</v>
      </c>
      <c r="G80" s="32" t="s">
        <v>229</v>
      </c>
      <c r="H80" s="53" t="s">
        <v>222</v>
      </c>
      <c r="J80" s="46" t="s">
        <v>222</v>
      </c>
    </row>
    <row r="81" spans="1:10" ht="15.6" customHeight="1">
      <c r="A81" s="2">
        <v>8</v>
      </c>
      <c r="C81" s="14" t="s">
        <v>40</v>
      </c>
      <c r="D81" s="32" t="s">
        <v>165</v>
      </c>
      <c r="E81" s="46" t="s">
        <v>222</v>
      </c>
      <c r="G81" s="32" t="s">
        <v>235</v>
      </c>
      <c r="H81" s="53" t="s">
        <v>222</v>
      </c>
      <c r="J81" s="46" t="s">
        <v>222</v>
      </c>
    </row>
    <row r="82" spans="1:10" ht="15.6" customHeight="1">
      <c r="A82" s="2">
        <v>9</v>
      </c>
      <c r="C82" s="14" t="s">
        <v>41</v>
      </c>
      <c r="D82" s="32" t="s">
        <v>166</v>
      </c>
      <c r="E82" s="46" t="s">
        <v>222</v>
      </c>
      <c r="G82" s="32" t="s">
        <v>236</v>
      </c>
      <c r="H82" s="53" t="s">
        <v>222</v>
      </c>
      <c r="J82" s="46" t="s">
        <v>222</v>
      </c>
    </row>
    <row r="83" spans="1:10" ht="15.6" customHeight="1">
      <c r="A83" s="2">
        <v>10</v>
      </c>
      <c r="C83" s="13" t="s">
        <v>42</v>
      </c>
      <c r="D83" s="905" t="s">
        <v>167</v>
      </c>
      <c r="E83" s="46" t="s">
        <v>222</v>
      </c>
      <c r="G83" s="32" t="s">
        <v>237</v>
      </c>
      <c r="H83" s="53" t="s">
        <v>222</v>
      </c>
      <c r="J83" s="46" t="s">
        <v>222</v>
      </c>
    </row>
    <row r="84" spans="1:10" ht="15.75" customHeight="1">
      <c r="D84" s="905"/>
    </row>
    <row r="85" spans="1:10" ht="15.6" customHeight="1">
      <c r="A85" s="2">
        <v>11</v>
      </c>
      <c r="C85" s="14" t="s">
        <v>43</v>
      </c>
    </row>
    <row r="86" spans="1:10" ht="15.6" customHeight="1">
      <c r="A86" s="2">
        <v>12</v>
      </c>
      <c r="C86" s="14" t="s">
        <v>38</v>
      </c>
      <c r="D86" s="32" t="s">
        <v>168</v>
      </c>
      <c r="E86" s="46" t="s">
        <v>222</v>
      </c>
      <c r="G86" s="32" t="s">
        <v>235</v>
      </c>
      <c r="H86" s="53" t="s">
        <v>222</v>
      </c>
      <c r="J86" s="46" t="s">
        <v>222</v>
      </c>
    </row>
    <row r="87" spans="1:10" ht="15.6" customHeight="1">
      <c r="A87" s="2">
        <v>13</v>
      </c>
      <c r="C87" s="14" t="s">
        <v>39</v>
      </c>
      <c r="D87" s="32" t="s">
        <v>169</v>
      </c>
      <c r="E87" s="46" t="s">
        <v>222</v>
      </c>
      <c r="G87" s="32" t="s">
        <v>229</v>
      </c>
      <c r="H87" s="53" t="s">
        <v>222</v>
      </c>
      <c r="J87" s="46" t="s">
        <v>222</v>
      </c>
    </row>
    <row r="88" spans="1:10" ht="15.6" customHeight="1">
      <c r="A88" s="2">
        <v>14</v>
      </c>
      <c r="C88" s="14" t="s">
        <v>40</v>
      </c>
      <c r="D88" s="32" t="s">
        <v>170</v>
      </c>
      <c r="E88" s="46" t="s">
        <v>222</v>
      </c>
      <c r="G88" s="32" t="s">
        <v>235</v>
      </c>
      <c r="H88" s="53" t="s">
        <v>222</v>
      </c>
      <c r="J88" s="46" t="s">
        <v>222</v>
      </c>
    </row>
    <row r="89" spans="1:10" ht="15.6" customHeight="1">
      <c r="A89" s="2">
        <v>15</v>
      </c>
      <c r="C89" s="14" t="s">
        <v>41</v>
      </c>
      <c r="D89" s="32" t="s">
        <v>171</v>
      </c>
      <c r="E89" s="46" t="s">
        <v>222</v>
      </c>
      <c r="G89" s="32" t="s">
        <v>236</v>
      </c>
      <c r="H89" s="53" t="s">
        <v>222</v>
      </c>
      <c r="J89" s="46" t="s">
        <v>222</v>
      </c>
    </row>
    <row r="90" spans="1:10" ht="15.6" customHeight="1">
      <c r="A90" s="2">
        <v>16</v>
      </c>
      <c r="C90" s="14" t="s">
        <v>44</v>
      </c>
      <c r="D90" s="902"/>
      <c r="E90" s="46" t="s">
        <v>222</v>
      </c>
      <c r="J90" s="46" t="s">
        <v>222</v>
      </c>
    </row>
    <row r="91" spans="1:10" ht="15.6" customHeight="1">
      <c r="D91" s="902"/>
    </row>
    <row r="92" spans="1:10" ht="15.6" customHeight="1">
      <c r="A92" s="2">
        <v>17</v>
      </c>
      <c r="C92" s="14" t="s">
        <v>45</v>
      </c>
    </row>
    <row r="93" spans="1:10" ht="15.6" customHeight="1">
      <c r="A93" s="2">
        <v>18</v>
      </c>
      <c r="C93" s="14" t="s">
        <v>38</v>
      </c>
      <c r="D93" s="32" t="s">
        <v>172</v>
      </c>
      <c r="E93" s="46" t="s">
        <v>222</v>
      </c>
      <c r="J93" s="46" t="s">
        <v>222</v>
      </c>
    </row>
    <row r="94" spans="1:10" ht="15.6" customHeight="1">
      <c r="A94" s="2">
        <v>19</v>
      </c>
      <c r="C94" s="14" t="s">
        <v>46</v>
      </c>
      <c r="D94" s="32" t="s">
        <v>173</v>
      </c>
      <c r="E94" s="46" t="s">
        <v>222</v>
      </c>
      <c r="J94" s="46" t="s">
        <v>222</v>
      </c>
    </row>
    <row r="95" spans="1:10" ht="15.6" customHeight="1">
      <c r="A95" s="2">
        <v>20</v>
      </c>
      <c r="C95" s="14" t="s">
        <v>40</v>
      </c>
      <c r="D95" s="32" t="s">
        <v>174</v>
      </c>
      <c r="E95" s="46" t="s">
        <v>222</v>
      </c>
      <c r="J95" s="46" t="s">
        <v>222</v>
      </c>
    </row>
    <row r="96" spans="1:10" ht="15.6" customHeight="1">
      <c r="A96" s="2">
        <v>21</v>
      </c>
      <c r="C96" s="14" t="s">
        <v>47</v>
      </c>
      <c r="D96" s="32" t="s">
        <v>175</v>
      </c>
      <c r="E96" s="46" t="s">
        <v>222</v>
      </c>
      <c r="J96" s="46" t="s">
        <v>222</v>
      </c>
    </row>
    <row r="97" spans="1:10" ht="15.6" customHeight="1">
      <c r="A97" s="2">
        <v>22</v>
      </c>
      <c r="C97" s="14" t="s">
        <v>48</v>
      </c>
      <c r="D97" s="905" t="s">
        <v>176</v>
      </c>
      <c r="E97" s="46" t="s">
        <v>222</v>
      </c>
      <c r="G97" s="32" t="s">
        <v>238</v>
      </c>
      <c r="H97" s="67" t="s">
        <v>222</v>
      </c>
      <c r="J97" s="46" t="s">
        <v>222</v>
      </c>
    </row>
    <row r="98" spans="1:10" ht="20.25" customHeight="1">
      <c r="D98" s="905"/>
    </row>
    <row r="99" spans="1:10" ht="15.6" customHeight="1">
      <c r="A99" s="2">
        <v>23</v>
      </c>
      <c r="C99" s="14" t="s">
        <v>49</v>
      </c>
    </row>
    <row r="100" spans="1:10" ht="15.6" customHeight="1">
      <c r="A100" s="2">
        <v>24</v>
      </c>
      <c r="C100" s="17" t="s">
        <v>50</v>
      </c>
      <c r="E100" s="46" t="s">
        <v>222</v>
      </c>
      <c r="G100" s="32" t="s">
        <v>229</v>
      </c>
      <c r="H100" s="53" t="s">
        <v>222</v>
      </c>
      <c r="J100" s="46" t="s">
        <v>222</v>
      </c>
    </row>
    <row r="101" spans="1:10" ht="15.6" customHeight="1">
      <c r="A101" s="2">
        <v>25</v>
      </c>
      <c r="C101" s="18" t="s">
        <v>51</v>
      </c>
      <c r="D101" s="32" t="s">
        <v>177</v>
      </c>
      <c r="E101" s="46" t="s">
        <v>222</v>
      </c>
      <c r="G101" s="32" t="s">
        <v>239</v>
      </c>
      <c r="H101" s="53" t="s">
        <v>222</v>
      </c>
      <c r="J101" s="47" t="s">
        <v>222</v>
      </c>
    </row>
    <row r="102" spans="1:10" ht="15.6" customHeight="1">
      <c r="A102" s="5">
        <v>26</v>
      </c>
      <c r="C102" s="18" t="s">
        <v>52</v>
      </c>
      <c r="D102" s="32" t="s">
        <v>178</v>
      </c>
      <c r="E102" s="47" t="s">
        <v>222</v>
      </c>
      <c r="G102" s="62" t="s">
        <v>233</v>
      </c>
      <c r="H102" s="53">
        <v>1</v>
      </c>
      <c r="J102" s="47" t="s">
        <v>222</v>
      </c>
    </row>
    <row r="103" spans="1:10" ht="15.6" customHeight="1">
      <c r="A103" s="5" t="s">
        <v>4</v>
      </c>
      <c r="C103" s="18" t="s">
        <v>53</v>
      </c>
      <c r="D103" s="32" t="s">
        <v>179</v>
      </c>
      <c r="E103" s="48" t="s">
        <v>222</v>
      </c>
      <c r="G103" s="62" t="s">
        <v>233</v>
      </c>
      <c r="H103" s="53">
        <v>1</v>
      </c>
      <c r="J103" s="47" t="s">
        <v>222</v>
      </c>
    </row>
    <row r="104" spans="1:10" ht="15.6" customHeight="1">
      <c r="A104" s="5">
        <v>27</v>
      </c>
      <c r="C104" s="18" t="s">
        <v>54</v>
      </c>
      <c r="D104" s="32" t="s">
        <v>180</v>
      </c>
      <c r="E104" s="47" t="s">
        <v>222</v>
      </c>
      <c r="G104" s="62" t="s">
        <v>233</v>
      </c>
      <c r="H104" s="68">
        <v>1</v>
      </c>
      <c r="J104" s="47" t="s">
        <v>222</v>
      </c>
    </row>
    <row r="105" spans="1:10" ht="15.6" customHeight="1">
      <c r="A105" s="2">
        <v>28</v>
      </c>
      <c r="C105" s="19" t="s">
        <v>55</v>
      </c>
      <c r="D105" s="32" t="s">
        <v>181</v>
      </c>
      <c r="E105" s="47" t="s">
        <v>222</v>
      </c>
      <c r="G105" s="62" t="s">
        <v>233</v>
      </c>
      <c r="H105" s="68">
        <v>1</v>
      </c>
      <c r="J105" s="47" t="s">
        <v>222</v>
      </c>
    </row>
    <row r="106" spans="1:10" ht="15.6" customHeight="1">
      <c r="A106" s="2">
        <v>29</v>
      </c>
      <c r="C106" s="20" t="s">
        <v>56</v>
      </c>
      <c r="D106" s="34" t="s">
        <v>182</v>
      </c>
      <c r="E106" s="49" t="s">
        <v>222</v>
      </c>
      <c r="G106" s="34" t="s">
        <v>233</v>
      </c>
      <c r="H106" s="69">
        <v>1</v>
      </c>
      <c r="J106" s="49" t="s">
        <v>222</v>
      </c>
    </row>
    <row r="107" spans="1:10" ht="15.6" customHeight="1">
      <c r="A107" s="2">
        <v>30</v>
      </c>
      <c r="C107" s="21" t="s">
        <v>57</v>
      </c>
      <c r="E107" s="50" t="s">
        <v>222</v>
      </c>
      <c r="J107" s="50" t="s">
        <v>222</v>
      </c>
    </row>
    <row r="108" spans="1:10" ht="15.6" customHeight="1"/>
    <row r="109" spans="1:10" ht="15.6" customHeight="1">
      <c r="A109" s="2">
        <v>31</v>
      </c>
      <c r="C109" s="13" t="s">
        <v>58</v>
      </c>
      <c r="D109" s="32" t="s">
        <v>183</v>
      </c>
      <c r="E109" s="46" t="s">
        <v>222</v>
      </c>
      <c r="G109" s="32" t="s">
        <v>229</v>
      </c>
      <c r="H109" s="53" t="s">
        <v>222</v>
      </c>
      <c r="J109" s="46" t="s">
        <v>222</v>
      </c>
    </row>
    <row r="110" spans="1:10" ht="15.6" customHeight="1"/>
    <row r="111" spans="1:10" ht="15.6" customHeight="1">
      <c r="A111" s="2">
        <v>32</v>
      </c>
      <c r="C111" s="14" t="s">
        <v>59</v>
      </c>
      <c r="D111" s="32" t="s">
        <v>3</v>
      </c>
    </row>
    <row r="112" spans="1:10" ht="15.6" customHeight="1">
      <c r="A112" s="2">
        <v>33</v>
      </c>
      <c r="C112" s="14" t="s">
        <v>60</v>
      </c>
      <c r="D112" s="18" t="s">
        <v>184</v>
      </c>
      <c r="E112" s="46" t="s">
        <v>222</v>
      </c>
      <c r="J112" s="46" t="s">
        <v>222</v>
      </c>
    </row>
    <row r="113" spans="1:10" ht="15.6" customHeight="1">
      <c r="A113" s="2">
        <v>34</v>
      </c>
      <c r="C113" s="14" t="s">
        <v>61</v>
      </c>
      <c r="D113" s="32" t="s">
        <v>185</v>
      </c>
      <c r="E113" s="46" t="s">
        <v>222</v>
      </c>
      <c r="G113" s="32" t="s">
        <v>229</v>
      </c>
      <c r="H113" s="53" t="s">
        <v>222</v>
      </c>
      <c r="J113" s="46" t="s">
        <v>222</v>
      </c>
    </row>
    <row r="114" spans="1:10" ht="15.6" customHeight="1">
      <c r="A114" s="2">
        <v>35</v>
      </c>
      <c r="C114" s="14" t="s">
        <v>62</v>
      </c>
      <c r="D114" s="34" t="s">
        <v>186</v>
      </c>
      <c r="E114" s="49" t="s">
        <v>222</v>
      </c>
      <c r="G114" s="34" t="s">
        <v>240</v>
      </c>
      <c r="H114" s="69" t="s">
        <v>222</v>
      </c>
      <c r="J114" s="49" t="s">
        <v>222</v>
      </c>
    </row>
    <row r="115" spans="1:10" ht="15.6" customHeight="1">
      <c r="A115" s="2">
        <v>36</v>
      </c>
      <c r="C115" s="22" t="s">
        <v>63</v>
      </c>
      <c r="E115" s="50" t="s">
        <v>222</v>
      </c>
      <c r="J115" s="50" t="s">
        <v>222</v>
      </c>
    </row>
    <row r="116" spans="1:10" ht="16.05" customHeight="1" thickBot="1"/>
    <row r="117" spans="1:10" ht="16.05" customHeight="1" thickBot="1">
      <c r="A117" s="2">
        <v>37</v>
      </c>
      <c r="C117" s="14" t="s">
        <v>64</v>
      </c>
      <c r="E117" s="51" t="s">
        <v>222</v>
      </c>
      <c r="J117" s="51" t="s">
        <v>222</v>
      </c>
    </row>
    <row r="118" spans="1:10" ht="16.05" customHeight="1" thickTop="1"/>
    <row r="119" spans="1:10" ht="15.6" customHeight="1"/>
    <row r="120" spans="1:10" ht="15.6" customHeight="1"/>
    <row r="121" spans="1:10" ht="15.6" customHeight="1"/>
    <row r="122" spans="1:10" ht="15.6" customHeight="1"/>
    <row r="123" spans="1:10" ht="15.6" customHeight="1"/>
    <row r="124" spans="1:10" ht="15.6" customHeight="1"/>
    <row r="125" spans="1:10" ht="15.6" customHeight="1"/>
    <row r="126" spans="1:10" ht="15.6" customHeight="1"/>
    <row r="127" spans="1:10" ht="15.6" customHeight="1"/>
    <row r="128" spans="1:10" ht="15.6" customHeight="1"/>
    <row r="129" spans="1:13" ht="15.6" customHeight="1">
      <c r="M129" s="82" t="s">
        <v>8</v>
      </c>
    </row>
    <row r="130" spans="1:13" ht="15.6" customHeight="1">
      <c r="M130" s="83" t="s">
        <v>269</v>
      </c>
    </row>
    <row r="131" spans="1:13" ht="15.6" customHeight="1"/>
    <row r="132" spans="1:13" ht="15.6" customHeight="1"/>
    <row r="133" spans="1:13" ht="15.6" customHeight="1"/>
    <row r="134" spans="1:13" ht="15.6" customHeight="1">
      <c r="C134" s="13" t="s">
        <v>28</v>
      </c>
      <c r="E134" s="38" t="s">
        <v>218</v>
      </c>
    </row>
    <row r="135" spans="1:13" ht="15.6" customHeight="1">
      <c r="D135" s="32" t="s">
        <v>3</v>
      </c>
      <c r="E135" s="32" t="s">
        <v>219</v>
      </c>
    </row>
    <row r="136" spans="1:13" ht="15.6" customHeight="1">
      <c r="K136" s="81" t="s">
        <v>9</v>
      </c>
      <c r="L136" s="79" t="s">
        <v>9</v>
      </c>
      <c r="M136" s="84" t="s">
        <v>267</v>
      </c>
    </row>
    <row r="137" spans="1:13" ht="15.6" customHeight="1">
      <c r="E137" s="44" t="s">
        <v>220</v>
      </c>
    </row>
    <row r="138" spans="1:13" ht="15.6" customHeight="1">
      <c r="C138" s="15" t="s">
        <v>35</v>
      </c>
      <c r="D138" s="15" t="s">
        <v>161</v>
      </c>
      <c r="E138" s="15" t="s">
        <v>223</v>
      </c>
      <c r="F138" s="32" t="s">
        <v>3</v>
      </c>
      <c r="H138" s="66" t="s">
        <v>244</v>
      </c>
      <c r="J138" s="75" t="s">
        <v>254</v>
      </c>
    </row>
    <row r="139" spans="1:13" ht="15.6" customHeight="1"/>
    <row r="140" spans="1:13" ht="15.6" customHeight="1">
      <c r="J140" s="76" t="s">
        <v>255</v>
      </c>
    </row>
    <row r="141" spans="1:13" ht="15.6" customHeight="1">
      <c r="D141" s="33" t="s">
        <v>162</v>
      </c>
      <c r="E141" s="45" t="s">
        <v>224</v>
      </c>
      <c r="G141" s="45" t="s">
        <v>234</v>
      </c>
      <c r="J141" s="77" t="s">
        <v>256</v>
      </c>
    </row>
    <row r="142" spans="1:13" ht="15.6" customHeight="1"/>
    <row r="143" spans="1:13" ht="15.6" customHeight="1">
      <c r="A143" s="2">
        <v>38</v>
      </c>
      <c r="C143" s="14" t="s">
        <v>65</v>
      </c>
    </row>
    <row r="144" spans="1:13" ht="15.6" customHeight="1">
      <c r="A144" s="2">
        <v>39</v>
      </c>
      <c r="C144" s="14" t="s">
        <v>39</v>
      </c>
      <c r="D144" s="32" t="s">
        <v>187</v>
      </c>
      <c r="E144" s="52" t="s">
        <v>222</v>
      </c>
      <c r="G144" s="32" t="s">
        <v>241</v>
      </c>
      <c r="H144" s="53" t="s">
        <v>222</v>
      </c>
      <c r="J144" s="71" t="s">
        <v>222</v>
      </c>
    </row>
    <row r="145" spans="1:15" ht="15.6" customHeight="1">
      <c r="A145" s="2">
        <v>40</v>
      </c>
      <c r="C145" s="14" t="s">
        <v>66</v>
      </c>
      <c r="D145" s="32" t="s">
        <v>188</v>
      </c>
      <c r="E145" s="52" t="s">
        <v>222</v>
      </c>
      <c r="G145" s="32" t="s">
        <v>241</v>
      </c>
      <c r="H145" s="53" t="s">
        <v>222</v>
      </c>
      <c r="J145" s="71" t="s">
        <v>222</v>
      </c>
    </row>
    <row r="146" spans="1:15" ht="15.6" customHeight="1">
      <c r="A146" s="2">
        <v>41</v>
      </c>
      <c r="C146" s="14" t="s">
        <v>67</v>
      </c>
      <c r="D146" s="32" t="s">
        <v>189</v>
      </c>
      <c r="E146" s="52" t="s">
        <v>222</v>
      </c>
      <c r="G146" s="32" t="s">
        <v>236</v>
      </c>
      <c r="H146" s="53" t="s">
        <v>222</v>
      </c>
      <c r="J146" s="71" t="s">
        <v>222</v>
      </c>
    </row>
    <row r="147" spans="1:15" ht="15.6" customHeight="1">
      <c r="A147" s="2">
        <v>42</v>
      </c>
      <c r="C147" s="14" t="s">
        <v>68</v>
      </c>
      <c r="D147" s="32" t="s">
        <v>190</v>
      </c>
      <c r="E147" s="46" t="s">
        <v>222</v>
      </c>
      <c r="G147" s="32" t="s">
        <v>233</v>
      </c>
      <c r="H147" s="53">
        <v>1</v>
      </c>
      <c r="J147" s="71" t="s">
        <v>222</v>
      </c>
    </row>
    <row r="148" spans="1:15" ht="15.6" customHeight="1">
      <c r="A148" s="2">
        <v>43</v>
      </c>
      <c r="C148" s="14" t="s">
        <v>69</v>
      </c>
      <c r="D148" s="32" t="s">
        <v>191</v>
      </c>
      <c r="E148" s="46" t="s">
        <v>222</v>
      </c>
      <c r="G148" s="63" t="s">
        <v>241</v>
      </c>
      <c r="H148" s="53" t="s">
        <v>222</v>
      </c>
      <c r="J148" s="71" t="s">
        <v>222</v>
      </c>
    </row>
    <row r="149" spans="1:15" ht="15.6" customHeight="1">
      <c r="A149" s="2">
        <v>44</v>
      </c>
      <c r="C149" s="14" t="s">
        <v>70</v>
      </c>
      <c r="D149" s="32" t="s">
        <v>192</v>
      </c>
      <c r="E149" s="46" t="s">
        <v>222</v>
      </c>
      <c r="G149" s="63" t="s">
        <v>241</v>
      </c>
      <c r="H149" s="53" t="s">
        <v>222</v>
      </c>
      <c r="J149" s="71" t="s">
        <v>222</v>
      </c>
    </row>
    <row r="150" spans="1:15" ht="15.6" customHeight="1">
      <c r="A150" s="5" t="s">
        <v>5</v>
      </c>
      <c r="C150" s="14" t="s">
        <v>71</v>
      </c>
      <c r="D150" s="32" t="s">
        <v>193</v>
      </c>
      <c r="E150" s="52" t="s">
        <v>222</v>
      </c>
      <c r="G150" s="32" t="s">
        <v>233</v>
      </c>
      <c r="H150" s="53">
        <v>1</v>
      </c>
      <c r="J150" s="71" t="s">
        <v>222</v>
      </c>
    </row>
    <row r="151" spans="1:15" ht="15.6" customHeight="1">
      <c r="A151" s="5" t="s">
        <v>6</v>
      </c>
      <c r="C151" s="14" t="s">
        <v>72</v>
      </c>
      <c r="D151" s="32" t="s">
        <v>194</v>
      </c>
      <c r="E151" s="46" t="s">
        <v>222</v>
      </c>
      <c r="G151" s="32" t="s">
        <v>233</v>
      </c>
      <c r="H151" s="53">
        <v>1</v>
      </c>
      <c r="J151" s="71" t="s">
        <v>222</v>
      </c>
    </row>
    <row r="152" spans="1:15" ht="15.6" customHeight="1">
      <c r="A152" s="5" t="s">
        <v>7</v>
      </c>
      <c r="C152" s="14" t="s">
        <v>73</v>
      </c>
      <c r="D152" s="32" t="s">
        <v>195</v>
      </c>
      <c r="E152" s="46" t="s">
        <v>222</v>
      </c>
      <c r="G152" s="32" t="s">
        <v>233</v>
      </c>
      <c r="H152" s="53">
        <v>1</v>
      </c>
      <c r="J152" s="71" t="s">
        <v>222</v>
      </c>
    </row>
    <row r="153" spans="1:15" ht="15.6" customHeight="1">
      <c r="A153" s="2">
        <v>45</v>
      </c>
      <c r="C153" s="14" t="s">
        <v>74</v>
      </c>
      <c r="E153" s="46" t="s">
        <v>222</v>
      </c>
      <c r="J153" s="46" t="s">
        <v>222</v>
      </c>
    </row>
    <row r="154" spans="1:15" ht="15.6" customHeight="1"/>
    <row r="155" spans="1:15" ht="15.6" customHeight="1">
      <c r="A155" s="2">
        <v>46</v>
      </c>
      <c r="C155" s="14" t="s">
        <v>75</v>
      </c>
    </row>
    <row r="156" spans="1:15" ht="15.6" customHeight="1">
      <c r="A156" s="2">
        <v>47</v>
      </c>
      <c r="C156" s="14" t="s">
        <v>39</v>
      </c>
      <c r="D156" s="32" t="s">
        <v>196</v>
      </c>
      <c r="E156" s="52" t="s">
        <v>222</v>
      </c>
      <c r="G156" s="32" t="s">
        <v>229</v>
      </c>
      <c r="H156" s="53" t="s">
        <v>222</v>
      </c>
      <c r="J156" s="71" t="s">
        <v>222</v>
      </c>
    </row>
    <row r="157" spans="1:15" ht="15.6" customHeight="1">
      <c r="A157" s="2">
        <v>48</v>
      </c>
      <c r="C157" s="14" t="s">
        <v>76</v>
      </c>
      <c r="D157" s="32" t="s">
        <v>197</v>
      </c>
      <c r="E157" s="52" t="s">
        <v>222</v>
      </c>
      <c r="G157" s="32" t="s">
        <v>236</v>
      </c>
      <c r="H157" s="53" t="s">
        <v>222</v>
      </c>
      <c r="J157" s="71" t="s">
        <v>222</v>
      </c>
    </row>
    <row r="158" spans="1:15" ht="15.6" customHeight="1">
      <c r="A158" s="2">
        <v>49</v>
      </c>
      <c r="C158" s="23" t="s">
        <v>77</v>
      </c>
      <c r="D158" s="34" t="s">
        <v>198</v>
      </c>
      <c r="E158" s="49" t="s">
        <v>222</v>
      </c>
      <c r="G158" s="34" t="s">
        <v>233</v>
      </c>
      <c r="H158" s="69">
        <v>1</v>
      </c>
      <c r="J158" s="78" t="s">
        <v>222</v>
      </c>
    </row>
    <row r="159" spans="1:15" ht="15.6" customHeight="1">
      <c r="A159" s="2">
        <v>50</v>
      </c>
      <c r="C159" s="21" t="s">
        <v>78</v>
      </c>
      <c r="E159" s="50" t="s">
        <v>222</v>
      </c>
      <c r="J159" s="50" t="s">
        <v>222</v>
      </c>
      <c r="N159" s="85"/>
      <c r="O159" s="18"/>
    </row>
    <row r="160" spans="1:15" ht="15.6" customHeight="1"/>
    <row r="161" spans="1:15" ht="15.6" customHeight="1">
      <c r="A161" s="2">
        <v>51</v>
      </c>
      <c r="C161" s="14" t="s">
        <v>79</v>
      </c>
    </row>
    <row r="162" spans="1:15" ht="15.6" customHeight="1">
      <c r="A162" s="2">
        <v>52</v>
      </c>
      <c r="C162" s="14" t="s">
        <v>80</v>
      </c>
    </row>
    <row r="163" spans="1:15" ht="15.6" customHeight="1">
      <c r="A163" s="2">
        <v>53</v>
      </c>
      <c r="C163" s="14" t="s">
        <v>81</v>
      </c>
      <c r="D163" s="35" t="s">
        <v>199</v>
      </c>
      <c r="E163" s="52" t="s">
        <v>222</v>
      </c>
      <c r="G163" s="32" t="s">
        <v>236</v>
      </c>
      <c r="H163" s="53" t="s">
        <v>222</v>
      </c>
      <c r="J163" s="71" t="s">
        <v>222</v>
      </c>
    </row>
    <row r="164" spans="1:15" ht="15.6" customHeight="1">
      <c r="A164" s="2">
        <v>54</v>
      </c>
      <c r="C164" s="14" t="s">
        <v>82</v>
      </c>
      <c r="D164" s="35" t="s">
        <v>199</v>
      </c>
      <c r="E164" s="52" t="s">
        <v>222</v>
      </c>
      <c r="G164" s="32" t="s">
        <v>236</v>
      </c>
      <c r="H164" s="53" t="s">
        <v>222</v>
      </c>
      <c r="J164" s="71" t="s">
        <v>222</v>
      </c>
    </row>
    <row r="165" spans="1:15" ht="15.6" customHeight="1">
      <c r="A165" s="2">
        <v>55</v>
      </c>
      <c r="C165" s="14" t="s">
        <v>83</v>
      </c>
      <c r="D165" s="36" t="s">
        <v>3</v>
      </c>
    </row>
    <row r="166" spans="1:15" ht="15.6" customHeight="1">
      <c r="A166" s="2">
        <v>56</v>
      </c>
      <c r="C166" s="14" t="s">
        <v>84</v>
      </c>
      <c r="D166" s="35" t="s">
        <v>199</v>
      </c>
      <c r="E166" s="52" t="s">
        <v>222</v>
      </c>
      <c r="G166" s="32" t="s">
        <v>240</v>
      </c>
      <c r="H166" s="53" t="s">
        <v>222</v>
      </c>
      <c r="J166" s="71" t="s">
        <v>222</v>
      </c>
    </row>
    <row r="167" spans="1:15" ht="15.6" customHeight="1">
      <c r="A167" s="2">
        <v>57</v>
      </c>
      <c r="C167" s="14" t="s">
        <v>85</v>
      </c>
      <c r="D167" s="35" t="s">
        <v>199</v>
      </c>
      <c r="E167" s="52" t="s">
        <v>222</v>
      </c>
      <c r="G167" s="32" t="s">
        <v>235</v>
      </c>
      <c r="H167" s="53" t="s">
        <v>222</v>
      </c>
      <c r="J167" s="71" t="s">
        <v>222</v>
      </c>
    </row>
    <row r="168" spans="1:15" ht="15.6" customHeight="1">
      <c r="A168" s="2">
        <v>58</v>
      </c>
      <c r="C168" s="14" t="s">
        <v>86</v>
      </c>
      <c r="D168" s="35" t="s">
        <v>199</v>
      </c>
      <c r="E168" s="52" t="s">
        <v>222</v>
      </c>
      <c r="G168" s="32" t="s">
        <v>240</v>
      </c>
      <c r="H168" s="53" t="s">
        <v>222</v>
      </c>
      <c r="J168" s="71" t="s">
        <v>222</v>
      </c>
    </row>
    <row r="169" spans="1:15" ht="15.6" customHeight="1">
      <c r="A169" s="2">
        <v>59</v>
      </c>
      <c r="C169" s="14" t="s">
        <v>87</v>
      </c>
      <c r="E169" s="46" t="s">
        <v>222</v>
      </c>
      <c r="J169" s="46" t="s">
        <v>222</v>
      </c>
      <c r="N169" s="85"/>
      <c r="O169" s="18"/>
    </row>
    <row r="170" spans="1:15" ht="15.6" customHeight="1"/>
    <row r="171" spans="1:15" ht="15.6" customHeight="1">
      <c r="A171" s="2">
        <v>60</v>
      </c>
      <c r="C171" s="14" t="s">
        <v>88</v>
      </c>
      <c r="D171" s="291" t="str">
        <f>" (Note "&amp;A282&amp;")"</f>
        <v xml:space="preserve"> (Note F)</v>
      </c>
    </row>
    <row r="172" spans="1:15" ht="15.6" customHeight="1">
      <c r="A172" s="2">
        <v>61</v>
      </c>
      <c r="C172" s="24" t="s">
        <v>89</v>
      </c>
      <c r="E172" s="53" t="s">
        <v>222</v>
      </c>
    </row>
    <row r="173" spans="1:15" ht="15.6" customHeight="1">
      <c r="A173" s="2">
        <v>62</v>
      </c>
      <c r="C173" s="25" t="s">
        <v>90</v>
      </c>
      <c r="E173" s="53" t="s">
        <v>222</v>
      </c>
    </row>
    <row r="174" spans="1:15" ht="15.6" customHeight="1">
      <c r="A174" s="2">
        <v>63</v>
      </c>
      <c r="C174" s="370" t="str">
        <f>"       where WCLTD=(line "&amp;A229&amp;") and R= (line "&amp;A232&amp;")"</f>
        <v xml:space="preserve">       where WCLTD=(line 92) and R= (line 95)</v>
      </c>
    </row>
    <row r="175" spans="1:15" ht="15.6" customHeight="1">
      <c r="A175" s="2">
        <v>64</v>
      </c>
      <c r="C175" s="370" t="str">
        <f>"       and FIT, SIT, p, &amp; n are as given in footnote "&amp;A282&amp;"."</f>
        <v xml:space="preserve">       and FIT, SIT, p, &amp; n are as given in footnote F.</v>
      </c>
    </row>
    <row r="176" spans="1:15" ht="15.6" customHeight="1">
      <c r="A176" s="2">
        <v>65</v>
      </c>
      <c r="C176" s="24" t="s">
        <v>91</v>
      </c>
      <c r="E176" s="53" t="s">
        <v>222</v>
      </c>
    </row>
    <row r="177" spans="1:15" ht="15.6" customHeight="1">
      <c r="A177" s="2">
        <v>66</v>
      </c>
      <c r="C177" s="14" t="s">
        <v>92</v>
      </c>
      <c r="E177" s="52" t="s">
        <v>222</v>
      </c>
    </row>
    <row r="178" spans="1:15" ht="15.6" customHeight="1">
      <c r="A178" s="818">
        <f>A177+1</f>
        <v>67</v>
      </c>
      <c r="B178" s="370"/>
      <c r="C178" s="819" t="s">
        <v>94</v>
      </c>
      <c r="D178" s="291" t="s">
        <v>200</v>
      </c>
      <c r="E178" s="53" t="s">
        <v>222</v>
      </c>
      <c r="F178" s="812"/>
      <c r="G178" s="812" t="s">
        <v>239</v>
      </c>
      <c r="H178" s="847" t="s">
        <v>222</v>
      </c>
      <c r="I178" s="847" t="s">
        <v>9</v>
      </c>
      <c r="J178" s="847" t="s">
        <v>222</v>
      </c>
      <c r="K178" s="812"/>
      <c r="L178" s="812"/>
      <c r="M178" s="812"/>
      <c r="N178" s="812"/>
      <c r="O178" s="812"/>
    </row>
    <row r="179" spans="1:15" ht="15" customHeight="1">
      <c r="A179" s="818">
        <v>68</v>
      </c>
      <c r="B179" s="370" t="s">
        <v>9</v>
      </c>
      <c r="C179" s="819" t="s">
        <v>95</v>
      </c>
      <c r="D179" s="291" t="s">
        <v>9</v>
      </c>
      <c r="E179" s="53" t="s">
        <v>222</v>
      </c>
      <c r="F179" s="812" t="s">
        <v>9</v>
      </c>
      <c r="G179" s="812" t="s">
        <v>9</v>
      </c>
      <c r="H179" s="847" t="s">
        <v>9</v>
      </c>
      <c r="I179" s="847" t="s">
        <v>9</v>
      </c>
      <c r="J179" s="847" t="s">
        <v>222</v>
      </c>
      <c r="K179" s="812" t="s">
        <v>9</v>
      </c>
      <c r="L179" s="812" t="s">
        <v>9</v>
      </c>
      <c r="M179" s="812" t="s">
        <v>9</v>
      </c>
      <c r="N179" s="812" t="s">
        <v>9</v>
      </c>
      <c r="O179" s="812" t="s">
        <v>9</v>
      </c>
    </row>
    <row r="180" spans="1:15" ht="15" customHeight="1">
      <c r="A180" s="818">
        <v>69</v>
      </c>
      <c r="B180" s="370" t="s">
        <v>9</v>
      </c>
      <c r="C180" s="834" t="s">
        <v>96</v>
      </c>
      <c r="D180" s="835" t="s">
        <v>9</v>
      </c>
      <c r="E180" s="69" t="s">
        <v>222</v>
      </c>
      <c r="F180" s="836" t="s">
        <v>9</v>
      </c>
      <c r="G180" s="836" t="s">
        <v>239</v>
      </c>
      <c r="H180" s="848" t="s">
        <v>222</v>
      </c>
      <c r="I180" s="848" t="s">
        <v>9</v>
      </c>
      <c r="J180" s="848" t="s">
        <v>222</v>
      </c>
      <c r="K180" s="812" t="s">
        <v>9</v>
      </c>
      <c r="L180" s="812" t="s">
        <v>9</v>
      </c>
      <c r="M180" s="812" t="s">
        <v>9</v>
      </c>
      <c r="N180" s="812" t="s">
        <v>9</v>
      </c>
      <c r="O180" s="812" t="s">
        <v>9</v>
      </c>
    </row>
    <row r="181" spans="1:15" ht="15" customHeight="1">
      <c r="A181" s="818">
        <v>70</v>
      </c>
      <c r="B181" s="370" t="s">
        <v>9</v>
      </c>
      <c r="C181" s="819" t="s">
        <v>93</v>
      </c>
      <c r="D181" s="291" t="s">
        <v>201</v>
      </c>
      <c r="E181" s="53" t="s">
        <v>222</v>
      </c>
      <c r="F181" s="812" t="s">
        <v>9</v>
      </c>
      <c r="G181" s="812" t="s">
        <v>3</v>
      </c>
      <c r="H181" s="847" t="s">
        <v>3</v>
      </c>
      <c r="I181" s="847" t="s">
        <v>9</v>
      </c>
      <c r="J181" s="847" t="s">
        <v>222</v>
      </c>
      <c r="K181" s="812" t="s">
        <v>9</v>
      </c>
      <c r="L181" s="812" t="s">
        <v>9</v>
      </c>
      <c r="M181" s="812" t="s">
        <v>9</v>
      </c>
      <c r="N181" s="812" t="s">
        <v>9</v>
      </c>
      <c r="O181" s="812" t="s">
        <v>9</v>
      </c>
    </row>
    <row r="182" spans="1:15" ht="15.6" customHeight="1">
      <c r="H182" s="847"/>
      <c r="I182" s="847"/>
      <c r="J182" s="847"/>
    </row>
    <row r="183" spans="1:15" ht="15.6" customHeight="1">
      <c r="A183" s="818">
        <v>71</v>
      </c>
      <c r="B183" s="370"/>
      <c r="C183" s="370" t="s">
        <v>97</v>
      </c>
      <c r="D183" s="837"/>
      <c r="E183" s="838"/>
      <c r="H183" s="847"/>
      <c r="I183" s="847"/>
      <c r="J183" s="847"/>
    </row>
    <row r="184" spans="1:15" ht="15.6" customHeight="1">
      <c r="A184" s="818">
        <v>72</v>
      </c>
      <c r="B184" s="370"/>
      <c r="C184" s="839" t="s">
        <v>1100</v>
      </c>
      <c r="D184" s="370"/>
      <c r="E184" s="841" t="s">
        <v>222</v>
      </c>
      <c r="G184" s="32" t="s">
        <v>235</v>
      </c>
      <c r="H184" s="847"/>
      <c r="I184" s="847"/>
      <c r="J184" s="841" t="s">
        <v>222</v>
      </c>
    </row>
    <row r="185" spans="1:15" ht="15.6" customHeight="1">
      <c r="A185" s="818"/>
      <c r="B185" s="370"/>
      <c r="C185" s="370"/>
      <c r="D185" s="370"/>
      <c r="E185" s="842"/>
      <c r="H185" s="847"/>
      <c r="I185" s="847"/>
      <c r="J185" s="843"/>
    </row>
    <row r="186" spans="1:15" ht="15.6" customHeight="1">
      <c r="A186" s="818">
        <v>73</v>
      </c>
      <c r="B186" s="370"/>
      <c r="C186" s="370" t="s">
        <v>1101</v>
      </c>
      <c r="D186" s="370"/>
      <c r="E186" s="843" t="s">
        <v>222</v>
      </c>
      <c r="H186" s="847"/>
      <c r="I186" s="847"/>
      <c r="J186" s="843" t="s">
        <v>222</v>
      </c>
      <c r="N186" s="807"/>
      <c r="O186" s="19"/>
    </row>
    <row r="187" spans="1:15" ht="16.05" customHeight="1">
      <c r="A187" s="818"/>
      <c r="B187" s="370"/>
      <c r="C187" s="370"/>
      <c r="D187" s="370"/>
      <c r="E187" s="844"/>
      <c r="J187" s="840"/>
    </row>
    <row r="188" spans="1:15" ht="16.05" customHeight="1">
      <c r="A188" s="818">
        <v>74</v>
      </c>
      <c r="B188" s="370"/>
      <c r="C188" s="370" t="s">
        <v>98</v>
      </c>
      <c r="D188" s="370"/>
      <c r="E188" s="845" t="s">
        <v>222</v>
      </c>
      <c r="G188" s="32" t="s">
        <v>233</v>
      </c>
      <c r="H188" s="53">
        <v>1</v>
      </c>
      <c r="J188" s="843" t="s">
        <v>222</v>
      </c>
    </row>
    <row r="189" spans="1:15" ht="15.6" customHeight="1">
      <c r="A189" s="818"/>
      <c r="B189" s="370"/>
      <c r="C189" s="370" t="s">
        <v>1102</v>
      </c>
      <c r="D189" s="370"/>
      <c r="E189" s="845"/>
      <c r="J189" s="843"/>
    </row>
    <row r="190" spans="1:15" ht="15.6" customHeight="1">
      <c r="A190" s="818"/>
      <c r="B190" s="370"/>
      <c r="C190" s="370"/>
      <c r="D190" s="370"/>
      <c r="E190" s="845"/>
      <c r="J190" s="843"/>
    </row>
    <row r="191" spans="1:15" ht="15.6" customHeight="1" thickBot="1">
      <c r="A191" s="818">
        <v>75</v>
      </c>
      <c r="B191" s="370"/>
      <c r="C191" s="370" t="s">
        <v>1103</v>
      </c>
      <c r="D191" s="291"/>
      <c r="E191" s="846" t="s">
        <v>222</v>
      </c>
      <c r="J191" s="846" t="s">
        <v>222</v>
      </c>
    </row>
    <row r="192" spans="1:15" ht="15.6" customHeight="1" thickTop="1"/>
    <row r="193" spans="3:13" ht="15.6" customHeight="1"/>
    <row r="194" spans="3:13" ht="15.6" customHeight="1"/>
    <row r="195" spans="3:13" ht="15.6" customHeight="1"/>
    <row r="196" spans="3:13" ht="15.6" customHeight="1"/>
    <row r="197" spans="3:13" ht="15.6" customHeight="1"/>
    <row r="198" spans="3:13" ht="15.6" customHeight="1"/>
    <row r="199" spans="3:13" ht="15.6" customHeight="1">
      <c r="M199" s="82" t="s">
        <v>8</v>
      </c>
    </row>
    <row r="200" spans="3:13" ht="15.6" customHeight="1">
      <c r="M200" s="83" t="s">
        <v>270</v>
      </c>
    </row>
    <row r="201" spans="3:13" ht="15.6" customHeight="1"/>
    <row r="202" spans="3:13" ht="15.6" customHeight="1"/>
    <row r="203" spans="3:13" ht="15.6" customHeight="1">
      <c r="C203" s="13" t="s">
        <v>28</v>
      </c>
      <c r="E203" s="54" t="s">
        <v>225</v>
      </c>
    </row>
    <row r="204" spans="3:13" ht="15.6" customHeight="1">
      <c r="E204" s="55" t="s">
        <v>219</v>
      </c>
    </row>
    <row r="205" spans="3:13" ht="15.6" customHeight="1">
      <c r="K205" s="81" t="s">
        <v>9</v>
      </c>
      <c r="L205" s="79" t="s">
        <v>9</v>
      </c>
      <c r="M205" s="84" t="s">
        <v>267</v>
      </c>
    </row>
    <row r="206" spans="3:13" ht="15.6" customHeight="1">
      <c r="E206" s="33" t="s">
        <v>220</v>
      </c>
    </row>
    <row r="207" spans="3:13" ht="15.6" customHeight="1">
      <c r="E207" s="56" t="s">
        <v>226</v>
      </c>
    </row>
    <row r="208" spans="3:13" ht="15.6" customHeight="1"/>
    <row r="209" spans="1:13" ht="16.05" customHeight="1">
      <c r="A209" s="818">
        <v>76</v>
      </c>
      <c r="B209" s="370"/>
      <c r="C209" s="358" t="s">
        <v>99</v>
      </c>
      <c r="D209" s="370"/>
      <c r="E209" s="370"/>
      <c r="F209" s="370"/>
      <c r="G209" s="370"/>
      <c r="H209" s="370"/>
      <c r="I209" s="370"/>
      <c r="J209" s="363"/>
      <c r="K209" s="842"/>
      <c r="L209" s="842"/>
      <c r="M209" s="363"/>
    </row>
    <row r="210" spans="1:13" ht="15.6" customHeight="1">
      <c r="A210" s="818"/>
      <c r="B210" s="370"/>
      <c r="C210" s="358"/>
      <c r="D210" s="370"/>
      <c r="E210" s="370"/>
      <c r="F210" s="370"/>
      <c r="G210" s="370"/>
      <c r="H210" s="370"/>
      <c r="I210" s="370"/>
      <c r="J210" s="842"/>
      <c r="K210" s="842"/>
      <c r="L210" s="842"/>
      <c r="M210" s="842"/>
    </row>
    <row r="211" spans="1:13" ht="15.6" customHeight="1">
      <c r="A211" s="818">
        <v>77</v>
      </c>
      <c r="B211" s="370"/>
      <c r="C211" s="358" t="s">
        <v>100</v>
      </c>
      <c r="D211" s="370"/>
      <c r="E211" s="291"/>
      <c r="F211" s="291"/>
      <c r="G211" s="291"/>
      <c r="H211" s="291"/>
      <c r="I211" s="291"/>
      <c r="J211" s="849">
        <v>1407770.7146495422</v>
      </c>
      <c r="K211" s="291"/>
      <c r="L211" s="291"/>
      <c r="M211" s="291"/>
    </row>
    <row r="212" spans="1:13" ht="15.6" customHeight="1">
      <c r="A212" s="818">
        <v>78</v>
      </c>
      <c r="B212" s="370"/>
      <c r="C212" s="358" t="s">
        <v>101</v>
      </c>
      <c r="D212" s="370"/>
      <c r="E212" s="370" t="s">
        <v>227</v>
      </c>
      <c r="F212" s="370"/>
      <c r="G212" s="370"/>
      <c r="H212" s="370"/>
      <c r="I212" s="370"/>
      <c r="J212" s="849">
        <v>0</v>
      </c>
      <c r="K212" s="291"/>
      <c r="L212" s="370"/>
      <c r="M212" s="370"/>
    </row>
    <row r="213" spans="1:13" ht="15.6" customHeight="1" thickBot="1">
      <c r="A213" s="818">
        <v>79</v>
      </c>
      <c r="B213" s="370"/>
      <c r="C213" s="850" t="s">
        <v>102</v>
      </c>
      <c r="D213" s="851"/>
      <c r="E213" s="370" t="s">
        <v>227</v>
      </c>
      <c r="F213" s="291"/>
      <c r="G213" s="291"/>
      <c r="H213" s="365"/>
      <c r="I213" s="291"/>
      <c r="J213" s="849">
        <v>0</v>
      </c>
      <c r="K213" s="291"/>
      <c r="L213" s="370"/>
      <c r="M213" s="370"/>
    </row>
    <row r="214" spans="1:13" ht="15.6" customHeight="1">
      <c r="A214" s="818">
        <v>80</v>
      </c>
      <c r="B214" s="370"/>
      <c r="C214" s="358" t="s">
        <v>1104</v>
      </c>
      <c r="D214" s="370"/>
      <c r="E214" s="291"/>
      <c r="F214" s="291"/>
      <c r="G214" s="291"/>
      <c r="H214" s="365"/>
      <c r="I214" s="291"/>
      <c r="J214" s="849">
        <v>1407770.7146495422</v>
      </c>
      <c r="K214" s="291"/>
      <c r="L214" s="370"/>
      <c r="M214" s="370"/>
    </row>
    <row r="215" spans="1:13" ht="16.05" customHeight="1">
      <c r="A215" s="818"/>
      <c r="B215" s="370"/>
      <c r="C215" s="370"/>
      <c r="D215" s="370"/>
      <c r="E215" s="291"/>
      <c r="F215" s="291"/>
      <c r="G215" s="291"/>
      <c r="H215" s="365"/>
      <c r="I215" s="291"/>
      <c r="J215" s="370"/>
      <c r="K215" s="291"/>
      <c r="L215" s="370"/>
      <c r="M215" s="370"/>
    </row>
    <row r="216" spans="1:13" ht="15.6" customHeight="1">
      <c r="A216" s="818">
        <v>81</v>
      </c>
      <c r="B216" s="370"/>
      <c r="C216" s="358" t="s">
        <v>1105</v>
      </c>
      <c r="D216" s="852"/>
      <c r="E216" s="852"/>
      <c r="F216" s="852"/>
      <c r="G216" s="852"/>
      <c r="H216" s="853"/>
      <c r="I216" s="291" t="s">
        <v>241</v>
      </c>
      <c r="J216" s="854">
        <v>1</v>
      </c>
      <c r="K216" s="855"/>
      <c r="L216" s="370"/>
      <c r="M216" s="370"/>
    </row>
    <row r="217" spans="1:13" ht="15.6" customHeight="1">
      <c r="A217" s="818"/>
      <c r="B217" s="370"/>
      <c r="C217" s="370"/>
      <c r="D217" s="370"/>
      <c r="E217" s="370"/>
      <c r="F217" s="370"/>
      <c r="G217" s="370"/>
      <c r="H217" s="370"/>
      <c r="I217" s="370"/>
      <c r="J217" s="370"/>
      <c r="K217" s="291"/>
      <c r="L217" s="370"/>
      <c r="M217" s="370"/>
    </row>
    <row r="218" spans="1:13" ht="15.6" customHeight="1">
      <c r="A218" s="818">
        <v>82</v>
      </c>
      <c r="B218" s="370"/>
      <c r="C218" s="370" t="s">
        <v>103</v>
      </c>
      <c r="D218" s="291"/>
      <c r="E218" s="370"/>
      <c r="F218" s="291"/>
      <c r="G218" s="291"/>
      <c r="H218" s="291"/>
      <c r="I218" s="842"/>
      <c r="J218" s="291"/>
      <c r="K218" s="370"/>
      <c r="L218" s="370"/>
      <c r="M218" s="370"/>
    </row>
    <row r="219" spans="1:13" ht="16.05" customHeight="1" thickBot="1">
      <c r="A219" s="818">
        <v>83</v>
      </c>
      <c r="B219" s="370"/>
      <c r="C219" s="370"/>
      <c r="D219" s="856" t="s">
        <v>202</v>
      </c>
      <c r="E219" s="857" t="s">
        <v>228</v>
      </c>
      <c r="F219" s="857" t="s">
        <v>229</v>
      </c>
      <c r="G219" s="291"/>
      <c r="H219" s="857" t="s">
        <v>245</v>
      </c>
      <c r="I219" s="291"/>
      <c r="J219" s="370"/>
      <c r="K219" s="370"/>
      <c r="L219" s="370"/>
      <c r="M219" s="291"/>
    </row>
    <row r="220" spans="1:13" ht="15.6" customHeight="1">
      <c r="A220" s="818">
        <v>84</v>
      </c>
      <c r="B220" s="370"/>
      <c r="C220" s="370" t="s">
        <v>38</v>
      </c>
      <c r="D220" s="291" t="s">
        <v>203</v>
      </c>
      <c r="E220" s="858">
        <v>0</v>
      </c>
      <c r="F220" s="859">
        <v>0</v>
      </c>
      <c r="G220" s="860"/>
      <c r="H220" s="859">
        <v>0</v>
      </c>
      <c r="I220" s="291"/>
      <c r="J220" s="370"/>
      <c r="K220" s="291"/>
      <c r="L220" s="291"/>
      <c r="M220" s="291"/>
    </row>
    <row r="221" spans="1:13" ht="15.6" customHeight="1">
      <c r="A221" s="818">
        <v>85</v>
      </c>
      <c r="B221" s="370"/>
      <c r="C221" s="370" t="s">
        <v>46</v>
      </c>
      <c r="D221" s="291" t="s">
        <v>204</v>
      </c>
      <c r="E221" s="861">
        <v>0</v>
      </c>
      <c r="F221" s="858">
        <v>0</v>
      </c>
      <c r="G221" s="370"/>
      <c r="H221" s="838">
        <v>0</v>
      </c>
      <c r="I221" s="291"/>
      <c r="J221" s="370"/>
      <c r="K221" s="291"/>
      <c r="L221" s="291"/>
      <c r="M221" s="291"/>
    </row>
    <row r="222" spans="1:13" ht="15.6" customHeight="1">
      <c r="A222" s="818">
        <v>86</v>
      </c>
      <c r="B222" s="370"/>
      <c r="C222" s="370" t="s">
        <v>40</v>
      </c>
      <c r="D222" s="291" t="s">
        <v>205</v>
      </c>
      <c r="E222" s="858">
        <v>0</v>
      </c>
      <c r="F222" s="859">
        <v>0</v>
      </c>
      <c r="G222" s="860"/>
      <c r="H222" s="859">
        <v>0</v>
      </c>
      <c r="I222" s="291"/>
      <c r="J222" s="365" t="s">
        <v>257</v>
      </c>
      <c r="K222" s="291"/>
      <c r="L222" s="291"/>
      <c r="M222" s="291"/>
    </row>
    <row r="223" spans="1:13" ht="15.6" customHeight="1" thickBot="1">
      <c r="A223" s="818">
        <v>87</v>
      </c>
      <c r="B223" s="370"/>
      <c r="C223" s="370" t="s">
        <v>104</v>
      </c>
      <c r="D223" s="291" t="s">
        <v>206</v>
      </c>
      <c r="E223" s="862">
        <v>0</v>
      </c>
      <c r="F223" s="859">
        <v>0</v>
      </c>
      <c r="G223" s="860"/>
      <c r="H223" s="863">
        <v>0</v>
      </c>
      <c r="I223" s="291"/>
      <c r="J223" s="864" t="s">
        <v>258</v>
      </c>
      <c r="K223" s="291"/>
      <c r="L223" s="291"/>
      <c r="M223" s="291"/>
    </row>
    <row r="224" spans="1:13" ht="16.05" customHeight="1">
      <c r="A224" s="818">
        <v>88</v>
      </c>
      <c r="B224" s="370"/>
      <c r="C224" s="370" t="s">
        <v>1106</v>
      </c>
      <c r="D224" s="291"/>
      <c r="E224" s="838">
        <v>0</v>
      </c>
      <c r="F224" s="291"/>
      <c r="G224" s="291"/>
      <c r="H224" s="838">
        <v>0</v>
      </c>
      <c r="I224" s="865" t="s">
        <v>248</v>
      </c>
      <c r="J224" s="866">
        <v>0</v>
      </c>
      <c r="K224" s="365" t="s">
        <v>248</v>
      </c>
      <c r="L224" s="365" t="s">
        <v>262</v>
      </c>
      <c r="M224" s="291"/>
    </row>
    <row r="225" spans="1:13" ht="15.6" customHeight="1">
      <c r="A225" s="818"/>
      <c r="B225" s="358"/>
      <c r="C225" s="358"/>
      <c r="D225" s="291"/>
      <c r="E225" s="291"/>
      <c r="F225" s="291"/>
      <c r="G225" s="291"/>
      <c r="H225" s="291"/>
      <c r="I225" s="291"/>
      <c r="J225" s="291"/>
      <c r="K225" s="291"/>
      <c r="L225" s="867"/>
      <c r="M225" s="867"/>
    </row>
    <row r="226" spans="1:13" ht="15.6" customHeight="1">
      <c r="A226" s="818">
        <v>89</v>
      </c>
      <c r="B226" s="358"/>
      <c r="C226" s="358" t="s">
        <v>105</v>
      </c>
      <c r="D226" s="291"/>
      <c r="E226" s="358"/>
      <c r="F226" s="358"/>
      <c r="G226" s="358"/>
      <c r="H226" s="358"/>
      <c r="I226" s="358"/>
      <c r="J226" s="291"/>
      <c r="K226" s="291"/>
      <c r="L226" s="291"/>
      <c r="M226" s="291"/>
    </row>
    <row r="227" spans="1:13" ht="16.05" customHeight="1">
      <c r="A227" s="818">
        <v>90</v>
      </c>
      <c r="B227" s="370"/>
      <c r="C227" s="370"/>
      <c r="D227" s="291"/>
      <c r="E227" s="291"/>
      <c r="F227" s="291"/>
      <c r="G227" s="291"/>
      <c r="H227" s="370"/>
      <c r="I227" s="291"/>
      <c r="J227" s="291"/>
      <c r="K227" s="291"/>
      <c r="L227" s="291"/>
      <c r="M227" s="291"/>
    </row>
    <row r="228" spans="1:13" ht="15.6" customHeight="1" thickBot="1">
      <c r="A228" s="818">
        <v>91</v>
      </c>
      <c r="B228" s="370"/>
      <c r="C228" s="370"/>
      <c r="D228" s="291"/>
      <c r="E228" s="370"/>
      <c r="F228" s="864" t="s">
        <v>228</v>
      </c>
      <c r="G228" s="864" t="s">
        <v>242</v>
      </c>
      <c r="H228" s="291"/>
      <c r="I228" s="857" t="s">
        <v>249</v>
      </c>
      <c r="J228" s="291"/>
      <c r="K228" s="864" t="s">
        <v>261</v>
      </c>
      <c r="L228" s="291"/>
      <c r="M228" s="291"/>
    </row>
    <row r="229" spans="1:13" ht="15.6" customHeight="1">
      <c r="A229" s="818">
        <v>92</v>
      </c>
      <c r="B229" s="370"/>
      <c r="C229" s="358" t="s">
        <v>106</v>
      </c>
      <c r="D229" s="291" t="s">
        <v>1107</v>
      </c>
      <c r="E229" s="370"/>
      <c r="F229" s="868">
        <v>0</v>
      </c>
      <c r="G229" s="869">
        <v>0</v>
      </c>
      <c r="H229" s="870"/>
      <c r="I229" s="871">
        <v>0</v>
      </c>
      <c r="J229" s="370"/>
      <c r="K229" s="872">
        <v>0</v>
      </c>
      <c r="L229" s="873" t="s">
        <v>263</v>
      </c>
      <c r="M229" s="874"/>
    </row>
    <row r="230" spans="1:13" ht="15.6" customHeight="1">
      <c r="A230" s="818">
        <v>93</v>
      </c>
      <c r="B230" s="370"/>
      <c r="C230" s="358" t="s">
        <v>107</v>
      </c>
      <c r="D230" s="291" t="s">
        <v>1108</v>
      </c>
      <c r="E230" s="370"/>
      <c r="F230" s="849">
        <v>0</v>
      </c>
      <c r="G230" s="869">
        <v>0</v>
      </c>
      <c r="H230" s="870"/>
      <c r="I230" s="871">
        <v>0</v>
      </c>
      <c r="J230" s="370"/>
      <c r="K230" s="872">
        <v>0</v>
      </c>
      <c r="L230" s="291"/>
      <c r="M230" s="291"/>
    </row>
    <row r="231" spans="1:13" ht="15.6" customHeight="1" thickBot="1">
      <c r="A231" s="818">
        <v>94</v>
      </c>
      <c r="B231" s="370"/>
      <c r="C231" s="358" t="s">
        <v>108</v>
      </c>
      <c r="D231" s="291" t="s">
        <v>1109</v>
      </c>
      <c r="E231" s="370"/>
      <c r="F231" s="875">
        <v>0</v>
      </c>
      <c r="G231" s="869">
        <v>0</v>
      </c>
      <c r="H231" s="870"/>
      <c r="I231" s="876">
        <v>9.6500000000000002E-2</v>
      </c>
      <c r="J231" s="877"/>
      <c r="K231" s="878">
        <v>0</v>
      </c>
      <c r="L231" s="291"/>
      <c r="M231" s="291"/>
    </row>
    <row r="232" spans="1:13" ht="62.1" customHeight="1">
      <c r="A232" s="818">
        <v>95</v>
      </c>
      <c r="B232" s="370"/>
      <c r="C232" s="370" t="s">
        <v>1110</v>
      </c>
      <c r="D232" s="370"/>
      <c r="E232" s="370"/>
      <c r="F232" s="838">
        <v>0</v>
      </c>
      <c r="G232" s="291" t="s">
        <v>3</v>
      </c>
      <c r="H232" s="291"/>
      <c r="I232" s="291"/>
      <c r="J232" s="291"/>
      <c r="K232" s="872">
        <v>0</v>
      </c>
      <c r="L232" s="873" t="s">
        <v>264</v>
      </c>
      <c r="M232" s="291"/>
    </row>
    <row r="233" spans="1:13" ht="15.6" customHeight="1">
      <c r="A233" s="370"/>
      <c r="B233" s="370"/>
      <c r="C233" s="370"/>
      <c r="D233" s="370"/>
      <c r="E233" s="370"/>
      <c r="F233" s="291"/>
      <c r="G233" s="291"/>
      <c r="H233" s="291"/>
      <c r="I233" s="291"/>
      <c r="J233" s="370"/>
      <c r="K233" s="370"/>
      <c r="L233" s="879"/>
      <c r="M233" s="291"/>
    </row>
    <row r="234" spans="1:13" ht="15.6" customHeight="1">
      <c r="A234" s="370"/>
      <c r="B234" s="370"/>
      <c r="C234" s="370"/>
      <c r="D234" s="370"/>
      <c r="E234" s="370"/>
      <c r="F234" s="291"/>
      <c r="G234" s="291"/>
      <c r="H234" s="291"/>
      <c r="I234" s="291"/>
      <c r="J234" s="370"/>
      <c r="K234" s="370"/>
      <c r="L234" s="370"/>
      <c r="M234" s="291"/>
    </row>
    <row r="235" spans="1:13" ht="15.6" customHeight="1">
      <c r="A235" s="370"/>
      <c r="B235" s="370"/>
      <c r="C235" s="880" t="s">
        <v>109</v>
      </c>
      <c r="D235" s="370"/>
      <c r="E235" s="370"/>
      <c r="F235" s="291"/>
      <c r="G235" s="291"/>
      <c r="H235" s="365" t="s">
        <v>246</v>
      </c>
      <c r="I235" s="365"/>
      <c r="J235" s="865" t="s">
        <v>259</v>
      </c>
      <c r="K235" s="370"/>
      <c r="L235" s="370"/>
      <c r="M235" s="865" t="s">
        <v>271</v>
      </c>
    </row>
    <row r="236" spans="1:13" ht="15.6" customHeight="1">
      <c r="A236" s="865"/>
      <c r="B236" s="370"/>
      <c r="C236" s="370"/>
      <c r="D236" s="370" t="s">
        <v>207</v>
      </c>
      <c r="E236" s="370"/>
      <c r="F236" s="365"/>
      <c r="G236" s="365"/>
      <c r="H236" s="881" t="s">
        <v>247</v>
      </c>
      <c r="I236" s="370"/>
      <c r="J236" s="882" t="s">
        <v>260</v>
      </c>
      <c r="K236" s="370"/>
      <c r="L236" s="370"/>
      <c r="M236" s="370" t="s">
        <v>221</v>
      </c>
    </row>
    <row r="237" spans="1:13" ht="27.75" customHeight="1">
      <c r="A237" s="865">
        <v>96</v>
      </c>
      <c r="B237" s="370"/>
      <c r="C237" s="370" t="s">
        <v>110</v>
      </c>
      <c r="D237" s="370" t="s">
        <v>208</v>
      </c>
      <c r="E237" s="370"/>
      <c r="F237" s="291"/>
      <c r="G237" s="291"/>
      <c r="H237" s="883">
        <v>0</v>
      </c>
      <c r="I237" s="291"/>
      <c r="J237" s="883">
        <v>0</v>
      </c>
      <c r="K237" s="370"/>
      <c r="L237" s="370"/>
      <c r="M237" s="884">
        <v>0</v>
      </c>
    </row>
    <row r="238" spans="1:13" ht="15.6" customHeight="1">
      <c r="A238" s="865">
        <v>97</v>
      </c>
      <c r="B238" s="370"/>
      <c r="C238" s="370" t="s">
        <v>111</v>
      </c>
      <c r="D238" s="370" t="s">
        <v>209</v>
      </c>
      <c r="E238" s="370"/>
      <c r="F238" s="291"/>
      <c r="G238" s="291"/>
      <c r="H238" s="883">
        <v>0</v>
      </c>
      <c r="I238" s="370"/>
      <c r="J238" s="885">
        <v>0</v>
      </c>
      <c r="K238" s="370"/>
      <c r="L238" s="370"/>
      <c r="M238" s="884">
        <v>0</v>
      </c>
    </row>
    <row r="239" spans="1:13" ht="15.6" customHeight="1">
      <c r="A239" s="865">
        <v>98</v>
      </c>
      <c r="B239" s="370"/>
      <c r="C239" s="886" t="s">
        <v>112</v>
      </c>
      <c r="D239" s="370" t="s">
        <v>210</v>
      </c>
      <c r="E239" s="370"/>
      <c r="F239" s="291"/>
      <c r="G239" s="291"/>
      <c r="H239" s="883">
        <v>0</v>
      </c>
      <c r="I239" s="291"/>
      <c r="J239" s="370"/>
      <c r="K239" s="370"/>
      <c r="L239" s="370"/>
      <c r="M239" s="884">
        <v>0</v>
      </c>
    </row>
    <row r="240" spans="1:13" ht="15.6" customHeight="1">
      <c r="A240" s="865">
        <v>99</v>
      </c>
      <c r="B240" s="370"/>
      <c r="C240" s="886" t="s">
        <v>113</v>
      </c>
      <c r="D240" s="370" t="s">
        <v>211</v>
      </c>
      <c r="E240" s="370"/>
      <c r="F240" s="291"/>
      <c r="G240" s="291"/>
      <c r="H240" s="883">
        <v>0</v>
      </c>
      <c r="I240" s="291"/>
      <c r="J240" s="370"/>
      <c r="K240" s="370"/>
      <c r="L240" s="370"/>
      <c r="M240" s="884">
        <v>0</v>
      </c>
    </row>
    <row r="241" spans="1:13" ht="15.6" customHeight="1">
      <c r="A241" s="865">
        <v>100</v>
      </c>
      <c r="B241" s="370"/>
      <c r="C241" s="887" t="s">
        <v>109</v>
      </c>
      <c r="D241" s="370"/>
      <c r="E241" s="370"/>
      <c r="F241" s="291"/>
      <c r="G241" s="291"/>
      <c r="H241" s="888">
        <v>0</v>
      </c>
      <c r="I241" s="291"/>
      <c r="J241" s="888">
        <v>0</v>
      </c>
      <c r="K241" s="889"/>
      <c r="L241" s="889"/>
      <c r="M241" s="884">
        <v>0</v>
      </c>
    </row>
    <row r="242" spans="1:13" ht="15.6" customHeight="1">
      <c r="A242" s="865">
        <v>101</v>
      </c>
      <c r="B242" s="370"/>
      <c r="C242" s="370" t="s">
        <v>114</v>
      </c>
      <c r="D242" s="370" t="s">
        <v>212</v>
      </c>
      <c r="E242" s="370"/>
      <c r="F242" s="291"/>
      <c r="G242" s="291"/>
      <c r="H242" s="291"/>
      <c r="I242" s="291"/>
      <c r="J242" s="370"/>
      <c r="K242" s="370"/>
      <c r="L242" s="370"/>
      <c r="M242" s="884">
        <v>0</v>
      </c>
    </row>
    <row r="243" spans="1:13" ht="15.6" customHeight="1">
      <c r="A243" s="865">
        <v>102</v>
      </c>
      <c r="B243" s="370"/>
      <c r="C243" s="370" t="s">
        <v>31</v>
      </c>
      <c r="D243" s="890" t="s">
        <v>9</v>
      </c>
      <c r="E243" s="370"/>
      <c r="F243" s="291"/>
      <c r="G243" s="291"/>
      <c r="H243" s="291"/>
      <c r="I243" s="291"/>
      <c r="J243" s="370"/>
      <c r="K243" s="370"/>
      <c r="L243" s="370"/>
      <c r="M243" s="884">
        <v>0</v>
      </c>
    </row>
    <row r="244" spans="1:13" ht="15.6" customHeight="1">
      <c r="A244" s="865">
        <v>103</v>
      </c>
      <c r="B244" s="370"/>
      <c r="C244" s="370" t="s">
        <v>115</v>
      </c>
      <c r="D244" s="370" t="s">
        <v>213</v>
      </c>
      <c r="E244" s="370"/>
      <c r="F244" s="291"/>
      <c r="G244" s="291"/>
      <c r="H244" s="291"/>
      <c r="I244" s="291"/>
      <c r="J244" s="370"/>
      <c r="K244" s="370"/>
      <c r="L244" s="370"/>
      <c r="M244" s="876"/>
    </row>
    <row r="245" spans="1:13" ht="17.55" customHeight="1"/>
    <row r="246" spans="1:13" ht="15.6" customHeight="1"/>
    <row r="247" spans="1:13" ht="15.6" customHeight="1"/>
    <row r="248" spans="1:13" ht="15.6" customHeight="1"/>
    <row r="249" spans="1:13" ht="15.6" customHeight="1"/>
    <row r="250" spans="1:13" ht="15.6" customHeight="1"/>
    <row r="251" spans="1:13" ht="15.6" customHeight="1"/>
    <row r="252" spans="1:13" ht="15.6" customHeight="1">
      <c r="M252" s="82" t="s">
        <v>8</v>
      </c>
    </row>
    <row r="253" spans="1:13" ht="15.6" customHeight="1">
      <c r="M253" s="83" t="s">
        <v>272</v>
      </c>
    </row>
    <row r="254" spans="1:13" ht="15.6" customHeight="1">
      <c r="D254" s="16" t="s">
        <v>214</v>
      </c>
    </row>
    <row r="255" spans="1:13" ht="15.6" customHeight="1">
      <c r="C255" s="13" t="s">
        <v>28</v>
      </c>
      <c r="E255" s="38" t="s">
        <v>218</v>
      </c>
    </row>
    <row r="256" spans="1:13" ht="15.6" customHeight="1">
      <c r="D256" s="32" t="s">
        <v>3</v>
      </c>
      <c r="E256" s="32" t="s">
        <v>219</v>
      </c>
    </row>
    <row r="257" spans="1:13" ht="18" customHeight="1">
      <c r="K257" s="81" t="s">
        <v>9</v>
      </c>
      <c r="L257" s="79" t="s">
        <v>9</v>
      </c>
      <c r="M257" s="373" t="s">
        <v>267</v>
      </c>
    </row>
    <row r="258" spans="1:13" ht="18" customHeight="1">
      <c r="E258" s="57" t="s">
        <v>220</v>
      </c>
    </row>
    <row r="259" spans="1:13" ht="18" customHeight="1"/>
    <row r="260" spans="1:13" ht="18" customHeight="1"/>
    <row r="261" spans="1:13" ht="18" customHeight="1"/>
    <row r="262" spans="1:13" ht="18.600000000000001" customHeight="1"/>
    <row r="263" spans="1:13" ht="18" customHeight="1">
      <c r="C263" s="26" t="s">
        <v>116</v>
      </c>
    </row>
    <row r="264" spans="1:13" ht="18" customHeight="1">
      <c r="C264" s="26" t="s">
        <v>117</v>
      </c>
    </row>
    <row r="265" spans="1:13" ht="18" customHeight="1">
      <c r="A265" s="6" t="s">
        <v>10</v>
      </c>
    </row>
    <row r="266" spans="1:13" ht="18" customHeight="1" thickBot="1">
      <c r="A266" s="7" t="s">
        <v>11</v>
      </c>
    </row>
    <row r="267" spans="1:13" ht="18" customHeight="1">
      <c r="A267" s="8" t="s">
        <v>12</v>
      </c>
      <c r="C267" s="27" t="s">
        <v>118</v>
      </c>
    </row>
    <row r="268" spans="1:13" ht="18" customHeight="1">
      <c r="C268" s="27" t="s">
        <v>119</v>
      </c>
    </row>
    <row r="269" spans="1:13" ht="18" customHeight="1">
      <c r="C269" s="358" t="str">
        <f>"   to utilize amortization of tax credits against taxable income as discussed in Note "&amp;A282&amp;".  Account 281 is not allocated."</f>
        <v xml:space="preserve">   to utilize amortization of tax credits against taxable income as discussed in Note F.  Account 281 is not allocated.</v>
      </c>
    </row>
    <row r="270" spans="1:13" ht="18" customHeight="1">
      <c r="A270" s="9" t="s">
        <v>13</v>
      </c>
      <c r="C270" s="27" t="s">
        <v>120</v>
      </c>
    </row>
    <row r="271" spans="1:13" ht="18" customHeight="1">
      <c r="A271" s="9" t="s">
        <v>14</v>
      </c>
      <c r="C271" s="27" t="s">
        <v>121</v>
      </c>
    </row>
    <row r="272" spans="1:13" ht="18" customHeight="1">
      <c r="C272" s="27" t="s">
        <v>122</v>
      </c>
    </row>
    <row r="273" spans="1:14" ht="18" customHeight="1">
      <c r="A273" s="9" t="s">
        <v>15</v>
      </c>
      <c r="C273" s="28" t="s">
        <v>123</v>
      </c>
      <c r="N273" s="805" t="s">
        <v>9</v>
      </c>
    </row>
    <row r="274" spans="1:14" ht="18" customHeight="1">
      <c r="C274" s="28" t="s">
        <v>124</v>
      </c>
      <c r="N274" s="805" t="s">
        <v>9</v>
      </c>
    </row>
    <row r="275" spans="1:14" ht="18" customHeight="1">
      <c r="C275" s="28" t="s">
        <v>125</v>
      </c>
      <c r="N275" s="806"/>
    </row>
    <row r="276" spans="1:14" ht="18" customHeight="1">
      <c r="C276" s="28" t="s">
        <v>126</v>
      </c>
      <c r="N276" s="805" t="s">
        <v>9</v>
      </c>
    </row>
    <row r="277" spans="1:14" ht="18" customHeight="1">
      <c r="C277" s="28" t="s">
        <v>127</v>
      </c>
      <c r="N277" s="805" t="s">
        <v>9</v>
      </c>
    </row>
    <row r="278" spans="1:14" ht="18" customHeight="1">
      <c r="C278" s="28" t="s">
        <v>128</v>
      </c>
      <c r="N278" s="805" t="s">
        <v>9</v>
      </c>
    </row>
    <row r="279" spans="1:14" ht="18" customHeight="1">
      <c r="A279" s="9" t="s">
        <v>16</v>
      </c>
      <c r="C279" s="27" t="s">
        <v>129</v>
      </c>
    </row>
    <row r="280" spans="1:14" ht="18" customHeight="1">
      <c r="C280" s="27" t="s">
        <v>130</v>
      </c>
    </row>
    <row r="281" spans="1:14" ht="18" customHeight="1">
      <c r="C281" s="27" t="s">
        <v>131</v>
      </c>
    </row>
    <row r="282" spans="1:14" ht="18" customHeight="1">
      <c r="A282" s="9" t="s">
        <v>17</v>
      </c>
      <c r="C282" s="27" t="s">
        <v>132</v>
      </c>
    </row>
    <row r="283" spans="1:14" ht="18" customHeight="1">
      <c r="C283" s="27" t="s">
        <v>133</v>
      </c>
    </row>
    <row r="284" spans="1:14" ht="18" customHeight="1">
      <c r="C284" s="27" t="s">
        <v>134</v>
      </c>
    </row>
    <row r="285" spans="1:14" ht="18" customHeight="1">
      <c r="C285" s="27" t="s">
        <v>135</v>
      </c>
    </row>
    <row r="286" spans="1:14" ht="18" customHeight="1">
      <c r="C286" s="27" t="s">
        <v>136</v>
      </c>
    </row>
    <row r="287" spans="1:14" ht="18" customHeight="1">
      <c r="C287" s="27" t="s">
        <v>137</v>
      </c>
    </row>
    <row r="288" spans="1:14" ht="18" customHeight="1"/>
    <row r="289" spans="1:12" ht="18" customHeight="1">
      <c r="A289" s="9" t="s">
        <v>3</v>
      </c>
      <c r="C289" s="27" t="s">
        <v>138</v>
      </c>
      <c r="D289" s="27" t="s">
        <v>215</v>
      </c>
      <c r="E289" s="58" t="s">
        <v>222</v>
      </c>
    </row>
    <row r="290" spans="1:12" ht="18" customHeight="1">
      <c r="D290" s="27" t="s">
        <v>216</v>
      </c>
      <c r="E290" s="59" t="s">
        <v>222</v>
      </c>
      <c r="F290" s="27" t="s">
        <v>230</v>
      </c>
    </row>
    <row r="291" spans="1:12" ht="18" customHeight="1">
      <c r="D291" s="27" t="s">
        <v>217</v>
      </c>
      <c r="E291" s="58" t="s">
        <v>222</v>
      </c>
      <c r="F291" s="27" t="s">
        <v>231</v>
      </c>
    </row>
    <row r="292" spans="1:12" ht="18" customHeight="1">
      <c r="C292" s="28" t="s">
        <v>139</v>
      </c>
    </row>
    <row r="293" spans="1:12" ht="18" customHeight="1">
      <c r="C293" s="27" t="s">
        <v>140</v>
      </c>
    </row>
    <row r="294" spans="1:12" ht="18" customHeight="1">
      <c r="C294" s="27" t="s">
        <v>141</v>
      </c>
    </row>
    <row r="295" spans="1:12" ht="18" customHeight="1">
      <c r="A295" s="9" t="s">
        <v>18</v>
      </c>
      <c r="C295" s="903" t="s">
        <v>142</v>
      </c>
      <c r="D295" s="903"/>
      <c r="E295" s="903"/>
      <c r="F295" s="903"/>
      <c r="G295" s="903"/>
      <c r="H295" s="903"/>
      <c r="I295" s="903"/>
      <c r="J295" s="903"/>
      <c r="K295" s="903"/>
    </row>
    <row r="296" spans="1:12" ht="18" customHeight="1">
      <c r="C296" s="903"/>
      <c r="D296" s="903"/>
      <c r="E296" s="903"/>
      <c r="F296" s="903"/>
      <c r="G296" s="903"/>
      <c r="H296" s="903"/>
      <c r="I296" s="903"/>
      <c r="J296" s="903"/>
      <c r="K296" s="903"/>
    </row>
    <row r="297" spans="1:12" ht="18" customHeight="1">
      <c r="C297" s="903"/>
      <c r="D297" s="903"/>
      <c r="E297" s="903"/>
      <c r="F297" s="903"/>
      <c r="G297" s="903"/>
      <c r="H297" s="903"/>
      <c r="I297" s="903"/>
      <c r="J297" s="903"/>
      <c r="K297" s="903"/>
    </row>
    <row r="298" spans="1:12" ht="18" customHeight="1">
      <c r="A298" s="9" t="s">
        <v>19</v>
      </c>
      <c r="C298" s="27" t="s">
        <v>143</v>
      </c>
    </row>
    <row r="299" spans="1:12" ht="0" hidden="1" customHeight="1">
      <c r="C299" s="27" t="s">
        <v>144</v>
      </c>
    </row>
    <row r="300" spans="1:12" ht="60" customHeight="1">
      <c r="C300" s="27" t="s">
        <v>145</v>
      </c>
    </row>
    <row r="301" spans="1:12" ht="18" customHeight="1">
      <c r="A301" s="9" t="s">
        <v>20</v>
      </c>
      <c r="C301" s="27" t="s">
        <v>146</v>
      </c>
    </row>
    <row r="302" spans="1:12" ht="18" customHeight="1">
      <c r="A302" s="9" t="s">
        <v>21</v>
      </c>
      <c r="C302" s="29" t="s">
        <v>147</v>
      </c>
    </row>
    <row r="303" spans="1:12" ht="18" customHeight="1"/>
    <row r="304" spans="1:12" ht="18" customHeight="1">
      <c r="A304" s="10" t="s">
        <v>22</v>
      </c>
      <c r="C304" s="904" t="s">
        <v>148</v>
      </c>
      <c r="D304" s="904"/>
      <c r="E304" s="904"/>
      <c r="F304" s="904"/>
      <c r="G304" s="904"/>
      <c r="H304" s="904"/>
      <c r="I304" s="904"/>
      <c r="J304" s="904"/>
      <c r="K304" s="904"/>
      <c r="L304" s="904"/>
    </row>
    <row r="305" spans="1:3" ht="18" customHeight="1">
      <c r="A305" s="11" t="s">
        <v>23</v>
      </c>
      <c r="C305" s="28" t="s">
        <v>149</v>
      </c>
    </row>
    <row r="306" spans="1:3" ht="18" customHeight="1">
      <c r="C306" s="28" t="s">
        <v>150</v>
      </c>
    </row>
    <row r="307" spans="1:3" ht="21.75" customHeight="1">
      <c r="A307" s="9" t="s">
        <v>24</v>
      </c>
      <c r="C307" s="30" t="s">
        <v>151</v>
      </c>
    </row>
    <row r="308" spans="1:3" ht="22.5" customHeight="1">
      <c r="A308" s="12" t="s">
        <v>25</v>
      </c>
      <c r="C308" s="28" t="s">
        <v>152</v>
      </c>
    </row>
    <row r="309" spans="1:3" ht="43.05" customHeight="1">
      <c r="A309" s="12" t="s">
        <v>26</v>
      </c>
      <c r="C309" s="31" t="s">
        <v>153</v>
      </c>
    </row>
    <row r="310" spans="1:3" ht="102.6" customHeight="1">
      <c r="C310" s="31" t="s">
        <v>154</v>
      </c>
    </row>
    <row r="311" spans="1:3" ht="18" customHeight="1">
      <c r="A311" s="891" t="s">
        <v>27</v>
      </c>
      <c r="B311" s="892"/>
      <c r="C311" s="893" t="s">
        <v>155</v>
      </c>
    </row>
    <row r="312" spans="1:3" ht="18" customHeight="1">
      <c r="A312" s="892"/>
      <c r="B312" s="892"/>
      <c r="C312" s="893" t="s">
        <v>156</v>
      </c>
    </row>
    <row r="313" spans="1:3" ht="18" customHeight="1"/>
    <row r="314" spans="1:3" ht="18" customHeight="1"/>
    <row r="315" spans="1:3" ht="18" customHeight="1"/>
    <row r="316" spans="1:3" ht="18" customHeight="1"/>
    <row r="317" spans="1:3" ht="18" customHeight="1"/>
    <row r="318" spans="1:3" ht="18" customHeight="1"/>
    <row r="319" spans="1:3" ht="18" customHeight="1"/>
    <row r="320" spans="1:3"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7.55" customHeight="1"/>
    <row r="371" ht="17.55" customHeight="1"/>
    <row r="372" ht="17.55" customHeight="1"/>
    <row r="373" ht="17.55" customHeight="1"/>
    <row r="374" ht="17.55" customHeight="1"/>
    <row r="375" ht="17.55" customHeight="1"/>
    <row r="376" ht="17.55" customHeight="1"/>
    <row r="377" ht="17.55" customHeight="1"/>
    <row r="378" ht="17.55" customHeight="1"/>
    <row r="379" ht="17.55" customHeight="1"/>
    <row r="380" ht="17.55" customHeight="1"/>
    <row r="381" ht="17.55" customHeight="1"/>
    <row r="382" ht="17.55" customHeight="1"/>
    <row r="383" ht="17.55" customHeight="1"/>
    <row r="384" ht="17.55" customHeight="1"/>
    <row r="385" ht="17.55" customHeight="1"/>
    <row r="386" ht="17.55" customHeight="1"/>
    <row r="387" ht="17.55" customHeight="1"/>
    <row r="388" ht="17.55" customHeight="1"/>
    <row r="389" ht="17.55" customHeight="1"/>
    <row r="390" ht="17.55" customHeight="1"/>
    <row r="391" ht="17.55" customHeight="1"/>
    <row r="392" ht="17.55" customHeight="1"/>
    <row r="393" ht="17.55" customHeight="1"/>
    <row r="394" ht="17.55" customHeight="1"/>
    <row r="395" ht="17.55" customHeight="1"/>
    <row r="396" ht="17.55" customHeight="1"/>
    <row r="397" ht="17.55" customHeight="1"/>
    <row r="398" ht="17.55" customHeight="1"/>
    <row r="399" ht="17.55" customHeight="1"/>
    <row r="400" ht="17.55" customHeight="1"/>
    <row r="401" ht="17.55" customHeight="1"/>
    <row r="402" ht="17.55" customHeight="1"/>
    <row r="403" ht="17.55" customHeight="1"/>
    <row r="404" ht="17.55" customHeight="1"/>
    <row r="405" ht="17.55" customHeight="1"/>
    <row r="406" ht="17.55" customHeight="1"/>
    <row r="407" ht="17.55" customHeight="1"/>
    <row r="408" ht="17.55" customHeight="1"/>
    <row r="409" ht="17.55" customHeight="1"/>
    <row r="410" ht="17.55" customHeight="1"/>
    <row r="411" ht="17.55" customHeight="1"/>
    <row r="412" ht="17.55" customHeight="1"/>
    <row r="413" ht="17.55" customHeight="1"/>
    <row r="414" ht="17.55" customHeight="1"/>
    <row r="415" ht="17.55" customHeight="1"/>
    <row r="416" ht="17.55" customHeight="1"/>
    <row r="417" ht="17.55" customHeight="1"/>
    <row r="418" ht="17.55" customHeight="1"/>
    <row r="419" ht="17.55" customHeight="1"/>
    <row r="420" ht="17.55" customHeight="1"/>
    <row r="421" ht="17.55" customHeight="1"/>
    <row r="422" ht="17.55" customHeight="1"/>
    <row r="423" ht="17.55" customHeight="1"/>
    <row r="424" ht="17.55" customHeight="1"/>
    <row r="425" ht="17.55" customHeight="1"/>
    <row r="426" ht="17.55" customHeight="1"/>
    <row r="427" ht="15.6" customHeight="1"/>
    <row r="428" ht="15.6" customHeight="1"/>
    <row r="429" ht="15.6" customHeight="1"/>
    <row r="430" ht="15.6" customHeight="1"/>
    <row r="431" ht="15.6" customHeight="1"/>
    <row r="432" ht="15.6" customHeight="1"/>
    <row r="433" ht="15.6" customHeight="1"/>
    <row r="434" ht="15.6" customHeight="1"/>
    <row r="435" ht="15.6" customHeight="1"/>
    <row r="436" ht="15.6" customHeight="1"/>
    <row r="437" ht="15.6" customHeight="1"/>
    <row r="438" ht="15.6" customHeight="1"/>
    <row r="439" ht="15.6" customHeight="1"/>
    <row r="440" ht="15.6" customHeight="1"/>
    <row r="441" ht="15.6" customHeight="1"/>
    <row r="442" ht="15.6" customHeight="1"/>
    <row r="443" ht="15.6" customHeight="1"/>
    <row r="444" ht="15.6" customHeight="1"/>
    <row r="445" ht="15.6" customHeight="1"/>
    <row r="446" ht="15.6" customHeight="1"/>
    <row r="447" ht="15.6" customHeight="1"/>
    <row r="448" ht="15.6" customHeight="1"/>
    <row r="449" ht="15.6" customHeight="1"/>
    <row r="450" ht="15.6" customHeight="1"/>
    <row r="451" ht="15.6" customHeight="1"/>
    <row r="452" ht="15.6" customHeight="1"/>
    <row r="453" ht="15.6" customHeight="1"/>
    <row r="454" ht="15.6" customHeight="1"/>
    <row r="455" ht="15.6" customHeight="1"/>
    <row r="456" ht="15.6" customHeight="1"/>
    <row r="457" ht="15.6" customHeight="1"/>
    <row r="458" ht="15.6" customHeight="1"/>
    <row r="459" ht="15.6" customHeight="1"/>
    <row r="460" ht="15.6" customHeight="1"/>
    <row r="461" ht="15.6" customHeight="1"/>
    <row r="462" ht="15.6" customHeight="1"/>
    <row r="463" ht="15.6" customHeight="1"/>
    <row r="464" ht="15.6" customHeight="1"/>
    <row r="465" ht="15.6" customHeight="1"/>
    <row r="466" ht="15.6" customHeight="1"/>
    <row r="467" ht="15.6" customHeight="1"/>
    <row r="468" ht="15.6" customHeight="1"/>
    <row r="469" ht="15.6" customHeight="1"/>
    <row r="470" ht="15.6" customHeight="1"/>
    <row r="471" ht="15.6" customHeight="1"/>
    <row r="472" ht="15.6" customHeight="1"/>
    <row r="473" ht="15.6" customHeight="1"/>
    <row r="474" ht="15.6" customHeight="1"/>
    <row r="475" ht="15.6" customHeight="1"/>
    <row r="476" ht="15.6" customHeight="1"/>
    <row r="477" ht="15.6" customHeight="1"/>
    <row r="478" ht="15.6" customHeight="1"/>
    <row r="479" ht="15.6" customHeight="1"/>
    <row r="480" ht="15.6" customHeight="1"/>
    <row r="481" ht="15.6" customHeight="1"/>
    <row r="482" ht="15.6" customHeight="1"/>
    <row r="483" ht="15.6" customHeight="1"/>
    <row r="484" ht="15.6" customHeight="1"/>
    <row r="485" ht="15.6" customHeight="1"/>
    <row r="486" ht="15.6" customHeight="1"/>
    <row r="487" ht="15.6" customHeight="1"/>
    <row r="488" ht="15.6" customHeight="1"/>
    <row r="489" ht="15.6" customHeight="1"/>
    <row r="490" ht="15.6" customHeight="1"/>
    <row r="491" ht="15.6" customHeight="1"/>
    <row r="492" ht="15.6" customHeight="1"/>
    <row r="493" ht="15.6" customHeight="1"/>
    <row r="494" ht="15.6" customHeight="1"/>
    <row r="495" ht="15.6" customHeight="1"/>
    <row r="496" ht="15.6" customHeight="1"/>
    <row r="497" ht="15.6" customHeight="1"/>
    <row r="498" ht="15.6" customHeight="1"/>
    <row r="499" ht="15.6" customHeight="1"/>
    <row r="500" ht="15.6" customHeight="1"/>
    <row r="501" ht="15.6" customHeight="1"/>
    <row r="502" ht="15.6" customHeight="1"/>
    <row r="503" ht="15.6" customHeight="1"/>
    <row r="504" ht="15.6" customHeight="1"/>
    <row r="505" ht="15.6" customHeight="1"/>
    <row r="506" ht="15.6" customHeight="1"/>
    <row r="507" ht="15.6" customHeight="1"/>
    <row r="508" ht="15.6" customHeight="1"/>
    <row r="509" ht="15.6" customHeight="1"/>
    <row r="510" ht="15.6" customHeight="1"/>
    <row r="511" ht="15.6" customHeight="1"/>
    <row r="512" ht="15.6" customHeight="1"/>
    <row r="513" ht="15.6" customHeight="1"/>
    <row r="514" ht="15.6" customHeight="1"/>
    <row r="515" ht="15.6" customHeight="1"/>
    <row r="516" ht="15.6" customHeight="1"/>
    <row r="517" ht="15.6" customHeight="1"/>
    <row r="518" ht="15.6" customHeight="1"/>
    <row r="519" ht="15.6" customHeight="1"/>
    <row r="520" ht="15.6" customHeight="1"/>
    <row r="521" ht="15.6" customHeight="1"/>
    <row r="522" ht="15.6" customHeight="1"/>
    <row r="523" ht="15.6" customHeight="1"/>
    <row r="524" ht="15.6" customHeight="1"/>
    <row r="525" ht="15.6" customHeight="1"/>
    <row r="526" ht="15.6" customHeight="1"/>
    <row r="527" ht="15.6" customHeight="1"/>
    <row r="528" ht="15.6" customHeight="1"/>
    <row r="529" ht="15.6" customHeight="1"/>
    <row r="530" ht="15.6" customHeight="1"/>
    <row r="531" ht="15.6" customHeight="1"/>
    <row r="532" ht="15.6" customHeight="1"/>
    <row r="533" ht="15.6" customHeight="1"/>
  </sheetData>
  <mergeCells count="6">
    <mergeCell ref="L4:M4"/>
    <mergeCell ref="C295:K297"/>
    <mergeCell ref="C304:L304"/>
    <mergeCell ref="D83:D84"/>
    <mergeCell ref="D90:D91"/>
    <mergeCell ref="D97:D98"/>
  </mergeCells>
  <pageMargins left="0.75" right="0.75" top="1" bottom="1" header="0.5" footer="0.5"/>
  <pageSetup scale="34" orientation="portrait" r:id="rId1"/>
  <rowBreaks count="4" manualBreakCount="4">
    <brk id="64" max="16383" man="1"/>
    <brk id="128" max="16383" man="1"/>
    <brk id="198" max="16383" man="1"/>
    <brk id="251" max="16383" man="1"/>
  </rowBreaks>
  <customProperties>
    <customPr name="_pios_id" r:id="rId2"/>
    <customPr name="EpmWorksheetKeyString_GUID" r:id="rId3"/>
  </customProperties>
  <ignoredErrors>
    <ignoredError sqref="A2:IV14 A313:IV65527 D269:IV269 B1:IV1 A192:IV208 F186:M186 P186:IV186 A170:IV170 A169:M169 P169:IV169 A160:IV168 A159:M159 P159:IV159 P178:IV178 A179:IV182 F183:IV185 A176:IV177 A174:B175 D174:IV175 A172:D173 A171:C171 E171:IV171 F172:IV173 F187:IV191 A245:IV268 N209:IV244 A270:IV312 A269:B269 A16:IV158 A15:C15 E15:IV15" twoDigitTextYear="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603E-EA79-4CDE-9EBC-CE4D2E7B01CD}">
  <sheetPr>
    <tabColor rgb="FF92D050"/>
    <pageSetUpPr fitToPage="1"/>
  </sheetPr>
  <dimension ref="A1:H265"/>
  <sheetViews>
    <sheetView view="pageBreakPreview" topLeftCell="A134" zoomScale="75" zoomScaleNormal="100" zoomScaleSheetLayoutView="75" workbookViewId="0">
      <selection activeCell="AF155" sqref="AF155"/>
    </sheetView>
  </sheetViews>
  <sheetFormatPr defaultColWidth="11.21875" defaultRowHeight="15.6"/>
  <cols>
    <col min="1" max="1" width="9.21875" style="375" customWidth="1"/>
    <col min="2" max="2" width="74.21875" style="375" customWidth="1"/>
    <col min="3" max="3" width="36.21875" style="375" customWidth="1"/>
    <col min="4" max="4" width="13.77734375" style="379" bestFit="1" customWidth="1"/>
    <col min="5" max="5" width="11.77734375" style="375" bestFit="1" customWidth="1"/>
    <col min="6" max="6" width="11.21875" style="375"/>
    <col min="7" max="16384" width="11.21875" style="377"/>
  </cols>
  <sheetData>
    <row r="1" spans="1:7">
      <c r="A1" s="375" t="s">
        <v>699</v>
      </c>
      <c r="B1" s="376"/>
      <c r="C1" s="376"/>
      <c r="D1" s="376"/>
    </row>
    <row r="2" spans="1:7">
      <c r="A2" s="906" t="str">
        <f>'[4]Appendix A'!$E$9</f>
        <v>NextEra Energy Transmission New York, Inc.</v>
      </c>
      <c r="B2" s="906"/>
      <c r="C2" s="906"/>
      <c r="D2" s="906"/>
    </row>
    <row r="5" spans="1:7">
      <c r="B5" s="378" t="s">
        <v>700</v>
      </c>
      <c r="C5" s="375" t="s">
        <v>701</v>
      </c>
    </row>
    <row r="6" spans="1:7">
      <c r="A6" s="375">
        <v>1</v>
      </c>
      <c r="B6" s="375" t="s">
        <v>702</v>
      </c>
      <c r="D6" s="380">
        <v>0</v>
      </c>
    </row>
    <row r="7" spans="1:7">
      <c r="D7" s="381"/>
    </row>
    <row r="8" spans="1:7">
      <c r="B8" s="378" t="s">
        <v>703</v>
      </c>
      <c r="C8" s="375" t="s">
        <v>701</v>
      </c>
      <c r="G8" s="382"/>
    </row>
    <row r="9" spans="1:7">
      <c r="A9" s="383">
        <f>+A6+1</f>
        <v>2</v>
      </c>
      <c r="B9" s="375" t="s">
        <v>704</v>
      </c>
      <c r="D9" s="380">
        <v>0</v>
      </c>
      <c r="G9" s="382"/>
    </row>
    <row r="10" spans="1:7">
      <c r="A10" s="383">
        <f>+A9+1</f>
        <v>3</v>
      </c>
      <c r="B10" s="375" t="s">
        <v>705</v>
      </c>
      <c r="D10" s="380">
        <v>0</v>
      </c>
      <c r="G10" s="384"/>
    </row>
    <row r="11" spans="1:7">
      <c r="A11" s="383">
        <f>+A10+1</f>
        <v>4</v>
      </c>
      <c r="B11" s="375" t="s">
        <v>706</v>
      </c>
      <c r="D11" s="380">
        <v>0</v>
      </c>
    </row>
    <row r="12" spans="1:7">
      <c r="A12" s="383">
        <f>+A11+1</f>
        <v>5</v>
      </c>
      <c r="B12" s="375" t="s">
        <v>707</v>
      </c>
      <c r="D12" s="380">
        <v>0</v>
      </c>
    </row>
    <row r="13" spans="1:7">
      <c r="D13" s="385"/>
    </row>
    <row r="14" spans="1:7">
      <c r="A14" s="375">
        <f>+A12+1</f>
        <v>6</v>
      </c>
      <c r="B14" s="375" t="s">
        <v>31</v>
      </c>
      <c r="C14" s="375" t="str">
        <f>"Sum lines "&amp;A9&amp;"-"&amp;A12&amp;" + line "&amp;A6&amp;""</f>
        <v>Sum lines 2-5 + line 1</v>
      </c>
      <c r="D14" s="386">
        <f>SUM(D9:D13)+D6</f>
        <v>0</v>
      </c>
    </row>
    <row r="15" spans="1:7">
      <c r="D15" s="386"/>
    </row>
    <row r="16" spans="1:7">
      <c r="D16" s="387"/>
      <c r="E16" s="257"/>
    </row>
    <row r="17" spans="1:8" s="390" customFormat="1">
      <c r="A17" s="375"/>
      <c r="B17" s="375"/>
      <c r="C17" s="375"/>
      <c r="D17" s="388"/>
      <c r="E17" s="385"/>
      <c r="F17" s="389"/>
    </row>
    <row r="18" spans="1:8" ht="82.5" customHeight="1">
      <c r="A18" s="383" t="s">
        <v>708</v>
      </c>
      <c r="B18" s="907" t="s">
        <v>709</v>
      </c>
      <c r="C18" s="907"/>
      <c r="D18" s="907"/>
      <c r="E18" s="907"/>
      <c r="F18" s="907"/>
    </row>
    <row r="19" spans="1:8" ht="38.25" customHeight="1">
      <c r="A19" s="383" t="s">
        <v>710</v>
      </c>
      <c r="B19" s="907" t="s">
        <v>711</v>
      </c>
      <c r="C19" s="907"/>
      <c r="D19" s="907"/>
      <c r="E19" s="907"/>
      <c r="F19" s="907"/>
    </row>
    <row r="21" spans="1:8">
      <c r="A21" s="383" t="s">
        <v>712</v>
      </c>
      <c r="B21" s="375" t="s">
        <v>713</v>
      </c>
      <c r="D21" s="386"/>
    </row>
    <row r="22" spans="1:8">
      <c r="A22" s="301"/>
      <c r="B22" s="301"/>
      <c r="C22" s="301"/>
      <c r="D22" s="301"/>
      <c r="E22" s="301"/>
      <c r="F22" s="301"/>
      <c r="G22" s="391"/>
      <c r="H22" s="391"/>
    </row>
    <row r="23" spans="1:8">
      <c r="A23" s="392" t="s">
        <v>714</v>
      </c>
      <c r="B23" s="301"/>
      <c r="C23" s="301"/>
      <c r="D23" s="301"/>
      <c r="E23" s="301"/>
      <c r="F23" s="393"/>
      <c r="G23" s="394"/>
      <c r="H23" s="394"/>
    </row>
    <row r="24" spans="1:8">
      <c r="A24" s="395">
        <v>1</v>
      </c>
      <c r="B24" s="375" t="s">
        <v>715</v>
      </c>
      <c r="C24" s="396" t="s">
        <v>716</v>
      </c>
      <c r="D24" s="396" t="s">
        <v>717</v>
      </c>
      <c r="E24" s="396" t="s">
        <v>718</v>
      </c>
      <c r="F24" s="396" t="s">
        <v>719</v>
      </c>
    </row>
    <row r="25" spans="1:8">
      <c r="A25" s="397" t="s">
        <v>580</v>
      </c>
      <c r="B25" s="398"/>
      <c r="C25" s="399">
        <f>SUM(D25:F25)</f>
        <v>0</v>
      </c>
      <c r="D25" s="400">
        <v>0</v>
      </c>
      <c r="E25" s="400">
        <v>0</v>
      </c>
      <c r="F25" s="400">
        <v>0</v>
      </c>
    </row>
    <row r="26" spans="1:8">
      <c r="A26" s="397" t="s">
        <v>366</v>
      </c>
      <c r="B26" s="398"/>
      <c r="C26" s="399">
        <f>SUM(D26:F26)</f>
        <v>0</v>
      </c>
      <c r="D26" s="400">
        <v>0</v>
      </c>
      <c r="E26" s="400">
        <v>0</v>
      </c>
      <c r="F26" s="400">
        <v>0</v>
      </c>
    </row>
    <row r="27" spans="1:8">
      <c r="A27" s="397" t="s">
        <v>720</v>
      </c>
      <c r="B27" s="398"/>
      <c r="C27" s="399">
        <f>SUM(D27:F27)</f>
        <v>0</v>
      </c>
      <c r="D27" s="400">
        <v>0</v>
      </c>
      <c r="E27" s="400">
        <v>0</v>
      </c>
      <c r="F27" s="400">
        <v>0</v>
      </c>
    </row>
    <row r="28" spans="1:8">
      <c r="A28" s="397">
        <v>2</v>
      </c>
      <c r="B28" s="398"/>
      <c r="C28" s="399">
        <f>SUM(D28:F28)</f>
        <v>0</v>
      </c>
      <c r="D28" s="400">
        <v>0</v>
      </c>
      <c r="E28" s="400">
        <v>0</v>
      </c>
      <c r="F28" s="400">
        <v>0</v>
      </c>
    </row>
    <row r="29" spans="1:8">
      <c r="A29" s="395">
        <v>3</v>
      </c>
      <c r="B29" s="401" t="s">
        <v>221</v>
      </c>
      <c r="C29" s="402">
        <f>SUM(C25:C28)</f>
        <v>0</v>
      </c>
      <c r="D29" s="402">
        <f t="shared" ref="D29:F29" si="0">SUM(D25:D28)</f>
        <v>0</v>
      </c>
      <c r="E29" s="402">
        <f t="shared" si="0"/>
        <v>0</v>
      </c>
      <c r="F29" s="402">
        <f t="shared" si="0"/>
        <v>0</v>
      </c>
    </row>
    <row r="30" spans="1:8">
      <c r="A30" s="395">
        <v>4</v>
      </c>
      <c r="B30" s="401" t="s">
        <v>721</v>
      </c>
      <c r="C30" s="399"/>
      <c r="D30" s="399"/>
      <c r="E30" s="399"/>
      <c r="F30" s="399"/>
    </row>
    <row r="31" spans="1:8">
      <c r="A31" s="395">
        <v>5</v>
      </c>
      <c r="B31" s="401" t="s">
        <v>722</v>
      </c>
      <c r="C31" s="399">
        <f>SUM(D31:F31)</f>
        <v>0</v>
      </c>
      <c r="D31" s="400">
        <v>0</v>
      </c>
      <c r="E31" s="400">
        <v>0</v>
      </c>
      <c r="F31" s="400">
        <v>0</v>
      </c>
    </row>
    <row r="32" spans="1:8">
      <c r="A32" s="395">
        <v>6</v>
      </c>
      <c r="B32" s="403" t="s">
        <v>723</v>
      </c>
      <c r="C32" s="402">
        <f>+C29-C31</f>
        <v>0</v>
      </c>
      <c r="D32" s="402">
        <f>+D29-D31</f>
        <v>0</v>
      </c>
      <c r="E32" s="402">
        <f>+E29-E31</f>
        <v>0</v>
      </c>
      <c r="F32" s="402">
        <f>+F29-F31</f>
        <v>0</v>
      </c>
    </row>
    <row r="33" spans="1:6">
      <c r="A33" s="395">
        <v>7</v>
      </c>
      <c r="B33" s="401" t="s">
        <v>724</v>
      </c>
      <c r="C33" s="400">
        <v>0</v>
      </c>
      <c r="D33" s="400">
        <v>0</v>
      </c>
      <c r="E33" s="400">
        <v>0</v>
      </c>
      <c r="F33" s="400">
        <v>0</v>
      </c>
    </row>
    <row r="34" spans="1:6">
      <c r="A34" s="257">
        <v>8</v>
      </c>
      <c r="B34" s="375" t="s">
        <v>725</v>
      </c>
      <c r="C34" s="388">
        <f>+C32+C33</f>
        <v>0</v>
      </c>
      <c r="D34" s="388">
        <f>+D32+D33</f>
        <v>0</v>
      </c>
      <c r="E34" s="388">
        <f>+E32+E33</f>
        <v>0</v>
      </c>
      <c r="F34" s="388">
        <f>+F32+F33</f>
        <v>0</v>
      </c>
    </row>
    <row r="35" spans="1:6">
      <c r="A35" s="257"/>
    </row>
    <row r="36" spans="1:6">
      <c r="A36" s="257">
        <v>9</v>
      </c>
      <c r="B36" s="375" t="s">
        <v>726</v>
      </c>
      <c r="C36" s="404" t="s">
        <v>228</v>
      </c>
      <c r="D36" s="375"/>
    </row>
    <row r="37" spans="1:6">
      <c r="A37" s="257" t="s">
        <v>727</v>
      </c>
      <c r="B37" s="405"/>
      <c r="C37" s="380">
        <v>0</v>
      </c>
      <c r="D37" s="375"/>
    </row>
    <row r="38" spans="1:6">
      <c r="A38" s="257" t="s">
        <v>728</v>
      </c>
      <c r="B38" s="405"/>
      <c r="C38" s="380">
        <v>0</v>
      </c>
      <c r="D38" s="375"/>
    </row>
    <row r="39" spans="1:6">
      <c r="A39" s="257" t="s">
        <v>729</v>
      </c>
      <c r="B39" s="405"/>
      <c r="C39" s="380">
        <v>0</v>
      </c>
      <c r="D39" s="375"/>
    </row>
    <row r="40" spans="1:6">
      <c r="A40" s="257" t="s">
        <v>730</v>
      </c>
      <c r="B40" s="405"/>
      <c r="C40" s="380">
        <v>0</v>
      </c>
      <c r="D40" s="375"/>
    </row>
    <row r="41" spans="1:6">
      <c r="A41" s="257" t="s">
        <v>731</v>
      </c>
      <c r="B41" s="405"/>
      <c r="C41" s="380">
        <v>0</v>
      </c>
      <c r="D41" s="375"/>
    </row>
    <row r="42" spans="1:6">
      <c r="A42" s="257" t="s">
        <v>732</v>
      </c>
      <c r="B42" s="405"/>
      <c r="C42" s="380">
        <v>0</v>
      </c>
      <c r="D42" s="375"/>
    </row>
    <row r="43" spans="1:6">
      <c r="A43" s="257" t="s">
        <v>733</v>
      </c>
      <c r="B43" s="405"/>
      <c r="C43" s="380">
        <v>0</v>
      </c>
      <c r="D43" s="375"/>
    </row>
    <row r="44" spans="1:6">
      <c r="A44" s="257" t="s">
        <v>366</v>
      </c>
      <c r="B44" s="405"/>
      <c r="C44" s="380"/>
      <c r="D44" s="375"/>
    </row>
    <row r="45" spans="1:6">
      <c r="A45" s="257" t="s">
        <v>734</v>
      </c>
      <c r="B45" s="405"/>
      <c r="C45" s="380">
        <v>0</v>
      </c>
      <c r="D45" s="375"/>
    </row>
    <row r="46" spans="1:6">
      <c r="A46" s="257">
        <v>10</v>
      </c>
      <c r="B46" s="375" t="s">
        <v>735</v>
      </c>
      <c r="C46" s="406">
        <f>SUM(C37:C45)</f>
        <v>0</v>
      </c>
      <c r="D46" s="375"/>
    </row>
    <row r="48" spans="1:6" ht="99" customHeight="1">
      <c r="A48" s="383"/>
      <c r="B48" s="908"/>
      <c r="C48" s="908"/>
      <c r="D48" s="908"/>
      <c r="E48" s="908"/>
      <c r="F48" s="908"/>
    </row>
    <row r="123" spans="4:4">
      <c r="D123" s="407"/>
    </row>
    <row r="242" spans="7:7">
      <c r="G242" s="375"/>
    </row>
    <row r="243" spans="7:7" ht="99.75" customHeight="1">
      <c r="G243" s="375"/>
    </row>
    <row r="244" spans="7:7">
      <c r="G244" s="375"/>
    </row>
    <row r="245" spans="7:7">
      <c r="G245" s="375"/>
    </row>
    <row r="246" spans="7:7">
      <c r="G246" s="375"/>
    </row>
    <row r="247" spans="7:7">
      <c r="G247" s="375"/>
    </row>
    <row r="248" spans="7:7">
      <c r="G248" s="375"/>
    </row>
    <row r="249" spans="7:7">
      <c r="G249" s="375"/>
    </row>
    <row r="250" spans="7:7">
      <c r="G250" s="375"/>
    </row>
    <row r="251" spans="7:7">
      <c r="G251" s="375"/>
    </row>
    <row r="252" spans="7:7">
      <c r="G252" s="375"/>
    </row>
    <row r="253" spans="7:7">
      <c r="G253" s="375"/>
    </row>
    <row r="254" spans="7:7">
      <c r="G254" s="375"/>
    </row>
    <row r="255" spans="7:7">
      <c r="G255" s="375"/>
    </row>
    <row r="256" spans="7:7">
      <c r="G256" s="375"/>
    </row>
    <row r="257" spans="7:7">
      <c r="G257" s="375"/>
    </row>
    <row r="258" spans="7:7">
      <c r="G258" s="375"/>
    </row>
    <row r="259" spans="7:7">
      <c r="G259" s="375"/>
    </row>
    <row r="260" spans="7:7">
      <c r="G260" s="375"/>
    </row>
    <row r="261" spans="7:7">
      <c r="G261" s="375"/>
    </row>
    <row r="262" spans="7:7">
      <c r="G262" s="375"/>
    </row>
    <row r="263" spans="7:7">
      <c r="G263" s="375"/>
    </row>
    <row r="264" spans="7:7" ht="40.5" customHeight="1">
      <c r="G264" s="375"/>
    </row>
    <row r="265" spans="7:7">
      <c r="G265" s="375"/>
    </row>
  </sheetData>
  <mergeCells count="4">
    <mergeCell ref="A2:D2"/>
    <mergeCell ref="B18:F18"/>
    <mergeCell ref="B19:F19"/>
    <mergeCell ref="B48:F48"/>
  </mergeCells>
  <pageMargins left="0.75" right="0.75" top="1.28" bottom="1" header="0.5" footer="0.5"/>
  <pageSetup scale="58" orientation="portrait" r:id="rId1"/>
  <headerFooter alignWithMargins="0"/>
  <rowBreaks count="1" manualBreakCount="1">
    <brk id="65" max="3" man="1"/>
  </rowBreaks>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95AA7-B318-4FA0-8DAE-53CD5B9546AC}">
  <sheetPr>
    <tabColor rgb="FF92D050"/>
  </sheetPr>
  <dimension ref="A1:M196"/>
  <sheetViews>
    <sheetView view="pageBreakPreview" topLeftCell="A169" zoomScale="85" zoomScaleNormal="100" zoomScaleSheetLayoutView="85" workbookViewId="0">
      <selection activeCell="AF190" sqref="AF190"/>
    </sheetView>
  </sheetViews>
  <sheetFormatPr defaultColWidth="11.21875" defaultRowHeight="15.6"/>
  <cols>
    <col min="1" max="1" width="6.44140625" style="257" customWidth="1"/>
    <col min="2" max="2" width="4.21875" style="375" customWidth="1"/>
    <col min="3" max="3" width="62" style="375" customWidth="1"/>
    <col min="4" max="4" width="27" style="375" customWidth="1"/>
    <col min="5" max="5" width="17.77734375" style="411" customWidth="1"/>
    <col min="6" max="6" width="23.21875" style="375" customWidth="1"/>
    <col min="7" max="7" width="19.5546875" style="377" customWidth="1"/>
    <col min="8" max="8" width="15.21875" style="412" customWidth="1"/>
    <col min="9" max="9" width="16.77734375" style="377" customWidth="1"/>
    <col min="10" max="10" width="13.77734375" style="377" customWidth="1"/>
    <col min="11" max="11" width="11.5546875" style="377" customWidth="1"/>
    <col min="12" max="13" width="9.77734375" style="377" customWidth="1"/>
    <col min="14" max="16384" width="11.21875" style="377"/>
  </cols>
  <sheetData>
    <row r="1" spans="1:13" ht="22.5" customHeight="1">
      <c r="A1" s="375" t="s">
        <v>736</v>
      </c>
      <c r="B1" s="376"/>
      <c r="C1" s="376"/>
      <c r="D1" s="376"/>
      <c r="E1" s="376"/>
      <c r="F1" s="376"/>
      <c r="G1" s="408"/>
      <c r="H1" s="409"/>
      <c r="I1" s="408"/>
      <c r="J1" s="408"/>
      <c r="K1" s="408"/>
      <c r="L1" s="408"/>
      <c r="M1" s="408"/>
    </row>
    <row r="2" spans="1:13" ht="17.399999999999999">
      <c r="A2" s="906" t="str">
        <f>'[4]Appendix A'!$E$9</f>
        <v>NextEra Energy Transmission New York, Inc.</v>
      </c>
      <c r="B2" s="906"/>
      <c r="C2" s="906"/>
      <c r="D2" s="906"/>
      <c r="E2" s="906"/>
      <c r="F2" s="906"/>
      <c r="G2" s="408"/>
      <c r="H2" s="409"/>
      <c r="I2" s="408"/>
      <c r="J2" s="408"/>
      <c r="K2" s="408"/>
      <c r="L2" s="408"/>
      <c r="M2" s="408"/>
    </row>
    <row r="4" spans="1:13" ht="16.2" thickBot="1">
      <c r="A4" s="410" t="s">
        <v>737</v>
      </c>
    </row>
    <row r="5" spans="1:13">
      <c r="A5" s="909"/>
      <c r="B5" s="910"/>
      <c r="C5" s="910"/>
      <c r="D5" s="910"/>
      <c r="E5" s="910"/>
      <c r="F5" s="911"/>
      <c r="G5" s="413"/>
      <c r="H5" s="414"/>
      <c r="I5" s="413"/>
      <c r="J5" s="912"/>
      <c r="K5" s="913"/>
      <c r="L5" s="913"/>
      <c r="M5" s="913"/>
    </row>
    <row r="6" spans="1:13">
      <c r="A6" s="415">
        <v>1</v>
      </c>
      <c r="C6" s="416" t="s">
        <v>738</v>
      </c>
      <c r="D6" s="375" t="s">
        <v>739</v>
      </c>
      <c r="E6" s="417" t="s">
        <v>422</v>
      </c>
      <c r="F6" s="418" t="s">
        <v>423</v>
      </c>
      <c r="G6" s="419"/>
      <c r="J6" s="420"/>
      <c r="K6" s="420"/>
      <c r="L6" s="420"/>
      <c r="M6" s="420"/>
    </row>
    <row r="7" spans="1:13">
      <c r="A7" s="415">
        <f t="shared" ref="A7:A20" si="0">+A6+1</f>
        <v>2</v>
      </c>
      <c r="C7" s="375" t="s">
        <v>424</v>
      </c>
      <c r="D7" s="421" t="s">
        <v>740</v>
      </c>
      <c r="E7" s="422">
        <v>2015</v>
      </c>
      <c r="F7" s="423">
        <v>0</v>
      </c>
      <c r="G7" s="424"/>
      <c r="H7" s="425"/>
      <c r="I7" s="225"/>
      <c r="J7" s="420"/>
      <c r="K7" s="420"/>
      <c r="L7" s="420"/>
      <c r="M7" s="420"/>
    </row>
    <row r="8" spans="1:13">
      <c r="A8" s="415">
        <f t="shared" si="0"/>
        <v>3</v>
      </c>
      <c r="C8" s="426" t="s">
        <v>426</v>
      </c>
      <c r="D8" s="375" t="s">
        <v>427</v>
      </c>
      <c r="E8" s="422">
        <f>+E7+1</f>
        <v>2016</v>
      </c>
      <c r="F8" s="423">
        <v>0</v>
      </c>
      <c r="G8" s="427"/>
      <c r="J8" s="420"/>
      <c r="K8" s="420"/>
      <c r="L8" s="420"/>
      <c r="M8" s="420"/>
    </row>
    <row r="9" spans="1:13">
      <c r="A9" s="415">
        <f t="shared" si="0"/>
        <v>4</v>
      </c>
      <c r="B9" s="257"/>
      <c r="C9" s="426" t="s">
        <v>428</v>
      </c>
      <c r="D9" s="375" t="s">
        <v>427</v>
      </c>
      <c r="E9" s="422">
        <f>+$E$8</f>
        <v>2016</v>
      </c>
      <c r="F9" s="423">
        <v>0</v>
      </c>
      <c r="G9" s="424"/>
      <c r="H9" s="425"/>
      <c r="I9" s="194"/>
      <c r="J9" s="420"/>
      <c r="K9" s="420"/>
      <c r="L9" s="420"/>
      <c r="M9" s="420"/>
    </row>
    <row r="10" spans="1:13">
      <c r="A10" s="415">
        <f t="shared" si="0"/>
        <v>5</v>
      </c>
      <c r="B10" s="257"/>
      <c r="C10" s="426" t="s">
        <v>429</v>
      </c>
      <c r="D10" s="375" t="s">
        <v>427</v>
      </c>
      <c r="E10" s="422">
        <f t="shared" ref="E10:E19" si="1">+$E$8</f>
        <v>2016</v>
      </c>
      <c r="F10" s="423">
        <v>0</v>
      </c>
      <c r="G10" s="424"/>
      <c r="H10" s="425"/>
      <c r="I10" s="194"/>
      <c r="J10" s="420"/>
      <c r="K10" s="420"/>
      <c r="L10" s="420"/>
      <c r="M10" s="420"/>
    </row>
    <row r="11" spans="1:13">
      <c r="A11" s="415">
        <f t="shared" si="0"/>
        <v>6</v>
      </c>
      <c r="C11" s="426" t="s">
        <v>430</v>
      </c>
      <c r="D11" s="375" t="s">
        <v>427</v>
      </c>
      <c r="E11" s="422">
        <f t="shared" si="1"/>
        <v>2016</v>
      </c>
      <c r="F11" s="423">
        <v>0</v>
      </c>
      <c r="G11" s="424"/>
      <c r="H11" s="425"/>
      <c r="I11" s="194"/>
      <c r="J11" s="420"/>
      <c r="K11" s="420"/>
      <c r="L11" s="420"/>
      <c r="M11" s="420"/>
    </row>
    <row r="12" spans="1:13">
      <c r="A12" s="415">
        <f t="shared" si="0"/>
        <v>7</v>
      </c>
      <c r="C12" s="426" t="s">
        <v>431</v>
      </c>
      <c r="D12" s="375" t="s">
        <v>427</v>
      </c>
      <c r="E12" s="422">
        <f t="shared" si="1"/>
        <v>2016</v>
      </c>
      <c r="F12" s="423">
        <v>0</v>
      </c>
    </row>
    <row r="13" spans="1:13">
      <c r="A13" s="415">
        <f t="shared" si="0"/>
        <v>8</v>
      </c>
      <c r="C13" s="426" t="s">
        <v>432</v>
      </c>
      <c r="D13" s="375" t="s">
        <v>427</v>
      </c>
      <c r="E13" s="422">
        <f t="shared" si="1"/>
        <v>2016</v>
      </c>
      <c r="F13" s="423">
        <v>0</v>
      </c>
      <c r="G13" s="424"/>
      <c r="H13" s="425"/>
      <c r="I13" s="225"/>
      <c r="J13" s="420"/>
      <c r="K13" s="420"/>
      <c r="L13" s="420"/>
      <c r="M13" s="420"/>
    </row>
    <row r="14" spans="1:13">
      <c r="A14" s="415">
        <f t="shared" si="0"/>
        <v>9</v>
      </c>
      <c r="C14" s="426" t="s">
        <v>433</v>
      </c>
      <c r="D14" s="375" t="s">
        <v>427</v>
      </c>
      <c r="E14" s="422">
        <f t="shared" si="1"/>
        <v>2016</v>
      </c>
      <c r="F14" s="423">
        <v>0</v>
      </c>
      <c r="G14" s="427"/>
      <c r="J14" s="420"/>
      <c r="K14" s="420"/>
      <c r="L14" s="420"/>
      <c r="M14" s="420"/>
    </row>
    <row r="15" spans="1:13">
      <c r="A15" s="415">
        <f t="shared" si="0"/>
        <v>10</v>
      </c>
      <c r="B15" s="257"/>
      <c r="C15" s="426" t="s">
        <v>434</v>
      </c>
      <c r="D15" s="375" t="s">
        <v>427</v>
      </c>
      <c r="E15" s="422">
        <f t="shared" si="1"/>
        <v>2016</v>
      </c>
      <c r="F15" s="423">
        <v>0</v>
      </c>
      <c r="G15" s="424"/>
      <c r="H15" s="425"/>
      <c r="I15" s="194"/>
      <c r="J15" s="420"/>
      <c r="K15" s="420"/>
      <c r="L15" s="420"/>
      <c r="M15" s="420"/>
    </row>
    <row r="16" spans="1:13">
      <c r="A16" s="415">
        <f t="shared" si="0"/>
        <v>11</v>
      </c>
      <c r="B16" s="257"/>
      <c r="C16" s="426" t="s">
        <v>435</v>
      </c>
      <c r="D16" s="375" t="s">
        <v>427</v>
      </c>
      <c r="E16" s="422">
        <f t="shared" si="1"/>
        <v>2016</v>
      </c>
      <c r="F16" s="423">
        <v>0</v>
      </c>
      <c r="G16" s="424"/>
      <c r="H16" s="425"/>
      <c r="I16" s="194"/>
      <c r="J16" s="420"/>
      <c r="K16" s="420"/>
      <c r="L16" s="420"/>
      <c r="M16" s="420"/>
    </row>
    <row r="17" spans="1:13">
      <c r="A17" s="415">
        <f t="shared" si="0"/>
        <v>12</v>
      </c>
      <c r="C17" s="426" t="s">
        <v>436</v>
      </c>
      <c r="D17" s="375" t="s">
        <v>427</v>
      </c>
      <c r="E17" s="422">
        <f t="shared" si="1"/>
        <v>2016</v>
      </c>
      <c r="F17" s="423">
        <v>0</v>
      </c>
      <c r="G17" s="424"/>
      <c r="H17" s="425"/>
      <c r="I17" s="194"/>
      <c r="J17" s="420"/>
      <c r="K17" s="420"/>
      <c r="L17" s="420"/>
      <c r="M17" s="420"/>
    </row>
    <row r="18" spans="1:13">
      <c r="A18" s="415">
        <f t="shared" si="0"/>
        <v>13</v>
      </c>
      <c r="C18" s="426" t="s">
        <v>437</v>
      </c>
      <c r="D18" s="375" t="s">
        <v>427</v>
      </c>
      <c r="E18" s="422">
        <f t="shared" si="1"/>
        <v>2016</v>
      </c>
      <c r="F18" s="423">
        <v>0</v>
      </c>
      <c r="G18" s="424"/>
      <c r="H18" s="425"/>
      <c r="I18" s="194"/>
      <c r="J18" s="420"/>
      <c r="K18" s="420"/>
      <c r="L18" s="420"/>
      <c r="M18" s="420"/>
    </row>
    <row r="19" spans="1:13">
      <c r="A19" s="415">
        <f t="shared" si="0"/>
        <v>14</v>
      </c>
      <c r="C19" s="428" t="s">
        <v>424</v>
      </c>
      <c r="D19" s="429" t="s">
        <v>741</v>
      </c>
      <c r="E19" s="430">
        <f t="shared" si="1"/>
        <v>2016</v>
      </c>
      <c r="F19" s="431">
        <v>0</v>
      </c>
      <c r="G19" s="432"/>
      <c r="H19" s="425"/>
    </row>
    <row r="20" spans="1:13">
      <c r="A20" s="415">
        <f t="shared" si="0"/>
        <v>15</v>
      </c>
      <c r="C20" s="433" t="s">
        <v>742</v>
      </c>
      <c r="D20" s="375" t="str">
        <f>"(sum lines "&amp;A7&amp;"-"&amp;A19&amp;") /13"</f>
        <v>(sum lines 2-14) /13</v>
      </c>
      <c r="E20" s="434"/>
      <c r="F20" s="435">
        <f>SUM(F7:F19)/13</f>
        <v>0</v>
      </c>
      <c r="G20" s="436"/>
      <c r="J20" s="420"/>
      <c r="K20" s="420"/>
      <c r="L20" s="420"/>
      <c r="M20" s="420"/>
    </row>
    <row r="21" spans="1:13">
      <c r="A21" s="415"/>
      <c r="B21" s="257"/>
      <c r="C21" s="426"/>
      <c r="E21" s="434"/>
      <c r="F21" s="437"/>
      <c r="G21" s="424"/>
      <c r="H21" s="425"/>
      <c r="I21" s="194"/>
      <c r="J21" s="420"/>
      <c r="K21" s="420"/>
      <c r="L21" s="420"/>
      <c r="M21" s="420"/>
    </row>
    <row r="22" spans="1:13">
      <c r="A22" s="415">
        <f>+A20+1</f>
        <v>16</v>
      </c>
      <c r="C22" s="416" t="s">
        <v>743</v>
      </c>
      <c r="D22" s="375" t="s">
        <v>739</v>
      </c>
      <c r="E22" s="417"/>
      <c r="F22" s="438"/>
      <c r="J22" s="420"/>
      <c r="K22" s="420"/>
      <c r="L22" s="420"/>
      <c r="M22" s="420"/>
    </row>
    <row r="23" spans="1:13">
      <c r="A23" s="415">
        <f t="shared" ref="A23:A36" si="2">+A22+1</f>
        <v>17</v>
      </c>
      <c r="C23" s="375" t="s">
        <v>424</v>
      </c>
      <c r="D23" s="421" t="s">
        <v>744</v>
      </c>
      <c r="E23" s="422">
        <f>+$E$7</f>
        <v>2015</v>
      </c>
      <c r="F23" s="423">
        <v>0</v>
      </c>
      <c r="G23" s="424"/>
      <c r="H23" s="425"/>
      <c r="I23" s="225"/>
      <c r="J23" s="420"/>
      <c r="K23" s="420"/>
      <c r="L23" s="420"/>
      <c r="M23" s="420"/>
    </row>
    <row r="24" spans="1:13">
      <c r="A24" s="415">
        <f t="shared" si="2"/>
        <v>18</v>
      </c>
      <c r="C24" s="426" t="s">
        <v>426</v>
      </c>
      <c r="D24" s="375" t="s">
        <v>427</v>
      </c>
      <c r="E24" s="422">
        <f>+$E$8</f>
        <v>2016</v>
      </c>
      <c r="F24" s="423">
        <v>0</v>
      </c>
      <c r="G24" s="427"/>
      <c r="J24" s="420"/>
      <c r="K24" s="420"/>
      <c r="L24" s="420"/>
      <c r="M24" s="420"/>
    </row>
    <row r="25" spans="1:13">
      <c r="A25" s="415">
        <f t="shared" si="2"/>
        <v>19</v>
      </c>
      <c r="B25" s="257"/>
      <c r="C25" s="426" t="s">
        <v>428</v>
      </c>
      <c r="D25" s="375" t="s">
        <v>427</v>
      </c>
      <c r="E25" s="422">
        <f t="shared" ref="E25:E35" si="3">+$E$8</f>
        <v>2016</v>
      </c>
      <c r="F25" s="423">
        <v>0</v>
      </c>
      <c r="G25" s="424"/>
      <c r="H25" s="425"/>
      <c r="I25" s="194"/>
      <c r="J25" s="420"/>
      <c r="K25" s="420"/>
      <c r="L25" s="420"/>
      <c r="M25" s="420"/>
    </row>
    <row r="26" spans="1:13">
      <c r="A26" s="415">
        <f t="shared" si="2"/>
        <v>20</v>
      </c>
      <c r="B26" s="257"/>
      <c r="C26" s="426" t="s">
        <v>429</v>
      </c>
      <c r="D26" s="375" t="s">
        <v>427</v>
      </c>
      <c r="E26" s="422">
        <f t="shared" si="3"/>
        <v>2016</v>
      </c>
      <c r="F26" s="423">
        <v>0</v>
      </c>
      <c r="G26" s="424"/>
      <c r="H26" s="425"/>
      <c r="I26" s="194"/>
      <c r="J26" s="420"/>
      <c r="K26" s="420"/>
      <c r="L26" s="420"/>
      <c r="M26" s="420"/>
    </row>
    <row r="27" spans="1:13">
      <c r="A27" s="415">
        <f t="shared" si="2"/>
        <v>21</v>
      </c>
      <c r="C27" s="426" t="s">
        <v>430</v>
      </c>
      <c r="D27" s="375" t="s">
        <v>427</v>
      </c>
      <c r="E27" s="422">
        <f t="shared" si="3"/>
        <v>2016</v>
      </c>
      <c r="F27" s="423">
        <v>0</v>
      </c>
      <c r="G27" s="424"/>
      <c r="H27" s="425"/>
      <c r="I27" s="194"/>
      <c r="J27" s="420"/>
      <c r="K27" s="420"/>
      <c r="L27" s="420"/>
      <c r="M27" s="420"/>
    </row>
    <row r="28" spans="1:13">
      <c r="A28" s="415">
        <f t="shared" si="2"/>
        <v>22</v>
      </c>
      <c r="C28" s="426" t="s">
        <v>431</v>
      </c>
      <c r="D28" s="375" t="s">
        <v>427</v>
      </c>
      <c r="E28" s="422">
        <f t="shared" si="3"/>
        <v>2016</v>
      </c>
      <c r="F28" s="423">
        <v>0</v>
      </c>
    </row>
    <row r="29" spans="1:13">
      <c r="A29" s="415">
        <f t="shared" si="2"/>
        <v>23</v>
      </c>
      <c r="C29" s="426" t="s">
        <v>432</v>
      </c>
      <c r="D29" s="375" t="s">
        <v>427</v>
      </c>
      <c r="E29" s="422">
        <f t="shared" si="3"/>
        <v>2016</v>
      </c>
      <c r="F29" s="423">
        <v>0</v>
      </c>
      <c r="G29" s="424"/>
      <c r="H29" s="425"/>
      <c r="I29" s="225"/>
      <c r="J29" s="420"/>
      <c r="K29" s="420"/>
      <c r="L29" s="420"/>
      <c r="M29" s="420"/>
    </row>
    <row r="30" spans="1:13">
      <c r="A30" s="415">
        <f t="shared" si="2"/>
        <v>24</v>
      </c>
      <c r="C30" s="426" t="s">
        <v>433</v>
      </c>
      <c r="D30" s="375" t="s">
        <v>427</v>
      </c>
      <c r="E30" s="422">
        <f t="shared" si="3"/>
        <v>2016</v>
      </c>
      <c r="F30" s="423">
        <v>0</v>
      </c>
      <c r="G30" s="427"/>
      <c r="J30" s="420"/>
      <c r="K30" s="420"/>
      <c r="L30" s="420"/>
      <c r="M30" s="420"/>
    </row>
    <row r="31" spans="1:13">
      <c r="A31" s="415">
        <f t="shared" si="2"/>
        <v>25</v>
      </c>
      <c r="B31" s="257"/>
      <c r="C31" s="426" t="s">
        <v>434</v>
      </c>
      <c r="D31" s="375" t="s">
        <v>427</v>
      </c>
      <c r="E31" s="422">
        <f t="shared" si="3"/>
        <v>2016</v>
      </c>
      <c r="F31" s="423">
        <v>0</v>
      </c>
      <c r="G31" s="424"/>
      <c r="H31" s="425"/>
      <c r="I31" s="194"/>
      <c r="J31" s="420"/>
      <c r="K31" s="420"/>
      <c r="L31" s="420"/>
      <c r="M31" s="420"/>
    </row>
    <row r="32" spans="1:13">
      <c r="A32" s="415">
        <f t="shared" si="2"/>
        <v>26</v>
      </c>
      <c r="B32" s="257"/>
      <c r="C32" s="426" t="s">
        <v>435</v>
      </c>
      <c r="D32" s="375" t="s">
        <v>427</v>
      </c>
      <c r="E32" s="422">
        <f t="shared" si="3"/>
        <v>2016</v>
      </c>
      <c r="F32" s="423">
        <v>0</v>
      </c>
      <c r="G32" s="424"/>
      <c r="H32" s="425"/>
      <c r="I32" s="194"/>
      <c r="J32" s="420"/>
      <c r="K32" s="420"/>
      <c r="L32" s="420"/>
      <c r="M32" s="420"/>
    </row>
    <row r="33" spans="1:13">
      <c r="A33" s="415">
        <f t="shared" si="2"/>
        <v>27</v>
      </c>
      <c r="C33" s="426" t="s">
        <v>745</v>
      </c>
      <c r="D33" s="375" t="s">
        <v>427</v>
      </c>
      <c r="E33" s="422">
        <f t="shared" si="3"/>
        <v>2016</v>
      </c>
      <c r="F33" s="423">
        <v>0</v>
      </c>
      <c r="G33" s="424"/>
      <c r="H33" s="425"/>
      <c r="I33" s="194"/>
      <c r="J33" s="420"/>
      <c r="K33" s="420"/>
      <c r="L33" s="420"/>
      <c r="M33" s="420"/>
    </row>
    <row r="34" spans="1:13">
      <c r="A34" s="415">
        <f t="shared" si="2"/>
        <v>28</v>
      </c>
      <c r="C34" s="426" t="s">
        <v>437</v>
      </c>
      <c r="D34" s="375" t="s">
        <v>427</v>
      </c>
      <c r="E34" s="422">
        <f t="shared" si="3"/>
        <v>2016</v>
      </c>
      <c r="F34" s="423">
        <v>0</v>
      </c>
      <c r="G34" s="424"/>
      <c r="H34" s="425"/>
      <c r="I34" s="194"/>
      <c r="J34" s="420"/>
      <c r="K34" s="420"/>
      <c r="L34" s="420"/>
      <c r="M34" s="420"/>
    </row>
    <row r="35" spans="1:13">
      <c r="A35" s="415">
        <f t="shared" si="2"/>
        <v>29</v>
      </c>
      <c r="C35" s="428" t="s">
        <v>424</v>
      </c>
      <c r="D35" s="429" t="s">
        <v>746</v>
      </c>
      <c r="E35" s="430">
        <f t="shared" si="3"/>
        <v>2016</v>
      </c>
      <c r="F35" s="431">
        <v>0</v>
      </c>
      <c r="G35" s="432"/>
    </row>
    <row r="36" spans="1:13">
      <c r="A36" s="415">
        <f t="shared" si="2"/>
        <v>30</v>
      </c>
      <c r="C36" s="433" t="s">
        <v>747</v>
      </c>
      <c r="D36" s="375" t="str">
        <f>"(sum lines "&amp;A23&amp;"-"&amp;A35&amp;") /13"</f>
        <v>(sum lines 17-29) /13</v>
      </c>
      <c r="E36" s="434"/>
      <c r="F36" s="435">
        <f>SUM(F23:F35)/13</f>
        <v>0</v>
      </c>
      <c r="G36" s="436"/>
      <c r="J36" s="420"/>
      <c r="K36" s="420"/>
      <c r="L36" s="420"/>
      <c r="M36" s="420"/>
    </row>
    <row r="37" spans="1:13">
      <c r="A37" s="415"/>
      <c r="B37" s="257"/>
      <c r="C37" s="426"/>
      <c r="E37" s="434"/>
      <c r="F37" s="437"/>
      <c r="G37" s="424"/>
      <c r="H37" s="425"/>
      <c r="I37" s="194"/>
      <c r="J37" s="420"/>
      <c r="K37" s="420"/>
      <c r="L37" s="420"/>
      <c r="M37" s="420"/>
    </row>
    <row r="38" spans="1:13">
      <c r="A38" s="415">
        <f>+A36+1</f>
        <v>31</v>
      </c>
      <c r="C38" s="416" t="s">
        <v>748</v>
      </c>
      <c r="D38" s="375" t="s">
        <v>739</v>
      </c>
      <c r="E38" s="417"/>
      <c r="F38" s="438"/>
      <c r="J38" s="420"/>
      <c r="K38" s="420"/>
      <c r="L38" s="420"/>
      <c r="M38" s="420"/>
    </row>
    <row r="39" spans="1:13">
      <c r="A39" s="415">
        <f>+A38+1</f>
        <v>32</v>
      </c>
      <c r="C39" s="375" t="s">
        <v>424</v>
      </c>
      <c r="D39" s="421" t="s">
        <v>749</v>
      </c>
      <c r="E39" s="422">
        <f>+$E$7</f>
        <v>2015</v>
      </c>
      <c r="F39" s="423">
        <v>0</v>
      </c>
      <c r="G39" s="424"/>
      <c r="J39" s="420"/>
      <c r="K39" s="420"/>
      <c r="L39" s="420"/>
      <c r="M39" s="420"/>
    </row>
    <row r="40" spans="1:13">
      <c r="A40" s="415">
        <f t="shared" ref="A40:A51" si="4">+A39+1</f>
        <v>33</v>
      </c>
      <c r="C40" s="426" t="s">
        <v>426</v>
      </c>
      <c r="D40" s="375" t="s">
        <v>427</v>
      </c>
      <c r="E40" s="422">
        <f>+$E$8</f>
        <v>2016</v>
      </c>
      <c r="F40" s="423">
        <v>0</v>
      </c>
      <c r="G40" s="424"/>
      <c r="J40" s="420"/>
      <c r="K40" s="420"/>
      <c r="L40" s="420"/>
      <c r="M40" s="420"/>
    </row>
    <row r="41" spans="1:13">
      <c r="A41" s="415">
        <f t="shared" si="4"/>
        <v>34</v>
      </c>
      <c r="C41" s="426" t="s">
        <v>428</v>
      </c>
      <c r="D41" s="375" t="s">
        <v>427</v>
      </c>
      <c r="E41" s="422">
        <f t="shared" ref="E41:E51" si="5">+$E$8</f>
        <v>2016</v>
      </c>
      <c r="F41" s="423">
        <v>0</v>
      </c>
      <c r="G41" s="424"/>
      <c r="J41" s="420"/>
      <c r="K41" s="420"/>
      <c r="L41" s="420"/>
      <c r="M41" s="420"/>
    </row>
    <row r="42" spans="1:13">
      <c r="A42" s="415">
        <f t="shared" si="4"/>
        <v>35</v>
      </c>
      <c r="C42" s="426" t="s">
        <v>429</v>
      </c>
      <c r="D42" s="375" t="s">
        <v>427</v>
      </c>
      <c r="E42" s="422">
        <f t="shared" si="5"/>
        <v>2016</v>
      </c>
      <c r="F42" s="423">
        <v>0</v>
      </c>
      <c r="G42" s="424"/>
      <c r="J42" s="420"/>
      <c r="K42" s="420"/>
      <c r="L42" s="420"/>
      <c r="M42" s="420"/>
    </row>
    <row r="43" spans="1:13">
      <c r="A43" s="415">
        <f t="shared" si="4"/>
        <v>36</v>
      </c>
      <c r="C43" s="426" t="s">
        <v>430</v>
      </c>
      <c r="D43" s="375" t="s">
        <v>427</v>
      </c>
      <c r="E43" s="422">
        <f t="shared" si="5"/>
        <v>2016</v>
      </c>
      <c r="F43" s="423">
        <v>0</v>
      </c>
      <c r="G43" s="424"/>
      <c r="J43" s="420"/>
      <c r="K43" s="420"/>
      <c r="L43" s="420"/>
      <c r="M43" s="420"/>
    </row>
    <row r="44" spans="1:13">
      <c r="A44" s="415">
        <f t="shared" si="4"/>
        <v>37</v>
      </c>
      <c r="C44" s="426" t="s">
        <v>431</v>
      </c>
      <c r="D44" s="375" t="s">
        <v>427</v>
      </c>
      <c r="E44" s="422">
        <f t="shared" si="5"/>
        <v>2016</v>
      </c>
      <c r="F44" s="423">
        <v>0</v>
      </c>
      <c r="G44" s="424"/>
      <c r="J44" s="420"/>
      <c r="K44" s="420"/>
      <c r="L44" s="420"/>
      <c r="M44" s="420"/>
    </row>
    <row r="45" spans="1:13">
      <c r="A45" s="415">
        <f t="shared" si="4"/>
        <v>38</v>
      </c>
      <c r="C45" s="426" t="s">
        <v>432</v>
      </c>
      <c r="D45" s="375" t="s">
        <v>427</v>
      </c>
      <c r="E45" s="422">
        <f t="shared" si="5"/>
        <v>2016</v>
      </c>
      <c r="F45" s="423">
        <v>0</v>
      </c>
      <c r="G45" s="424"/>
      <c r="J45" s="420"/>
      <c r="K45" s="420"/>
      <c r="L45" s="420"/>
      <c r="M45" s="420"/>
    </row>
    <row r="46" spans="1:13">
      <c r="A46" s="415">
        <f t="shared" si="4"/>
        <v>39</v>
      </c>
      <c r="C46" s="426" t="s">
        <v>433</v>
      </c>
      <c r="D46" s="375" t="s">
        <v>427</v>
      </c>
      <c r="E46" s="422">
        <f t="shared" si="5"/>
        <v>2016</v>
      </c>
      <c r="F46" s="423">
        <v>0</v>
      </c>
      <c r="G46" s="424"/>
      <c r="J46" s="420"/>
      <c r="K46" s="420"/>
      <c r="L46" s="420"/>
      <c r="M46" s="420"/>
    </row>
    <row r="47" spans="1:13">
      <c r="A47" s="415">
        <f t="shared" si="4"/>
        <v>40</v>
      </c>
      <c r="C47" s="426" t="s">
        <v>434</v>
      </c>
      <c r="D47" s="375" t="s">
        <v>427</v>
      </c>
      <c r="E47" s="422">
        <f t="shared" si="5"/>
        <v>2016</v>
      </c>
      <c r="F47" s="423">
        <v>0</v>
      </c>
      <c r="G47" s="424"/>
      <c r="J47" s="420"/>
      <c r="K47" s="420"/>
      <c r="L47" s="420"/>
      <c r="M47" s="420"/>
    </row>
    <row r="48" spans="1:13">
      <c r="A48" s="415">
        <f t="shared" si="4"/>
        <v>41</v>
      </c>
      <c r="C48" s="426" t="s">
        <v>435</v>
      </c>
      <c r="D48" s="375" t="s">
        <v>427</v>
      </c>
      <c r="E48" s="422">
        <f t="shared" si="5"/>
        <v>2016</v>
      </c>
      <c r="F48" s="423">
        <v>0</v>
      </c>
      <c r="G48" s="424"/>
      <c r="J48" s="420"/>
      <c r="K48" s="420"/>
      <c r="L48" s="420"/>
      <c r="M48" s="420"/>
    </row>
    <row r="49" spans="1:13">
      <c r="A49" s="415">
        <f t="shared" si="4"/>
        <v>42</v>
      </c>
      <c r="C49" s="426" t="s">
        <v>745</v>
      </c>
      <c r="D49" s="375" t="s">
        <v>427</v>
      </c>
      <c r="E49" s="422">
        <f t="shared" si="5"/>
        <v>2016</v>
      </c>
      <c r="F49" s="423">
        <v>0</v>
      </c>
      <c r="G49" s="424"/>
      <c r="J49" s="420"/>
      <c r="K49" s="420"/>
      <c r="L49" s="420"/>
      <c r="M49" s="420"/>
    </row>
    <row r="50" spans="1:13">
      <c r="A50" s="415">
        <f t="shared" si="4"/>
        <v>43</v>
      </c>
      <c r="C50" s="426" t="s">
        <v>437</v>
      </c>
      <c r="D50" s="375" t="s">
        <v>427</v>
      </c>
      <c r="E50" s="422">
        <f t="shared" si="5"/>
        <v>2016</v>
      </c>
      <c r="F50" s="423">
        <v>0</v>
      </c>
      <c r="G50" s="424"/>
      <c r="J50" s="420"/>
      <c r="K50" s="420"/>
      <c r="L50" s="420"/>
      <c r="M50" s="420"/>
    </row>
    <row r="51" spans="1:13">
      <c r="A51" s="415">
        <f t="shared" si="4"/>
        <v>44</v>
      </c>
      <c r="C51" s="428" t="s">
        <v>424</v>
      </c>
      <c r="D51" s="429" t="s">
        <v>750</v>
      </c>
      <c r="E51" s="430">
        <f t="shared" si="5"/>
        <v>2016</v>
      </c>
      <c r="F51" s="431">
        <v>0</v>
      </c>
      <c r="G51" s="432"/>
      <c r="H51" s="425"/>
    </row>
    <row r="52" spans="1:13">
      <c r="A52" s="415">
        <f>+A51+1</f>
        <v>45</v>
      </c>
      <c r="C52" s="433" t="s">
        <v>751</v>
      </c>
      <c r="D52" s="375" t="str">
        <f>"(sum lines "&amp;A39&amp;"-"&amp;A51&amp;") /13"</f>
        <v>(sum lines 32-44) /13</v>
      </c>
      <c r="E52" s="434"/>
      <c r="F52" s="435">
        <f>SUM(F39:F51)/13</f>
        <v>0</v>
      </c>
      <c r="G52" s="436"/>
      <c r="I52" s="439"/>
      <c r="J52" s="420"/>
      <c r="K52" s="420"/>
      <c r="L52" s="420"/>
      <c r="M52" s="420"/>
    </row>
    <row r="53" spans="1:13">
      <c r="A53" s="415"/>
      <c r="C53" s="426"/>
      <c r="E53" s="440"/>
      <c r="F53" s="437"/>
      <c r="G53" s="424"/>
      <c r="H53" s="425"/>
      <c r="I53" s="194"/>
      <c r="J53" s="420"/>
      <c r="K53" s="420"/>
      <c r="L53" s="420"/>
      <c r="M53" s="420"/>
    </row>
    <row r="54" spans="1:13">
      <c r="A54" s="415">
        <f>+A52+1</f>
        <v>46</v>
      </c>
      <c r="C54" s="416" t="s">
        <v>752</v>
      </c>
      <c r="D54" s="375" t="s">
        <v>739</v>
      </c>
      <c r="E54" s="417"/>
      <c r="F54" s="438"/>
      <c r="J54" s="420"/>
      <c r="K54" s="420"/>
      <c r="L54" s="420"/>
      <c r="M54" s="420"/>
    </row>
    <row r="55" spans="1:13">
      <c r="A55" s="415">
        <f>+A54+1</f>
        <v>47</v>
      </c>
      <c r="C55" s="375" t="s">
        <v>424</v>
      </c>
      <c r="D55" s="421" t="s">
        <v>753</v>
      </c>
      <c r="E55" s="422">
        <f>+$E$7</f>
        <v>2015</v>
      </c>
      <c r="F55" s="423">
        <v>0</v>
      </c>
      <c r="G55" s="424"/>
      <c r="H55" s="425"/>
      <c r="I55" s="225"/>
      <c r="J55" s="420"/>
      <c r="K55" s="420"/>
      <c r="L55" s="420"/>
      <c r="M55" s="420"/>
    </row>
    <row r="56" spans="1:13">
      <c r="A56" s="415">
        <f t="shared" ref="A56:A66" si="6">+A55+1</f>
        <v>48</v>
      </c>
      <c r="C56" s="426" t="s">
        <v>426</v>
      </c>
      <c r="D56" s="375" t="s">
        <v>427</v>
      </c>
      <c r="E56" s="422">
        <f>+$E$8</f>
        <v>2016</v>
      </c>
      <c r="F56" s="423">
        <v>0</v>
      </c>
      <c r="G56" s="424"/>
      <c r="H56" s="425"/>
      <c r="I56" s="225"/>
      <c r="J56" s="420"/>
      <c r="K56" s="420"/>
      <c r="L56" s="420"/>
      <c r="M56" s="420"/>
    </row>
    <row r="57" spans="1:13">
      <c r="A57" s="415">
        <f t="shared" si="6"/>
        <v>49</v>
      </c>
      <c r="C57" s="426" t="s">
        <v>428</v>
      </c>
      <c r="D57" s="375" t="s">
        <v>427</v>
      </c>
      <c r="E57" s="422">
        <f t="shared" ref="E57:E67" si="7">+$E$8</f>
        <v>2016</v>
      </c>
      <c r="F57" s="423">
        <v>0</v>
      </c>
      <c r="G57" s="424"/>
      <c r="H57" s="425"/>
      <c r="I57" s="225"/>
      <c r="J57" s="420"/>
      <c r="K57" s="420"/>
      <c r="L57" s="420"/>
      <c r="M57" s="420"/>
    </row>
    <row r="58" spans="1:13">
      <c r="A58" s="415">
        <f t="shared" si="6"/>
        <v>50</v>
      </c>
      <c r="C58" s="426" t="s">
        <v>429</v>
      </c>
      <c r="D58" s="375" t="s">
        <v>427</v>
      </c>
      <c r="E58" s="422">
        <f t="shared" si="7"/>
        <v>2016</v>
      </c>
      <c r="F58" s="423">
        <v>0</v>
      </c>
      <c r="G58" s="424"/>
      <c r="H58" s="425"/>
      <c r="I58" s="225"/>
      <c r="J58" s="420"/>
      <c r="K58" s="420"/>
      <c r="L58" s="420"/>
      <c r="M58" s="420"/>
    </row>
    <row r="59" spans="1:13">
      <c r="A59" s="415">
        <f t="shared" si="6"/>
        <v>51</v>
      </c>
      <c r="C59" s="426" t="s">
        <v>430</v>
      </c>
      <c r="D59" s="375" t="s">
        <v>427</v>
      </c>
      <c r="E59" s="422">
        <f t="shared" si="7"/>
        <v>2016</v>
      </c>
      <c r="F59" s="423">
        <v>0</v>
      </c>
      <c r="G59" s="424"/>
      <c r="H59" s="425"/>
      <c r="I59" s="225"/>
      <c r="J59" s="420"/>
      <c r="K59" s="420"/>
      <c r="L59" s="420"/>
      <c r="M59" s="420"/>
    </row>
    <row r="60" spans="1:13">
      <c r="A60" s="415">
        <f t="shared" si="6"/>
        <v>52</v>
      </c>
      <c r="C60" s="426" t="s">
        <v>431</v>
      </c>
      <c r="D60" s="375" t="s">
        <v>427</v>
      </c>
      <c r="E60" s="422">
        <f t="shared" si="7"/>
        <v>2016</v>
      </c>
      <c r="F60" s="423">
        <v>0</v>
      </c>
      <c r="G60" s="424"/>
      <c r="H60" s="425"/>
      <c r="I60" s="225"/>
      <c r="J60" s="420"/>
      <c r="K60" s="420"/>
      <c r="L60" s="420"/>
      <c r="M60" s="420"/>
    </row>
    <row r="61" spans="1:13">
      <c r="A61" s="415">
        <f t="shared" si="6"/>
        <v>53</v>
      </c>
      <c r="C61" s="426" t="s">
        <v>432</v>
      </c>
      <c r="D61" s="375" t="s">
        <v>427</v>
      </c>
      <c r="E61" s="422">
        <f t="shared" si="7"/>
        <v>2016</v>
      </c>
      <c r="F61" s="423">
        <v>0</v>
      </c>
      <c r="G61" s="424"/>
      <c r="H61" s="425"/>
      <c r="I61" s="225"/>
      <c r="J61" s="420"/>
      <c r="K61" s="420"/>
      <c r="L61" s="420"/>
      <c r="M61" s="420"/>
    </row>
    <row r="62" spans="1:13">
      <c r="A62" s="415">
        <f t="shared" si="6"/>
        <v>54</v>
      </c>
      <c r="C62" s="426" t="s">
        <v>433</v>
      </c>
      <c r="D62" s="375" t="s">
        <v>427</v>
      </c>
      <c r="E62" s="422">
        <f t="shared" si="7"/>
        <v>2016</v>
      </c>
      <c r="F62" s="423">
        <v>0</v>
      </c>
      <c r="G62" s="424"/>
      <c r="H62" s="425"/>
      <c r="I62" s="225"/>
      <c r="J62" s="420"/>
      <c r="K62" s="420"/>
      <c r="L62" s="420"/>
      <c r="M62" s="420"/>
    </row>
    <row r="63" spans="1:13">
      <c r="A63" s="415">
        <f t="shared" si="6"/>
        <v>55</v>
      </c>
      <c r="C63" s="426" t="s">
        <v>434</v>
      </c>
      <c r="D63" s="375" t="s">
        <v>427</v>
      </c>
      <c r="E63" s="422">
        <f t="shared" si="7"/>
        <v>2016</v>
      </c>
      <c r="F63" s="423">
        <v>0</v>
      </c>
      <c r="G63" s="424"/>
      <c r="H63" s="425"/>
      <c r="I63" s="225"/>
      <c r="J63" s="420"/>
      <c r="K63" s="420"/>
      <c r="L63" s="420"/>
      <c r="M63" s="420"/>
    </row>
    <row r="64" spans="1:13">
      <c r="A64" s="415">
        <f t="shared" si="6"/>
        <v>56</v>
      </c>
      <c r="C64" s="426" t="s">
        <v>435</v>
      </c>
      <c r="D64" s="375" t="s">
        <v>427</v>
      </c>
      <c r="E64" s="422">
        <f t="shared" si="7"/>
        <v>2016</v>
      </c>
      <c r="F64" s="423">
        <v>0</v>
      </c>
      <c r="G64" s="424"/>
      <c r="H64" s="425"/>
      <c r="I64" s="225"/>
      <c r="J64" s="420"/>
      <c r="K64" s="420"/>
      <c r="L64" s="420"/>
      <c r="M64" s="420"/>
    </row>
    <row r="65" spans="1:13">
      <c r="A65" s="415">
        <f t="shared" si="6"/>
        <v>57</v>
      </c>
      <c r="C65" s="426" t="s">
        <v>745</v>
      </c>
      <c r="D65" s="375" t="s">
        <v>427</v>
      </c>
      <c r="E65" s="422">
        <f t="shared" si="7"/>
        <v>2016</v>
      </c>
      <c r="F65" s="423">
        <v>0</v>
      </c>
      <c r="G65" s="424"/>
      <c r="H65" s="425"/>
      <c r="I65" s="225"/>
      <c r="J65" s="420"/>
      <c r="K65" s="420"/>
      <c r="L65" s="420"/>
      <c r="M65" s="420"/>
    </row>
    <row r="66" spans="1:13">
      <c r="A66" s="415">
        <f t="shared" si="6"/>
        <v>58</v>
      </c>
      <c r="C66" s="426" t="s">
        <v>437</v>
      </c>
      <c r="D66" s="375" t="s">
        <v>427</v>
      </c>
      <c r="E66" s="422">
        <f t="shared" si="7"/>
        <v>2016</v>
      </c>
      <c r="F66" s="423">
        <v>0</v>
      </c>
      <c r="G66" s="424"/>
      <c r="H66" s="425"/>
      <c r="I66" s="225"/>
      <c r="J66" s="420"/>
      <c r="K66" s="420"/>
      <c r="L66" s="420"/>
      <c r="M66" s="420"/>
    </row>
    <row r="67" spans="1:13">
      <c r="A67" s="415">
        <f>+A66+1</f>
        <v>59</v>
      </c>
      <c r="C67" s="428" t="s">
        <v>424</v>
      </c>
      <c r="D67" s="429" t="s">
        <v>754</v>
      </c>
      <c r="E67" s="430">
        <f t="shared" si="7"/>
        <v>2016</v>
      </c>
      <c r="F67" s="431">
        <v>0</v>
      </c>
      <c r="G67" s="432"/>
      <c r="H67" s="425"/>
    </row>
    <row r="68" spans="1:13">
      <c r="A68" s="415">
        <f>+A67+1</f>
        <v>60</v>
      </c>
      <c r="C68" s="433" t="s">
        <v>755</v>
      </c>
      <c r="D68" s="375" t="str">
        <f>"(sum lines "&amp;A55&amp;"-"&amp;A67&amp;") /13"</f>
        <v>(sum lines 47-59) /13</v>
      </c>
      <c r="E68" s="434"/>
      <c r="F68" s="435">
        <f>SUM(F55:F67)/13</f>
        <v>0</v>
      </c>
      <c r="G68" s="436"/>
      <c r="I68" s="439"/>
      <c r="J68" s="420"/>
      <c r="K68" s="420"/>
      <c r="L68" s="420"/>
      <c r="M68" s="420"/>
    </row>
    <row r="69" spans="1:13">
      <c r="A69" s="415"/>
      <c r="C69" s="426"/>
      <c r="D69" s="421"/>
      <c r="E69" s="440"/>
      <c r="F69" s="441"/>
    </row>
    <row r="70" spans="1:13">
      <c r="A70" s="415">
        <f>+A68+1</f>
        <v>61</v>
      </c>
      <c r="C70" s="416" t="s">
        <v>756</v>
      </c>
      <c r="D70" s="375" t="s">
        <v>739</v>
      </c>
      <c r="E70" s="417"/>
      <c r="F70" s="438"/>
      <c r="J70" s="420"/>
      <c r="K70" s="420"/>
      <c r="L70" s="420"/>
      <c r="M70" s="420"/>
    </row>
    <row r="71" spans="1:13">
      <c r="A71" s="415">
        <f t="shared" ref="A71:A84" si="8">+A70+1</f>
        <v>62</v>
      </c>
      <c r="C71" s="375" t="s">
        <v>424</v>
      </c>
      <c r="D71" s="421" t="s">
        <v>757</v>
      </c>
      <c r="E71" s="422">
        <f>+$E$7</f>
        <v>2015</v>
      </c>
      <c r="F71" s="423">
        <v>0</v>
      </c>
      <c r="J71" s="420"/>
      <c r="K71" s="420"/>
      <c r="L71" s="420"/>
      <c r="M71" s="420"/>
    </row>
    <row r="72" spans="1:13">
      <c r="A72" s="415">
        <f t="shared" si="8"/>
        <v>63</v>
      </c>
      <c r="C72" s="426" t="s">
        <v>426</v>
      </c>
      <c r="D72" s="375" t="s">
        <v>427</v>
      </c>
      <c r="E72" s="422">
        <f>+$E$8</f>
        <v>2016</v>
      </c>
      <c r="F72" s="423">
        <v>0</v>
      </c>
      <c r="J72" s="420"/>
      <c r="K72" s="420"/>
      <c r="L72" s="420"/>
      <c r="M72" s="420"/>
    </row>
    <row r="73" spans="1:13">
      <c r="A73" s="415">
        <f t="shared" si="8"/>
        <v>64</v>
      </c>
      <c r="C73" s="426" t="s">
        <v>428</v>
      </c>
      <c r="D73" s="375" t="s">
        <v>427</v>
      </c>
      <c r="E73" s="422">
        <f t="shared" ref="E73:E83" si="9">+$E$8</f>
        <v>2016</v>
      </c>
      <c r="F73" s="423">
        <v>0</v>
      </c>
      <c r="J73" s="420"/>
      <c r="K73" s="420"/>
      <c r="L73" s="420"/>
      <c r="M73" s="420"/>
    </row>
    <row r="74" spans="1:13">
      <c r="A74" s="415">
        <f t="shared" si="8"/>
        <v>65</v>
      </c>
      <c r="C74" s="426" t="s">
        <v>429</v>
      </c>
      <c r="D74" s="375" t="s">
        <v>427</v>
      </c>
      <c r="E74" s="422">
        <f t="shared" si="9"/>
        <v>2016</v>
      </c>
      <c r="F74" s="423">
        <v>0</v>
      </c>
      <c r="J74" s="420"/>
      <c r="K74" s="420"/>
      <c r="L74" s="420"/>
      <c r="M74" s="420"/>
    </row>
    <row r="75" spans="1:13">
      <c r="A75" s="415">
        <f t="shared" si="8"/>
        <v>66</v>
      </c>
      <c r="C75" s="426" t="s">
        <v>430</v>
      </c>
      <c r="D75" s="375" t="s">
        <v>427</v>
      </c>
      <c r="E75" s="422">
        <f t="shared" si="9"/>
        <v>2016</v>
      </c>
      <c r="F75" s="423">
        <v>0</v>
      </c>
      <c r="J75" s="420"/>
      <c r="K75" s="420"/>
      <c r="L75" s="420"/>
      <c r="M75" s="420"/>
    </row>
    <row r="76" spans="1:13">
      <c r="A76" s="415">
        <f t="shared" si="8"/>
        <v>67</v>
      </c>
      <c r="C76" s="426" t="s">
        <v>431</v>
      </c>
      <c r="D76" s="375" t="s">
        <v>427</v>
      </c>
      <c r="E76" s="422">
        <f t="shared" si="9"/>
        <v>2016</v>
      </c>
      <c r="F76" s="423">
        <v>0</v>
      </c>
      <c r="J76" s="420"/>
      <c r="K76" s="420"/>
      <c r="L76" s="420"/>
      <c r="M76" s="420"/>
    </row>
    <row r="77" spans="1:13">
      <c r="A77" s="415">
        <f t="shared" si="8"/>
        <v>68</v>
      </c>
      <c r="C77" s="426" t="s">
        <v>432</v>
      </c>
      <c r="D77" s="375" t="s">
        <v>427</v>
      </c>
      <c r="E77" s="422">
        <f t="shared" si="9"/>
        <v>2016</v>
      </c>
      <c r="F77" s="423">
        <v>0</v>
      </c>
      <c r="J77" s="420"/>
      <c r="K77" s="420"/>
      <c r="L77" s="420"/>
      <c r="M77" s="420"/>
    </row>
    <row r="78" spans="1:13">
      <c r="A78" s="415">
        <f t="shared" si="8"/>
        <v>69</v>
      </c>
      <c r="C78" s="426" t="s">
        <v>433</v>
      </c>
      <c r="D78" s="375" t="s">
        <v>427</v>
      </c>
      <c r="E78" s="422">
        <f t="shared" si="9"/>
        <v>2016</v>
      </c>
      <c r="F78" s="423">
        <v>0</v>
      </c>
      <c r="J78" s="420"/>
      <c r="K78" s="420"/>
      <c r="L78" s="420"/>
      <c r="M78" s="420"/>
    </row>
    <row r="79" spans="1:13">
      <c r="A79" s="415">
        <f t="shared" si="8"/>
        <v>70</v>
      </c>
      <c r="C79" s="426" t="s">
        <v>434</v>
      </c>
      <c r="D79" s="375" t="s">
        <v>427</v>
      </c>
      <c r="E79" s="422">
        <f t="shared" si="9"/>
        <v>2016</v>
      </c>
      <c r="F79" s="423">
        <v>0</v>
      </c>
      <c r="J79" s="420"/>
      <c r="K79" s="420"/>
      <c r="L79" s="420"/>
      <c r="M79" s="420"/>
    </row>
    <row r="80" spans="1:13">
      <c r="A80" s="415">
        <f t="shared" si="8"/>
        <v>71</v>
      </c>
      <c r="C80" s="426" t="s">
        <v>435</v>
      </c>
      <c r="D80" s="375" t="s">
        <v>427</v>
      </c>
      <c r="E80" s="422">
        <f t="shared" si="9"/>
        <v>2016</v>
      </c>
      <c r="F80" s="423">
        <v>0</v>
      </c>
      <c r="J80" s="420"/>
      <c r="K80" s="420"/>
      <c r="L80" s="420"/>
      <c r="M80" s="420"/>
    </row>
    <row r="81" spans="1:13">
      <c r="A81" s="415">
        <f t="shared" si="8"/>
        <v>72</v>
      </c>
      <c r="C81" s="426" t="s">
        <v>745</v>
      </c>
      <c r="D81" s="375" t="s">
        <v>427</v>
      </c>
      <c r="E81" s="422">
        <f t="shared" si="9"/>
        <v>2016</v>
      </c>
      <c r="F81" s="423">
        <v>0</v>
      </c>
      <c r="J81" s="420"/>
      <c r="K81" s="420"/>
      <c r="L81" s="420"/>
      <c r="M81" s="420"/>
    </row>
    <row r="82" spans="1:13">
      <c r="A82" s="415">
        <f t="shared" si="8"/>
        <v>73</v>
      </c>
      <c r="C82" s="426" t="s">
        <v>437</v>
      </c>
      <c r="D82" s="375" t="s">
        <v>427</v>
      </c>
      <c r="E82" s="422">
        <f t="shared" si="9"/>
        <v>2016</v>
      </c>
      <c r="F82" s="423">
        <v>0</v>
      </c>
      <c r="J82" s="420"/>
      <c r="K82" s="420"/>
      <c r="L82" s="420"/>
      <c r="M82" s="420"/>
    </row>
    <row r="83" spans="1:13">
      <c r="A83" s="415">
        <f t="shared" si="8"/>
        <v>74</v>
      </c>
      <c r="C83" s="428" t="s">
        <v>424</v>
      </c>
      <c r="D83" s="429" t="s">
        <v>758</v>
      </c>
      <c r="E83" s="430">
        <f t="shared" si="9"/>
        <v>2016</v>
      </c>
      <c r="F83" s="431">
        <v>0</v>
      </c>
      <c r="G83" s="432"/>
      <c r="H83" s="442"/>
    </row>
    <row r="84" spans="1:13">
      <c r="A84" s="415">
        <f t="shared" si="8"/>
        <v>75</v>
      </c>
      <c r="C84" s="433" t="s">
        <v>759</v>
      </c>
      <c r="D84" s="375" t="str">
        <f>"(sum lines "&amp;A71&amp;"-"&amp;A83&amp;") /13"</f>
        <v>(sum lines 62-74) /13</v>
      </c>
      <c r="E84" s="434"/>
      <c r="F84" s="435">
        <f>SUM(F71:F83)/13</f>
        <v>0</v>
      </c>
      <c r="G84" s="436"/>
      <c r="I84" s="439"/>
      <c r="J84" s="420"/>
      <c r="K84" s="420"/>
      <c r="L84" s="420"/>
      <c r="M84" s="420"/>
    </row>
    <row r="85" spans="1:13">
      <c r="A85" s="415"/>
      <c r="C85" s="426"/>
      <c r="E85" s="434"/>
      <c r="F85" s="437"/>
      <c r="G85" s="424"/>
      <c r="H85" s="425"/>
      <c r="I85" s="225"/>
      <c r="J85" s="420"/>
      <c r="K85" s="420"/>
      <c r="L85" s="420"/>
      <c r="M85" s="420"/>
    </row>
    <row r="86" spans="1:13">
      <c r="A86" s="415">
        <f>+A84+1</f>
        <v>76</v>
      </c>
      <c r="C86" s="416" t="s">
        <v>760</v>
      </c>
      <c r="D86" s="421" t="str">
        <f>"(sum lines "&amp;A20&amp;", "&amp;A36&amp;", "&amp;A52&amp;", "&amp;A68&amp;", &amp; "&amp;A84&amp;")"</f>
        <v>(sum lines 15, 30, 45, 60, &amp; 75)</v>
      </c>
      <c r="E86" s="440"/>
      <c r="F86" s="443">
        <f>F20+F36+F52+F68+F84</f>
        <v>0</v>
      </c>
      <c r="G86" s="444"/>
      <c r="H86" s="445"/>
      <c r="I86" s="439"/>
    </row>
    <row r="87" spans="1:13" ht="16.2" thickBot="1">
      <c r="A87" s="446"/>
      <c r="B87" s="447"/>
      <c r="C87" s="261"/>
      <c r="D87" s="448"/>
      <c r="E87" s="449"/>
      <c r="F87" s="450"/>
      <c r="G87" s="444"/>
      <c r="H87" s="425"/>
      <c r="I87" s="194"/>
      <c r="J87" s="420"/>
      <c r="K87" s="420"/>
      <c r="L87" s="420"/>
      <c r="M87" s="420"/>
    </row>
    <row r="88" spans="1:13">
      <c r="A88" s="415"/>
      <c r="B88" s="257"/>
      <c r="C88" s="426"/>
      <c r="E88" s="434"/>
      <c r="F88" s="437"/>
      <c r="G88" s="444"/>
      <c r="H88" s="425"/>
      <c r="I88" s="194"/>
      <c r="J88" s="420"/>
      <c r="K88" s="420"/>
      <c r="L88" s="420"/>
      <c r="M88" s="420"/>
    </row>
    <row r="89" spans="1:13">
      <c r="A89" s="415"/>
      <c r="B89" s="257"/>
      <c r="C89" s="426"/>
      <c r="E89" s="434"/>
      <c r="F89" s="437"/>
      <c r="G89" s="424"/>
      <c r="H89" s="425"/>
      <c r="I89" s="194"/>
      <c r="J89" s="420"/>
      <c r="K89" s="420"/>
      <c r="L89" s="420"/>
      <c r="M89" s="420"/>
    </row>
    <row r="90" spans="1:13" ht="16.2" thickBot="1">
      <c r="A90" s="451" t="s">
        <v>761</v>
      </c>
      <c r="E90" s="452"/>
      <c r="F90" s="438"/>
    </row>
    <row r="91" spans="1:13">
      <c r="A91" s="909" t="s">
        <v>762</v>
      </c>
      <c r="B91" s="910"/>
      <c r="C91" s="910"/>
      <c r="D91" s="910"/>
      <c r="E91" s="910"/>
      <c r="F91" s="911"/>
      <c r="G91" s="413"/>
      <c r="H91" s="414"/>
      <c r="I91" s="413"/>
      <c r="J91" s="912"/>
      <c r="K91" s="913"/>
      <c r="L91" s="913"/>
      <c r="M91" s="913"/>
    </row>
    <row r="92" spans="1:13">
      <c r="A92" s="415">
        <f>+A86+1</f>
        <v>77</v>
      </c>
      <c r="C92" s="416" t="s">
        <v>763</v>
      </c>
      <c r="D92" s="375" t="s">
        <v>739</v>
      </c>
      <c r="E92" s="417" t="s">
        <v>422</v>
      </c>
      <c r="F92" s="418" t="s">
        <v>423</v>
      </c>
      <c r="G92" s="419"/>
      <c r="J92" s="420"/>
      <c r="K92" s="420"/>
      <c r="L92" s="420"/>
      <c r="M92" s="420"/>
    </row>
    <row r="93" spans="1:13">
      <c r="A93" s="415">
        <f t="shared" ref="A93:A106" si="10">+A92+1</f>
        <v>78</v>
      </c>
      <c r="C93" s="375" t="s">
        <v>424</v>
      </c>
      <c r="D93" s="421" t="s">
        <v>764</v>
      </c>
      <c r="E93" s="422">
        <f>+$E$7</f>
        <v>2015</v>
      </c>
      <c r="F93" s="423">
        <v>0</v>
      </c>
      <c r="G93" s="424"/>
      <c r="H93" s="425"/>
      <c r="I93" s="225"/>
      <c r="J93" s="420"/>
      <c r="K93" s="420"/>
      <c r="L93" s="420"/>
      <c r="M93" s="420"/>
    </row>
    <row r="94" spans="1:13">
      <c r="A94" s="415">
        <f t="shared" si="10"/>
        <v>79</v>
      </c>
      <c r="C94" s="426" t="s">
        <v>426</v>
      </c>
      <c r="D94" s="375" t="s">
        <v>427</v>
      </c>
      <c r="E94" s="422">
        <f>+$E$8</f>
        <v>2016</v>
      </c>
      <c r="F94" s="423">
        <v>0</v>
      </c>
      <c r="G94" s="427"/>
      <c r="J94" s="420"/>
      <c r="K94" s="420"/>
      <c r="L94" s="420"/>
      <c r="M94" s="420"/>
    </row>
    <row r="95" spans="1:13">
      <c r="A95" s="415">
        <f t="shared" si="10"/>
        <v>80</v>
      </c>
      <c r="B95" s="257"/>
      <c r="C95" s="426" t="s">
        <v>428</v>
      </c>
      <c r="D95" s="375" t="s">
        <v>427</v>
      </c>
      <c r="E95" s="422">
        <f t="shared" ref="E95:E105" si="11">+$E$8</f>
        <v>2016</v>
      </c>
      <c r="F95" s="423">
        <v>0</v>
      </c>
      <c r="G95" s="424"/>
      <c r="H95" s="425"/>
      <c r="I95" s="194"/>
      <c r="J95" s="420"/>
      <c r="K95" s="420"/>
      <c r="L95" s="420"/>
      <c r="M95" s="420"/>
    </row>
    <row r="96" spans="1:13">
      <c r="A96" s="415">
        <f t="shared" si="10"/>
        <v>81</v>
      </c>
      <c r="B96" s="257"/>
      <c r="C96" s="426" t="s">
        <v>429</v>
      </c>
      <c r="D96" s="375" t="s">
        <v>427</v>
      </c>
      <c r="E96" s="422">
        <f t="shared" si="11"/>
        <v>2016</v>
      </c>
      <c r="F96" s="423">
        <v>0</v>
      </c>
      <c r="G96" s="424"/>
      <c r="H96" s="425"/>
      <c r="I96" s="194"/>
      <c r="J96" s="420"/>
      <c r="K96" s="420"/>
      <c r="L96" s="420"/>
      <c r="M96" s="420"/>
    </row>
    <row r="97" spans="1:13">
      <c r="A97" s="415">
        <f t="shared" si="10"/>
        <v>82</v>
      </c>
      <c r="C97" s="426" t="s">
        <v>430</v>
      </c>
      <c r="D97" s="375" t="s">
        <v>427</v>
      </c>
      <c r="E97" s="422">
        <f t="shared" si="11"/>
        <v>2016</v>
      </c>
      <c r="F97" s="423">
        <v>0</v>
      </c>
      <c r="G97" s="424"/>
      <c r="H97" s="425"/>
      <c r="I97" s="194"/>
      <c r="J97" s="420"/>
      <c r="K97" s="420"/>
      <c r="L97" s="420"/>
      <c r="M97" s="420"/>
    </row>
    <row r="98" spans="1:13">
      <c r="A98" s="415">
        <f t="shared" si="10"/>
        <v>83</v>
      </c>
      <c r="C98" s="426" t="s">
        <v>431</v>
      </c>
      <c r="D98" s="375" t="s">
        <v>427</v>
      </c>
      <c r="E98" s="422">
        <f t="shared" si="11"/>
        <v>2016</v>
      </c>
      <c r="F98" s="423">
        <v>0</v>
      </c>
    </row>
    <row r="99" spans="1:13">
      <c r="A99" s="415">
        <f t="shared" si="10"/>
        <v>84</v>
      </c>
      <c r="C99" s="426" t="s">
        <v>432</v>
      </c>
      <c r="D99" s="375" t="s">
        <v>427</v>
      </c>
      <c r="E99" s="422">
        <f t="shared" si="11"/>
        <v>2016</v>
      </c>
      <c r="F99" s="423">
        <f>ROUND(F13*('[4]7- Depreciation Rates'!D19/100)/12,0)</f>
        <v>0</v>
      </c>
      <c r="G99" s="424"/>
      <c r="H99" s="425"/>
      <c r="I99" s="225"/>
      <c r="J99" s="420"/>
      <c r="K99" s="420"/>
      <c r="L99" s="420"/>
      <c r="M99" s="420"/>
    </row>
    <row r="100" spans="1:13">
      <c r="A100" s="415">
        <f t="shared" si="10"/>
        <v>85</v>
      </c>
      <c r="C100" s="426" t="s">
        <v>433</v>
      </c>
      <c r="D100" s="375" t="s">
        <v>427</v>
      </c>
      <c r="E100" s="422">
        <f t="shared" si="11"/>
        <v>2016</v>
      </c>
      <c r="F100" s="423">
        <v>0</v>
      </c>
      <c r="G100" s="427"/>
      <c r="J100" s="420"/>
      <c r="K100" s="420"/>
      <c r="L100" s="420"/>
      <c r="M100" s="420"/>
    </row>
    <row r="101" spans="1:13">
      <c r="A101" s="415">
        <f t="shared" si="10"/>
        <v>86</v>
      </c>
      <c r="B101" s="257"/>
      <c r="C101" s="426" t="s">
        <v>434</v>
      </c>
      <c r="D101" s="375" t="s">
        <v>427</v>
      </c>
      <c r="E101" s="422">
        <f t="shared" si="11"/>
        <v>2016</v>
      </c>
      <c r="F101" s="423">
        <v>0</v>
      </c>
      <c r="G101" s="424"/>
      <c r="H101" s="425"/>
      <c r="I101" s="194"/>
      <c r="J101" s="420"/>
      <c r="K101" s="420"/>
      <c r="L101" s="420"/>
      <c r="M101" s="420"/>
    </row>
    <row r="102" spans="1:13">
      <c r="A102" s="415">
        <f t="shared" si="10"/>
        <v>87</v>
      </c>
      <c r="B102" s="257"/>
      <c r="C102" s="426" t="s">
        <v>435</v>
      </c>
      <c r="D102" s="375" t="s">
        <v>427</v>
      </c>
      <c r="E102" s="422">
        <f t="shared" si="11"/>
        <v>2016</v>
      </c>
      <c r="F102" s="423">
        <v>0</v>
      </c>
      <c r="G102" s="424"/>
      <c r="H102" s="425"/>
      <c r="I102" s="194"/>
      <c r="J102" s="420"/>
      <c r="K102" s="420"/>
      <c r="L102" s="420"/>
      <c r="M102" s="420"/>
    </row>
    <row r="103" spans="1:13">
      <c r="A103" s="415">
        <f t="shared" si="10"/>
        <v>88</v>
      </c>
      <c r="C103" s="426" t="s">
        <v>745</v>
      </c>
      <c r="D103" s="375" t="s">
        <v>427</v>
      </c>
      <c r="E103" s="422">
        <f t="shared" si="11"/>
        <v>2016</v>
      </c>
      <c r="F103" s="423">
        <v>0</v>
      </c>
      <c r="G103" s="424"/>
      <c r="H103" s="425"/>
      <c r="I103" s="194"/>
      <c r="J103" s="420"/>
      <c r="K103" s="420"/>
      <c r="L103" s="420"/>
      <c r="M103" s="420"/>
    </row>
    <row r="104" spans="1:13">
      <c r="A104" s="415">
        <f t="shared" si="10"/>
        <v>89</v>
      </c>
      <c r="C104" s="426" t="s">
        <v>437</v>
      </c>
      <c r="D104" s="375" t="s">
        <v>427</v>
      </c>
      <c r="E104" s="422">
        <f t="shared" si="11"/>
        <v>2016</v>
      </c>
      <c r="F104" s="423">
        <v>0</v>
      </c>
      <c r="H104" s="425"/>
      <c r="I104" s="194"/>
      <c r="J104" s="420"/>
      <c r="K104" s="420"/>
      <c r="L104" s="420"/>
      <c r="M104" s="420"/>
    </row>
    <row r="105" spans="1:13">
      <c r="A105" s="415">
        <f t="shared" si="10"/>
        <v>90</v>
      </c>
      <c r="C105" s="428" t="s">
        <v>424</v>
      </c>
      <c r="D105" s="429" t="s">
        <v>765</v>
      </c>
      <c r="E105" s="430">
        <f t="shared" si="11"/>
        <v>2016</v>
      </c>
      <c r="F105" s="423">
        <v>0</v>
      </c>
      <c r="G105" s="436"/>
    </row>
    <row r="106" spans="1:13">
      <c r="A106" s="415">
        <f t="shared" si="10"/>
        <v>91</v>
      </c>
      <c r="C106" s="433" t="s">
        <v>766</v>
      </c>
      <c r="D106" s="375" t="str">
        <f>"(sum lines "&amp;A93&amp;"-"&amp;A105&amp;") /13"</f>
        <v>(sum lines 78-90) /13</v>
      </c>
      <c r="E106" s="434"/>
      <c r="F106" s="453">
        <f>SUM(F93:F105)/13</f>
        <v>0</v>
      </c>
      <c r="G106" s="432"/>
      <c r="J106" s="420"/>
      <c r="K106" s="420"/>
      <c r="L106" s="420"/>
      <c r="M106" s="420"/>
    </row>
    <row r="107" spans="1:13">
      <c r="A107" s="415"/>
      <c r="B107" s="257"/>
      <c r="C107" s="426"/>
      <c r="E107" s="434"/>
      <c r="F107" s="437"/>
      <c r="G107" s="424"/>
      <c r="H107" s="425"/>
      <c r="I107" s="194"/>
      <c r="J107" s="420"/>
      <c r="K107" s="420"/>
      <c r="L107" s="420"/>
      <c r="M107" s="420"/>
    </row>
    <row r="108" spans="1:13">
      <c r="A108" s="415">
        <f>+A106+1</f>
        <v>92</v>
      </c>
      <c r="C108" s="416" t="s">
        <v>767</v>
      </c>
      <c r="D108" s="375" t="s">
        <v>739</v>
      </c>
      <c r="E108" s="417"/>
      <c r="F108" s="438"/>
      <c r="J108" s="420"/>
      <c r="K108" s="420"/>
      <c r="L108" s="420"/>
      <c r="M108" s="420"/>
    </row>
    <row r="109" spans="1:13">
      <c r="A109" s="415">
        <f t="shared" ref="A109:A122" si="12">+A108+1</f>
        <v>93</v>
      </c>
      <c r="C109" s="375" t="s">
        <v>424</v>
      </c>
      <c r="D109" s="421" t="s">
        <v>768</v>
      </c>
      <c r="E109" s="422">
        <f>+$E$7</f>
        <v>2015</v>
      </c>
      <c r="F109" s="423">
        <v>0</v>
      </c>
      <c r="G109" s="424"/>
      <c r="H109" s="425"/>
      <c r="I109" s="225"/>
      <c r="J109" s="420"/>
      <c r="K109" s="420"/>
      <c r="L109" s="420"/>
      <c r="M109" s="420"/>
    </row>
    <row r="110" spans="1:13">
      <c r="A110" s="415">
        <f t="shared" si="12"/>
        <v>94</v>
      </c>
      <c r="C110" s="426" t="s">
        <v>426</v>
      </c>
      <c r="D110" s="375" t="s">
        <v>427</v>
      </c>
      <c r="E110" s="422">
        <f>+$E$8</f>
        <v>2016</v>
      </c>
      <c r="F110" s="423">
        <v>0</v>
      </c>
      <c r="G110" s="427"/>
      <c r="J110" s="420"/>
      <c r="K110" s="420"/>
      <c r="L110" s="420"/>
      <c r="M110" s="420"/>
    </row>
    <row r="111" spans="1:13">
      <c r="A111" s="415">
        <f t="shared" si="12"/>
        <v>95</v>
      </c>
      <c r="B111" s="257"/>
      <c r="C111" s="426" t="s">
        <v>428</v>
      </c>
      <c r="D111" s="375" t="s">
        <v>427</v>
      </c>
      <c r="E111" s="422">
        <f t="shared" ref="E111:E121" si="13">+$E$8</f>
        <v>2016</v>
      </c>
      <c r="F111" s="423">
        <v>0</v>
      </c>
      <c r="G111" s="424"/>
      <c r="H111" s="425"/>
      <c r="I111" s="194"/>
      <c r="J111" s="420"/>
      <c r="K111" s="420"/>
      <c r="L111" s="420"/>
      <c r="M111" s="420"/>
    </row>
    <row r="112" spans="1:13">
      <c r="A112" s="415">
        <f t="shared" si="12"/>
        <v>96</v>
      </c>
      <c r="B112" s="257"/>
      <c r="C112" s="426" t="s">
        <v>429</v>
      </c>
      <c r="D112" s="375" t="s">
        <v>427</v>
      </c>
      <c r="E112" s="422">
        <f t="shared" si="13"/>
        <v>2016</v>
      </c>
      <c r="F112" s="423">
        <v>0</v>
      </c>
      <c r="G112" s="424"/>
      <c r="H112" s="425"/>
      <c r="I112" s="194"/>
      <c r="J112" s="420"/>
      <c r="K112" s="420"/>
      <c r="L112" s="420"/>
      <c r="M112" s="420"/>
    </row>
    <row r="113" spans="1:13">
      <c r="A113" s="415">
        <f t="shared" si="12"/>
        <v>97</v>
      </c>
      <c r="C113" s="426" t="s">
        <v>430</v>
      </c>
      <c r="D113" s="375" t="s">
        <v>427</v>
      </c>
      <c r="E113" s="422">
        <f t="shared" si="13"/>
        <v>2016</v>
      </c>
      <c r="F113" s="423">
        <v>0</v>
      </c>
      <c r="G113" s="424"/>
      <c r="H113" s="425"/>
      <c r="I113" s="194"/>
      <c r="J113" s="420"/>
      <c r="K113" s="420"/>
      <c r="L113" s="420"/>
      <c r="M113" s="420"/>
    </row>
    <row r="114" spans="1:13">
      <c r="A114" s="415">
        <f t="shared" si="12"/>
        <v>98</v>
      </c>
      <c r="C114" s="426" t="s">
        <v>431</v>
      </c>
      <c r="D114" s="375" t="s">
        <v>427</v>
      </c>
      <c r="E114" s="422">
        <f t="shared" si="13"/>
        <v>2016</v>
      </c>
      <c r="F114" s="423">
        <v>0</v>
      </c>
    </row>
    <row r="115" spans="1:13">
      <c r="A115" s="415">
        <f t="shared" si="12"/>
        <v>99</v>
      </c>
      <c r="C115" s="426" t="s">
        <v>432</v>
      </c>
      <c r="D115" s="375" t="s">
        <v>427</v>
      </c>
      <c r="E115" s="422">
        <f t="shared" si="13"/>
        <v>2016</v>
      </c>
      <c r="F115" s="423">
        <v>0</v>
      </c>
      <c r="G115" s="424"/>
      <c r="H115" s="425"/>
      <c r="I115" s="225"/>
      <c r="J115" s="420"/>
      <c r="K115" s="420"/>
      <c r="L115" s="420"/>
      <c r="M115" s="420"/>
    </row>
    <row r="116" spans="1:13">
      <c r="A116" s="415">
        <f t="shared" si="12"/>
        <v>100</v>
      </c>
      <c r="C116" s="426" t="s">
        <v>433</v>
      </c>
      <c r="D116" s="375" t="s">
        <v>427</v>
      </c>
      <c r="E116" s="422">
        <f t="shared" si="13"/>
        <v>2016</v>
      </c>
      <c r="F116" s="423">
        <v>0</v>
      </c>
      <c r="G116" s="427"/>
      <c r="J116" s="420"/>
      <c r="K116" s="420"/>
      <c r="L116" s="420"/>
      <c r="M116" s="420"/>
    </row>
    <row r="117" spans="1:13">
      <c r="A117" s="415">
        <f t="shared" si="12"/>
        <v>101</v>
      </c>
      <c r="B117" s="257"/>
      <c r="C117" s="426" t="s">
        <v>434</v>
      </c>
      <c r="D117" s="375" t="s">
        <v>427</v>
      </c>
      <c r="E117" s="422">
        <f t="shared" si="13"/>
        <v>2016</v>
      </c>
      <c r="F117" s="423">
        <v>0</v>
      </c>
      <c r="G117" s="424"/>
      <c r="H117" s="425"/>
      <c r="I117" s="194"/>
      <c r="J117" s="420"/>
      <c r="K117" s="420"/>
      <c r="L117" s="420"/>
      <c r="M117" s="420"/>
    </row>
    <row r="118" spans="1:13">
      <c r="A118" s="415">
        <f t="shared" si="12"/>
        <v>102</v>
      </c>
      <c r="B118" s="257"/>
      <c r="C118" s="426" t="s">
        <v>435</v>
      </c>
      <c r="D118" s="375" t="s">
        <v>427</v>
      </c>
      <c r="E118" s="422">
        <f t="shared" si="13"/>
        <v>2016</v>
      </c>
      <c r="F118" s="423">
        <v>0</v>
      </c>
      <c r="G118" s="424"/>
      <c r="H118" s="425"/>
      <c r="I118" s="194"/>
      <c r="J118" s="420"/>
      <c r="K118" s="420"/>
      <c r="L118" s="420"/>
      <c r="M118" s="420"/>
    </row>
    <row r="119" spans="1:13">
      <c r="A119" s="415">
        <f t="shared" si="12"/>
        <v>103</v>
      </c>
      <c r="C119" s="426" t="s">
        <v>436</v>
      </c>
      <c r="D119" s="375" t="s">
        <v>427</v>
      </c>
      <c r="E119" s="422">
        <f t="shared" si="13"/>
        <v>2016</v>
      </c>
      <c r="F119" s="423">
        <v>0</v>
      </c>
      <c r="G119" s="424"/>
      <c r="H119" s="425"/>
      <c r="I119" s="194"/>
      <c r="J119" s="420"/>
      <c r="K119" s="420"/>
      <c r="L119" s="420"/>
      <c r="M119" s="420"/>
    </row>
    <row r="120" spans="1:13">
      <c r="A120" s="415">
        <f t="shared" si="12"/>
        <v>104</v>
      </c>
      <c r="C120" s="426" t="s">
        <v>437</v>
      </c>
      <c r="D120" s="375" t="s">
        <v>427</v>
      </c>
      <c r="E120" s="422">
        <f t="shared" si="13"/>
        <v>2016</v>
      </c>
      <c r="F120" s="423">
        <v>0</v>
      </c>
      <c r="G120" s="424"/>
      <c r="H120" s="425"/>
      <c r="I120" s="194"/>
      <c r="J120" s="420"/>
      <c r="K120" s="420"/>
      <c r="L120" s="420"/>
      <c r="M120" s="420"/>
    </row>
    <row r="121" spans="1:13">
      <c r="A121" s="415">
        <f t="shared" si="12"/>
        <v>105</v>
      </c>
      <c r="C121" s="428" t="s">
        <v>424</v>
      </c>
      <c r="D121" s="429" t="s">
        <v>769</v>
      </c>
      <c r="E121" s="430">
        <f t="shared" si="13"/>
        <v>2016</v>
      </c>
      <c r="F121" s="431">
        <v>0</v>
      </c>
      <c r="G121" s="436"/>
    </row>
    <row r="122" spans="1:13">
      <c r="A122" s="415">
        <f t="shared" si="12"/>
        <v>106</v>
      </c>
      <c r="C122" s="433" t="s">
        <v>770</v>
      </c>
      <c r="D122" s="375" t="str">
        <f>"(sum lines "&amp;A109&amp;"-"&amp;A121&amp;") /13"</f>
        <v>(sum lines 93-105) /13</v>
      </c>
      <c r="E122" s="434"/>
      <c r="F122" s="435">
        <f>SUM(F109:F121)/13</f>
        <v>0</v>
      </c>
      <c r="G122" s="432"/>
      <c r="J122" s="420"/>
      <c r="K122" s="420"/>
      <c r="L122" s="420"/>
      <c r="M122" s="420"/>
    </row>
    <row r="123" spans="1:13">
      <c r="A123" s="415"/>
      <c r="B123" s="257"/>
      <c r="C123" s="426"/>
      <c r="E123" s="434"/>
      <c r="F123" s="437"/>
      <c r="G123" s="424"/>
      <c r="H123" s="425"/>
      <c r="I123" s="194"/>
      <c r="J123" s="420"/>
      <c r="K123" s="420"/>
      <c r="L123" s="420"/>
      <c r="M123" s="420"/>
    </row>
    <row r="124" spans="1:13">
      <c r="A124" s="415">
        <f>+A122+1</f>
        <v>107</v>
      </c>
      <c r="C124" s="416" t="s">
        <v>771</v>
      </c>
      <c r="D124" s="375" t="s">
        <v>739</v>
      </c>
      <c r="E124" s="417"/>
      <c r="F124" s="438"/>
      <c r="J124" s="420"/>
      <c r="K124" s="420"/>
      <c r="L124" s="420"/>
      <c r="M124" s="420"/>
    </row>
    <row r="125" spans="1:13">
      <c r="A125" s="415">
        <f>+A124+1</f>
        <v>108</v>
      </c>
      <c r="C125" s="375" t="s">
        <v>424</v>
      </c>
      <c r="D125" s="421" t="s">
        <v>772</v>
      </c>
      <c r="E125" s="422">
        <f>+$E$7</f>
        <v>2015</v>
      </c>
      <c r="F125" s="423">
        <v>0</v>
      </c>
      <c r="G125" s="424"/>
      <c r="H125" s="425"/>
      <c r="I125" s="225"/>
      <c r="J125" s="420"/>
      <c r="K125" s="420"/>
      <c r="L125" s="420"/>
      <c r="M125" s="420"/>
    </row>
    <row r="126" spans="1:13">
      <c r="A126" s="415">
        <f t="shared" ref="A126:A137" si="14">+A125+1</f>
        <v>109</v>
      </c>
      <c r="C126" s="426" t="s">
        <v>426</v>
      </c>
      <c r="D126" s="375" t="s">
        <v>427</v>
      </c>
      <c r="E126" s="422">
        <f>+$E$8</f>
        <v>2016</v>
      </c>
      <c r="F126" s="423">
        <v>0</v>
      </c>
      <c r="G126" s="424"/>
      <c r="H126" s="425"/>
      <c r="I126" s="225"/>
      <c r="J126" s="420"/>
      <c r="K126" s="420"/>
      <c r="L126" s="420"/>
      <c r="M126" s="420"/>
    </row>
    <row r="127" spans="1:13">
      <c r="A127" s="415">
        <f t="shared" si="14"/>
        <v>110</v>
      </c>
      <c r="C127" s="426" t="s">
        <v>428</v>
      </c>
      <c r="D127" s="375" t="s">
        <v>427</v>
      </c>
      <c r="E127" s="422">
        <f t="shared" ref="E127:E137" si="15">+$E$8</f>
        <v>2016</v>
      </c>
      <c r="F127" s="423">
        <v>0</v>
      </c>
      <c r="G127" s="424"/>
      <c r="H127" s="425"/>
      <c r="I127" s="225"/>
      <c r="J127" s="420"/>
      <c r="K127" s="420"/>
      <c r="L127" s="420"/>
      <c r="M127" s="420"/>
    </row>
    <row r="128" spans="1:13">
      <c r="A128" s="415">
        <f t="shared" si="14"/>
        <v>111</v>
      </c>
      <c r="C128" s="426" t="s">
        <v>429</v>
      </c>
      <c r="D128" s="375" t="s">
        <v>427</v>
      </c>
      <c r="E128" s="422">
        <f t="shared" si="15"/>
        <v>2016</v>
      </c>
      <c r="F128" s="423">
        <v>0</v>
      </c>
      <c r="G128" s="424"/>
      <c r="H128" s="425"/>
      <c r="I128" s="225"/>
      <c r="J128" s="420"/>
      <c r="K128" s="420"/>
      <c r="L128" s="420"/>
      <c r="M128" s="420"/>
    </row>
    <row r="129" spans="1:13">
      <c r="A129" s="415">
        <f t="shared" si="14"/>
        <v>112</v>
      </c>
      <c r="C129" s="426" t="s">
        <v>430</v>
      </c>
      <c r="D129" s="375" t="s">
        <v>427</v>
      </c>
      <c r="E129" s="422">
        <f t="shared" si="15"/>
        <v>2016</v>
      </c>
      <c r="F129" s="423">
        <v>0</v>
      </c>
      <c r="G129" s="424"/>
      <c r="H129" s="425"/>
      <c r="I129" s="225"/>
      <c r="J129" s="420"/>
      <c r="K129" s="420"/>
      <c r="L129" s="420"/>
      <c r="M129" s="420"/>
    </row>
    <row r="130" spans="1:13">
      <c r="A130" s="415">
        <f t="shared" si="14"/>
        <v>113</v>
      </c>
      <c r="C130" s="426" t="s">
        <v>431</v>
      </c>
      <c r="D130" s="375" t="s">
        <v>427</v>
      </c>
      <c r="E130" s="422">
        <f t="shared" si="15"/>
        <v>2016</v>
      </c>
      <c r="F130" s="423">
        <v>0</v>
      </c>
      <c r="G130" s="424"/>
      <c r="H130" s="425"/>
      <c r="I130" s="225"/>
      <c r="J130" s="420"/>
      <c r="K130" s="420"/>
      <c r="L130" s="420"/>
      <c r="M130" s="420"/>
    </row>
    <row r="131" spans="1:13">
      <c r="A131" s="415">
        <f t="shared" si="14"/>
        <v>114</v>
      </c>
      <c r="C131" s="426" t="s">
        <v>432</v>
      </c>
      <c r="D131" s="375" t="s">
        <v>427</v>
      </c>
      <c r="E131" s="422">
        <f t="shared" si="15"/>
        <v>2016</v>
      </c>
      <c r="F131" s="423">
        <f>ROUND(F45*('[4]7- Depreciation Rates'!D19/100)/12,0)</f>
        <v>0</v>
      </c>
      <c r="G131" s="424"/>
      <c r="H131" s="425"/>
      <c r="I131" s="225"/>
      <c r="J131" s="420"/>
      <c r="K131" s="420"/>
      <c r="L131" s="420"/>
      <c r="M131" s="420"/>
    </row>
    <row r="132" spans="1:13">
      <c r="A132" s="415">
        <f t="shared" si="14"/>
        <v>115</v>
      </c>
      <c r="C132" s="426" t="s">
        <v>433</v>
      </c>
      <c r="D132" s="375" t="s">
        <v>427</v>
      </c>
      <c r="E132" s="422">
        <f t="shared" si="15"/>
        <v>2016</v>
      </c>
      <c r="F132" s="423">
        <f>F131+$F$131</f>
        <v>0</v>
      </c>
      <c r="G132" s="424"/>
      <c r="H132" s="425"/>
      <c r="I132" s="225"/>
      <c r="J132" s="420"/>
      <c r="K132" s="420"/>
      <c r="L132" s="420"/>
      <c r="M132" s="420"/>
    </row>
    <row r="133" spans="1:13">
      <c r="A133" s="415">
        <f t="shared" si="14"/>
        <v>116</v>
      </c>
      <c r="C133" s="426" t="s">
        <v>434</v>
      </c>
      <c r="D133" s="375" t="s">
        <v>427</v>
      </c>
      <c r="E133" s="422">
        <f t="shared" si="15"/>
        <v>2016</v>
      </c>
      <c r="F133" s="423">
        <f t="shared" ref="F133:F137" si="16">F132+$F$131</f>
        <v>0</v>
      </c>
      <c r="G133" s="424"/>
      <c r="H133" s="425"/>
      <c r="I133" s="225"/>
      <c r="J133" s="420"/>
      <c r="K133" s="420"/>
      <c r="L133" s="420"/>
      <c r="M133" s="420"/>
    </row>
    <row r="134" spans="1:13">
      <c r="A134" s="415">
        <f t="shared" si="14"/>
        <v>117</v>
      </c>
      <c r="C134" s="426" t="s">
        <v>435</v>
      </c>
      <c r="D134" s="375" t="s">
        <v>427</v>
      </c>
      <c r="E134" s="422">
        <f t="shared" si="15"/>
        <v>2016</v>
      </c>
      <c r="F134" s="423">
        <f t="shared" si="16"/>
        <v>0</v>
      </c>
      <c r="G134" s="424"/>
      <c r="H134" s="425"/>
      <c r="I134" s="225"/>
      <c r="J134" s="420"/>
      <c r="K134" s="420"/>
      <c r="L134" s="420"/>
      <c r="M134" s="420"/>
    </row>
    <row r="135" spans="1:13">
      <c r="A135" s="415">
        <f t="shared" si="14"/>
        <v>118</v>
      </c>
      <c r="C135" s="426" t="s">
        <v>436</v>
      </c>
      <c r="D135" s="375" t="s">
        <v>427</v>
      </c>
      <c r="E135" s="422">
        <f t="shared" si="15"/>
        <v>2016</v>
      </c>
      <c r="F135" s="423">
        <f t="shared" si="16"/>
        <v>0</v>
      </c>
      <c r="G135" s="424"/>
      <c r="H135" s="425"/>
      <c r="I135" s="225"/>
      <c r="J135" s="420"/>
      <c r="K135" s="420"/>
      <c r="L135" s="420"/>
      <c r="M135" s="420"/>
    </row>
    <row r="136" spans="1:13">
      <c r="A136" s="415">
        <f t="shared" si="14"/>
        <v>119</v>
      </c>
      <c r="C136" s="426" t="s">
        <v>437</v>
      </c>
      <c r="D136" s="375" t="s">
        <v>427</v>
      </c>
      <c r="E136" s="422">
        <f t="shared" si="15"/>
        <v>2016</v>
      </c>
      <c r="F136" s="423">
        <f t="shared" si="16"/>
        <v>0</v>
      </c>
      <c r="G136" s="424"/>
      <c r="H136" s="425"/>
      <c r="I136" s="225"/>
      <c r="J136" s="420"/>
      <c r="K136" s="420"/>
      <c r="L136" s="420"/>
      <c r="M136" s="420"/>
    </row>
    <row r="137" spans="1:13">
      <c r="A137" s="415">
        <f t="shared" si="14"/>
        <v>120</v>
      </c>
      <c r="C137" s="428" t="s">
        <v>424</v>
      </c>
      <c r="D137" s="429" t="s">
        <v>773</v>
      </c>
      <c r="E137" s="430">
        <f t="shared" si="15"/>
        <v>2016</v>
      </c>
      <c r="F137" s="431">
        <f t="shared" si="16"/>
        <v>0</v>
      </c>
      <c r="G137" s="436"/>
    </row>
    <row r="138" spans="1:13">
      <c r="A138" s="415">
        <f>+A137+1</f>
        <v>121</v>
      </c>
      <c r="C138" s="433" t="s">
        <v>774</v>
      </c>
      <c r="D138" s="375" t="str">
        <f>"(sum lines "&amp;A125&amp;"-"&amp;A137&amp;") /13"</f>
        <v>(sum lines 108-120) /13</v>
      </c>
      <c r="E138" s="434"/>
      <c r="F138" s="435">
        <f>SUM(F125:F137)/13</f>
        <v>0</v>
      </c>
      <c r="G138" s="432"/>
      <c r="J138" s="420"/>
      <c r="K138" s="420"/>
      <c r="L138" s="420"/>
      <c r="M138" s="420"/>
    </row>
    <row r="139" spans="1:13">
      <c r="A139" s="415"/>
      <c r="C139" s="426"/>
      <c r="E139" s="440"/>
      <c r="F139" s="437"/>
      <c r="G139" s="424"/>
      <c r="H139" s="425"/>
      <c r="I139" s="194"/>
      <c r="J139" s="420"/>
      <c r="K139" s="420"/>
      <c r="L139" s="420"/>
      <c r="M139" s="420"/>
    </row>
    <row r="140" spans="1:13">
      <c r="A140" s="415">
        <f>+A138+1</f>
        <v>122</v>
      </c>
      <c r="C140" s="416" t="s">
        <v>775</v>
      </c>
      <c r="D140" s="375" t="s">
        <v>739</v>
      </c>
      <c r="E140" s="417"/>
      <c r="F140" s="438"/>
      <c r="J140" s="420"/>
      <c r="K140" s="420"/>
      <c r="L140" s="420"/>
      <c r="M140" s="420"/>
    </row>
    <row r="141" spans="1:13">
      <c r="A141" s="415">
        <f>+A140+1</f>
        <v>123</v>
      </c>
      <c r="C141" s="375" t="s">
        <v>424</v>
      </c>
      <c r="D141" s="421" t="s">
        <v>776</v>
      </c>
      <c r="E141" s="422">
        <f>+$E$7</f>
        <v>2015</v>
      </c>
      <c r="F141" s="423">
        <v>0</v>
      </c>
      <c r="G141" s="424"/>
      <c r="H141" s="425"/>
      <c r="I141" s="225"/>
      <c r="J141" s="420"/>
      <c r="K141" s="420"/>
      <c r="L141" s="420"/>
      <c r="M141" s="420"/>
    </row>
    <row r="142" spans="1:13">
      <c r="A142" s="415">
        <f t="shared" ref="A142:A153" si="17">+A141+1</f>
        <v>124</v>
      </c>
      <c r="C142" s="426" t="s">
        <v>426</v>
      </c>
      <c r="D142" s="375" t="s">
        <v>427</v>
      </c>
      <c r="E142" s="422">
        <f>+$E$8</f>
        <v>2016</v>
      </c>
      <c r="F142" s="423">
        <v>0</v>
      </c>
      <c r="G142" s="424"/>
      <c r="H142" s="425"/>
      <c r="I142" s="225"/>
      <c r="J142" s="420"/>
      <c r="K142" s="420"/>
      <c r="L142" s="420"/>
      <c r="M142" s="420"/>
    </row>
    <row r="143" spans="1:13">
      <c r="A143" s="415">
        <f t="shared" si="17"/>
        <v>125</v>
      </c>
      <c r="C143" s="426" t="s">
        <v>428</v>
      </c>
      <c r="D143" s="375" t="s">
        <v>427</v>
      </c>
      <c r="E143" s="422">
        <f t="shared" ref="E143:E153" si="18">+$E$8</f>
        <v>2016</v>
      </c>
      <c r="F143" s="423">
        <v>0</v>
      </c>
      <c r="G143" s="424"/>
      <c r="H143" s="425"/>
      <c r="I143" s="225"/>
      <c r="J143" s="420"/>
      <c r="K143" s="420"/>
      <c r="L143" s="420"/>
      <c r="M143" s="420"/>
    </row>
    <row r="144" spans="1:13">
      <c r="A144" s="415">
        <f t="shared" si="17"/>
        <v>126</v>
      </c>
      <c r="C144" s="426" t="s">
        <v>429</v>
      </c>
      <c r="D144" s="375" t="s">
        <v>427</v>
      </c>
      <c r="E144" s="422">
        <f t="shared" si="18"/>
        <v>2016</v>
      </c>
      <c r="F144" s="423">
        <v>0</v>
      </c>
      <c r="G144" s="424"/>
      <c r="H144" s="425"/>
      <c r="I144" s="225"/>
      <c r="J144" s="420"/>
      <c r="K144" s="420"/>
      <c r="L144" s="420"/>
      <c r="M144" s="420"/>
    </row>
    <row r="145" spans="1:13">
      <c r="A145" s="415">
        <f t="shared" si="17"/>
        <v>127</v>
      </c>
      <c r="C145" s="426" t="s">
        <v>430</v>
      </c>
      <c r="D145" s="375" t="s">
        <v>427</v>
      </c>
      <c r="E145" s="422">
        <f t="shared" si="18"/>
        <v>2016</v>
      </c>
      <c r="F145" s="423">
        <v>0</v>
      </c>
      <c r="G145" s="424"/>
      <c r="H145" s="425"/>
      <c r="I145" s="225"/>
      <c r="J145" s="420"/>
      <c r="K145" s="420"/>
      <c r="L145" s="420"/>
      <c r="M145" s="420"/>
    </row>
    <row r="146" spans="1:13">
      <c r="A146" s="415">
        <f t="shared" si="17"/>
        <v>128</v>
      </c>
      <c r="C146" s="426" t="s">
        <v>431</v>
      </c>
      <c r="D146" s="375" t="s">
        <v>427</v>
      </c>
      <c r="E146" s="422">
        <f t="shared" si="18"/>
        <v>2016</v>
      </c>
      <c r="F146" s="423">
        <v>0</v>
      </c>
      <c r="G146" s="424"/>
      <c r="H146" s="425"/>
      <c r="I146" s="225"/>
      <c r="J146" s="420"/>
      <c r="K146" s="420"/>
      <c r="L146" s="420"/>
      <c r="M146" s="420"/>
    </row>
    <row r="147" spans="1:13">
      <c r="A147" s="415">
        <f t="shared" si="17"/>
        <v>129</v>
      </c>
      <c r="C147" s="426" t="s">
        <v>432</v>
      </c>
      <c r="D147" s="375" t="s">
        <v>427</v>
      </c>
      <c r="E147" s="422">
        <f t="shared" si="18"/>
        <v>2016</v>
      </c>
      <c r="F147" s="423">
        <v>0</v>
      </c>
      <c r="G147" s="424"/>
      <c r="H147" s="425"/>
      <c r="I147" s="225"/>
      <c r="J147" s="420"/>
      <c r="K147" s="420"/>
      <c r="L147" s="420"/>
      <c r="M147" s="420"/>
    </row>
    <row r="148" spans="1:13">
      <c r="A148" s="415">
        <f t="shared" si="17"/>
        <v>130</v>
      </c>
      <c r="C148" s="426" t="s">
        <v>433</v>
      </c>
      <c r="D148" s="375" t="s">
        <v>427</v>
      </c>
      <c r="E148" s="422">
        <f t="shared" si="18"/>
        <v>2016</v>
      </c>
      <c r="F148" s="423">
        <v>0</v>
      </c>
      <c r="G148" s="424"/>
      <c r="H148" s="425"/>
      <c r="I148" s="225"/>
      <c r="J148" s="420"/>
      <c r="K148" s="420"/>
      <c r="L148" s="420"/>
      <c r="M148" s="420"/>
    </row>
    <row r="149" spans="1:13">
      <c r="A149" s="415">
        <f t="shared" si="17"/>
        <v>131</v>
      </c>
      <c r="C149" s="426" t="s">
        <v>434</v>
      </c>
      <c r="D149" s="375" t="s">
        <v>427</v>
      </c>
      <c r="E149" s="422">
        <f t="shared" si="18"/>
        <v>2016</v>
      </c>
      <c r="F149" s="423">
        <v>0</v>
      </c>
      <c r="G149" s="424"/>
      <c r="H149" s="425"/>
      <c r="I149" s="225"/>
      <c r="J149" s="420"/>
      <c r="K149" s="420"/>
      <c r="L149" s="420"/>
      <c r="M149" s="420"/>
    </row>
    <row r="150" spans="1:13">
      <c r="A150" s="415">
        <f t="shared" si="17"/>
        <v>132</v>
      </c>
      <c r="C150" s="426" t="s">
        <v>435</v>
      </c>
      <c r="D150" s="375" t="s">
        <v>427</v>
      </c>
      <c r="E150" s="422">
        <f t="shared" si="18"/>
        <v>2016</v>
      </c>
      <c r="F150" s="423">
        <v>0</v>
      </c>
      <c r="G150" s="424"/>
      <c r="H150" s="425"/>
      <c r="I150" s="225"/>
      <c r="J150" s="420"/>
      <c r="K150" s="420"/>
      <c r="L150" s="420"/>
      <c r="M150" s="420"/>
    </row>
    <row r="151" spans="1:13">
      <c r="A151" s="415">
        <f t="shared" si="17"/>
        <v>133</v>
      </c>
      <c r="C151" s="426" t="s">
        <v>436</v>
      </c>
      <c r="D151" s="375" t="s">
        <v>427</v>
      </c>
      <c r="E151" s="422">
        <f t="shared" si="18"/>
        <v>2016</v>
      </c>
      <c r="F151" s="423">
        <v>0</v>
      </c>
      <c r="G151" s="424"/>
      <c r="H151" s="425"/>
      <c r="I151" s="225"/>
      <c r="J151" s="420"/>
      <c r="K151" s="420"/>
      <c r="L151" s="420"/>
      <c r="M151" s="420"/>
    </row>
    <row r="152" spans="1:13">
      <c r="A152" s="415">
        <f t="shared" si="17"/>
        <v>134</v>
      </c>
      <c r="C152" s="426" t="s">
        <v>437</v>
      </c>
      <c r="D152" s="375" t="s">
        <v>427</v>
      </c>
      <c r="E152" s="422">
        <f t="shared" si="18"/>
        <v>2016</v>
      </c>
      <c r="F152" s="423">
        <v>0</v>
      </c>
      <c r="G152" s="424"/>
      <c r="H152" s="425"/>
      <c r="I152" s="225"/>
      <c r="J152" s="420"/>
      <c r="K152" s="420"/>
      <c r="L152" s="420"/>
      <c r="M152" s="420"/>
    </row>
    <row r="153" spans="1:13">
      <c r="A153" s="415">
        <f t="shared" si="17"/>
        <v>135</v>
      </c>
      <c r="C153" s="428" t="s">
        <v>424</v>
      </c>
      <c r="D153" s="429" t="s">
        <v>777</v>
      </c>
      <c r="E153" s="430">
        <f t="shared" si="18"/>
        <v>2016</v>
      </c>
      <c r="F153" s="431">
        <v>0</v>
      </c>
      <c r="G153" s="436"/>
    </row>
    <row r="154" spans="1:13">
      <c r="A154" s="415">
        <f>+A153+1</f>
        <v>136</v>
      </c>
      <c r="C154" s="433" t="s">
        <v>778</v>
      </c>
      <c r="D154" s="375" t="str">
        <f>"(sum lines "&amp;A141&amp;"-"&amp;A153&amp;") /13"</f>
        <v>(sum lines 123-135) /13</v>
      </c>
      <c r="E154" s="434"/>
      <c r="F154" s="435">
        <f>SUM(F141:F153)/13</f>
        <v>0</v>
      </c>
      <c r="G154" s="432"/>
      <c r="J154" s="420"/>
      <c r="K154" s="420"/>
      <c r="L154" s="420"/>
      <c r="M154" s="420"/>
    </row>
    <row r="155" spans="1:13">
      <c r="A155" s="415"/>
      <c r="C155" s="426"/>
      <c r="D155" s="421"/>
      <c r="E155" s="440"/>
      <c r="F155" s="441"/>
    </row>
    <row r="156" spans="1:13">
      <c r="A156" s="415">
        <f>+A154+1</f>
        <v>137</v>
      </c>
      <c r="C156" s="416" t="s">
        <v>779</v>
      </c>
      <c r="D156" s="375" t="s">
        <v>739</v>
      </c>
      <c r="E156" s="417"/>
      <c r="F156" s="438"/>
      <c r="J156" s="420"/>
      <c r="K156" s="420"/>
      <c r="L156" s="420"/>
      <c r="M156" s="420"/>
    </row>
    <row r="157" spans="1:13">
      <c r="A157" s="415">
        <f t="shared" ref="A157:A170" si="19">+A156+1</f>
        <v>138</v>
      </c>
      <c r="C157" s="375" t="s">
        <v>424</v>
      </c>
      <c r="D157" s="421" t="s">
        <v>780</v>
      </c>
      <c r="E157" s="422">
        <f>+$E$7</f>
        <v>2015</v>
      </c>
      <c r="F157" s="423">
        <v>0</v>
      </c>
      <c r="J157" s="420"/>
      <c r="K157" s="420"/>
      <c r="L157" s="420"/>
      <c r="M157" s="420"/>
    </row>
    <row r="158" spans="1:13">
      <c r="A158" s="415">
        <f t="shared" si="19"/>
        <v>139</v>
      </c>
      <c r="C158" s="426" t="s">
        <v>426</v>
      </c>
      <c r="D158" s="375" t="s">
        <v>427</v>
      </c>
      <c r="E158" s="422">
        <f>+$E$8</f>
        <v>2016</v>
      </c>
      <c r="F158" s="423">
        <v>0</v>
      </c>
      <c r="J158" s="420"/>
      <c r="K158" s="420"/>
      <c r="L158" s="420"/>
      <c r="M158" s="420"/>
    </row>
    <row r="159" spans="1:13">
      <c r="A159" s="415">
        <f t="shared" si="19"/>
        <v>140</v>
      </c>
      <c r="C159" s="426" t="s">
        <v>428</v>
      </c>
      <c r="D159" s="375" t="s">
        <v>427</v>
      </c>
      <c r="E159" s="422">
        <f t="shared" ref="E159:E169" si="20">+$E$8</f>
        <v>2016</v>
      </c>
      <c r="F159" s="423">
        <v>0</v>
      </c>
      <c r="J159" s="420"/>
      <c r="K159" s="420"/>
      <c r="L159" s="420"/>
      <c r="M159" s="420"/>
    </row>
    <row r="160" spans="1:13">
      <c r="A160" s="415">
        <f t="shared" si="19"/>
        <v>141</v>
      </c>
      <c r="C160" s="426" t="s">
        <v>429</v>
      </c>
      <c r="D160" s="375" t="s">
        <v>427</v>
      </c>
      <c r="E160" s="422">
        <f t="shared" si="20"/>
        <v>2016</v>
      </c>
      <c r="F160" s="423">
        <v>0</v>
      </c>
      <c r="J160" s="420"/>
      <c r="K160" s="420"/>
      <c r="L160" s="420"/>
      <c r="M160" s="420"/>
    </row>
    <row r="161" spans="1:13">
      <c r="A161" s="415">
        <f t="shared" si="19"/>
        <v>142</v>
      </c>
      <c r="C161" s="426" t="s">
        <v>430</v>
      </c>
      <c r="D161" s="375" t="s">
        <v>427</v>
      </c>
      <c r="E161" s="422">
        <f t="shared" si="20"/>
        <v>2016</v>
      </c>
      <c r="F161" s="423">
        <v>0</v>
      </c>
      <c r="J161" s="420"/>
      <c r="K161" s="420"/>
      <c r="L161" s="420"/>
      <c r="M161" s="420"/>
    </row>
    <row r="162" spans="1:13">
      <c r="A162" s="415">
        <f t="shared" si="19"/>
        <v>143</v>
      </c>
      <c r="C162" s="426" t="s">
        <v>431</v>
      </c>
      <c r="D162" s="375" t="s">
        <v>427</v>
      </c>
      <c r="E162" s="422">
        <f t="shared" si="20"/>
        <v>2016</v>
      </c>
      <c r="F162" s="423">
        <v>0</v>
      </c>
      <c r="J162" s="420"/>
      <c r="K162" s="420"/>
      <c r="L162" s="420"/>
      <c r="M162" s="420"/>
    </row>
    <row r="163" spans="1:13">
      <c r="A163" s="415">
        <f t="shared" si="19"/>
        <v>144</v>
      </c>
      <c r="C163" s="426" t="s">
        <v>432</v>
      </c>
      <c r="D163" s="375" t="s">
        <v>427</v>
      </c>
      <c r="E163" s="422">
        <f t="shared" si="20"/>
        <v>2016</v>
      </c>
      <c r="F163" s="423">
        <v>0</v>
      </c>
      <c r="J163" s="420"/>
      <c r="K163" s="420"/>
      <c r="L163" s="420"/>
      <c r="M163" s="420"/>
    </row>
    <row r="164" spans="1:13">
      <c r="A164" s="415">
        <f t="shared" si="19"/>
        <v>145</v>
      </c>
      <c r="C164" s="426" t="s">
        <v>433</v>
      </c>
      <c r="D164" s="375" t="s">
        <v>427</v>
      </c>
      <c r="E164" s="422">
        <f t="shared" si="20"/>
        <v>2016</v>
      </c>
      <c r="F164" s="423">
        <v>0</v>
      </c>
      <c r="J164" s="420"/>
      <c r="K164" s="420"/>
      <c r="L164" s="420"/>
      <c r="M164" s="420"/>
    </row>
    <row r="165" spans="1:13">
      <c r="A165" s="415">
        <f t="shared" si="19"/>
        <v>146</v>
      </c>
      <c r="C165" s="426" t="s">
        <v>434</v>
      </c>
      <c r="D165" s="375" t="s">
        <v>427</v>
      </c>
      <c r="E165" s="422">
        <f t="shared" si="20"/>
        <v>2016</v>
      </c>
      <c r="F165" s="423">
        <v>0</v>
      </c>
      <c r="J165" s="420"/>
      <c r="K165" s="420"/>
      <c r="L165" s="420"/>
      <c r="M165" s="420"/>
    </row>
    <row r="166" spans="1:13">
      <c r="A166" s="415">
        <f t="shared" si="19"/>
        <v>147</v>
      </c>
      <c r="C166" s="426" t="s">
        <v>435</v>
      </c>
      <c r="D166" s="375" t="s">
        <v>427</v>
      </c>
      <c r="E166" s="422">
        <f t="shared" si="20"/>
        <v>2016</v>
      </c>
      <c r="F166" s="423">
        <v>0</v>
      </c>
      <c r="J166" s="420"/>
      <c r="K166" s="420"/>
      <c r="L166" s="420"/>
      <c r="M166" s="420"/>
    </row>
    <row r="167" spans="1:13">
      <c r="A167" s="415">
        <f t="shared" si="19"/>
        <v>148</v>
      </c>
      <c r="C167" s="426" t="s">
        <v>436</v>
      </c>
      <c r="D167" s="375" t="s">
        <v>427</v>
      </c>
      <c r="E167" s="422">
        <f t="shared" si="20"/>
        <v>2016</v>
      </c>
      <c r="F167" s="423">
        <v>0</v>
      </c>
      <c r="J167" s="420"/>
      <c r="K167" s="420"/>
      <c r="L167" s="420"/>
      <c r="M167" s="420"/>
    </row>
    <row r="168" spans="1:13">
      <c r="A168" s="415">
        <f t="shared" si="19"/>
        <v>149</v>
      </c>
      <c r="C168" s="426" t="s">
        <v>437</v>
      </c>
      <c r="D168" s="375" t="s">
        <v>427</v>
      </c>
      <c r="E168" s="422">
        <f t="shared" si="20"/>
        <v>2016</v>
      </c>
      <c r="F168" s="423">
        <v>0</v>
      </c>
      <c r="G168" s="424"/>
      <c r="H168" s="425"/>
      <c r="I168" s="225"/>
      <c r="J168" s="420"/>
      <c r="K168" s="420"/>
      <c r="L168" s="420"/>
      <c r="M168" s="420"/>
    </row>
    <row r="169" spans="1:13">
      <c r="A169" s="415">
        <f t="shared" si="19"/>
        <v>150</v>
      </c>
      <c r="C169" s="428" t="s">
        <v>424</v>
      </c>
      <c r="D169" s="429" t="s">
        <v>781</v>
      </c>
      <c r="E169" s="430">
        <f t="shared" si="20"/>
        <v>2016</v>
      </c>
      <c r="F169" s="431">
        <v>0</v>
      </c>
      <c r="G169" s="436"/>
    </row>
    <row r="170" spans="1:13">
      <c r="A170" s="415">
        <f t="shared" si="19"/>
        <v>151</v>
      </c>
      <c r="C170" s="433" t="s">
        <v>782</v>
      </c>
      <c r="D170" s="375" t="str">
        <f>"(sum lines "&amp;A157&amp;"-"&amp;A169&amp;") /13"</f>
        <v>(sum lines 138-150) /13</v>
      </c>
      <c r="E170" s="434"/>
      <c r="F170" s="435">
        <f>SUM(F157:F169)/13</f>
        <v>0</v>
      </c>
      <c r="G170" s="432"/>
      <c r="J170" s="420"/>
      <c r="K170" s="420"/>
      <c r="L170" s="420"/>
      <c r="M170" s="420"/>
    </row>
    <row r="171" spans="1:13">
      <c r="A171" s="415"/>
      <c r="C171" s="426"/>
      <c r="E171" s="434"/>
      <c r="F171" s="437"/>
      <c r="G171" s="424"/>
      <c r="H171" s="425"/>
      <c r="I171" s="225"/>
      <c r="J171" s="420"/>
      <c r="K171" s="420"/>
      <c r="L171" s="420"/>
      <c r="M171" s="420"/>
    </row>
    <row r="172" spans="1:13">
      <c r="A172" s="415"/>
      <c r="C172" s="433"/>
      <c r="E172" s="434"/>
      <c r="F172" s="435"/>
      <c r="G172" s="424"/>
      <c r="H172" s="425"/>
      <c r="I172" s="194"/>
      <c r="J172" s="420"/>
      <c r="K172" s="420"/>
      <c r="L172" s="420"/>
      <c r="M172" s="420"/>
    </row>
    <row r="173" spans="1:13">
      <c r="A173" s="415">
        <f>+A170+1</f>
        <v>152</v>
      </c>
      <c r="C173" s="416" t="s">
        <v>783</v>
      </c>
      <c r="D173" s="421" t="str">
        <f>"(sum lines "&amp;A106&amp;", "&amp;A122&amp;", "&amp;A138&amp;", "&amp;A154&amp;", &amp; "&amp;A170&amp;")"</f>
        <v>(sum lines 91, 106, 121, 136, &amp; 151)</v>
      </c>
      <c r="E173" s="440"/>
      <c r="F173" s="443">
        <f>F106+F122+F138+F154+F170</f>
        <v>0</v>
      </c>
      <c r="G173" s="444"/>
      <c r="H173" s="454"/>
    </row>
    <row r="174" spans="1:13" ht="16.2" thickBot="1">
      <c r="A174" s="446"/>
      <c r="B174" s="447"/>
      <c r="C174" s="261"/>
      <c r="D174" s="448"/>
      <c r="E174" s="449"/>
      <c r="F174" s="450"/>
      <c r="G174" s="444"/>
      <c r="H174" s="425"/>
      <c r="I174" s="194"/>
      <c r="J174" s="420"/>
      <c r="K174" s="420"/>
      <c r="L174" s="420"/>
      <c r="M174" s="420"/>
    </row>
    <row r="175" spans="1:13">
      <c r="B175" s="257"/>
      <c r="C175" s="426"/>
      <c r="E175" s="434"/>
      <c r="F175" s="426"/>
      <c r="G175" s="444"/>
      <c r="H175" s="425"/>
      <c r="I175" s="194"/>
      <c r="J175" s="420"/>
      <c r="K175" s="420"/>
      <c r="L175" s="420"/>
      <c r="M175" s="420"/>
    </row>
    <row r="176" spans="1:13">
      <c r="E176" s="455"/>
      <c r="F176" s="388"/>
    </row>
    <row r="177" spans="5:6">
      <c r="E177" s="455"/>
      <c r="F177" s="388"/>
    </row>
    <row r="178" spans="5:6">
      <c r="E178" s="455"/>
      <c r="F178" s="388"/>
    </row>
    <row r="179" spans="5:6">
      <c r="E179" s="455"/>
      <c r="F179" s="456"/>
    </row>
    <row r="180" spans="5:6">
      <c r="E180" s="455"/>
      <c r="F180" s="388"/>
    </row>
    <row r="181" spans="5:6">
      <c r="E181" s="455"/>
      <c r="F181" s="388"/>
    </row>
    <row r="182" spans="5:6">
      <c r="E182" s="455"/>
    </row>
    <row r="183" spans="5:6">
      <c r="E183" s="455"/>
      <c r="F183" s="388"/>
    </row>
    <row r="184" spans="5:6">
      <c r="E184" s="455"/>
      <c r="F184" s="388"/>
    </row>
    <row r="185" spans="5:6">
      <c r="E185" s="455"/>
      <c r="F185" s="388"/>
    </row>
    <row r="186" spans="5:6">
      <c r="E186" s="455"/>
    </row>
    <row r="187" spans="5:6">
      <c r="E187" s="455"/>
      <c r="F187" s="388"/>
    </row>
    <row r="188" spans="5:6">
      <c r="E188" s="455"/>
      <c r="F188" s="388"/>
    </row>
    <row r="189" spans="5:6">
      <c r="E189" s="455"/>
      <c r="F189" s="388"/>
    </row>
    <row r="190" spans="5:6">
      <c r="E190" s="455"/>
    </row>
    <row r="191" spans="5:6">
      <c r="E191" s="455"/>
    </row>
    <row r="192" spans="5:6">
      <c r="E192" s="455"/>
      <c r="F192" s="388"/>
    </row>
    <row r="193" spans="5:6">
      <c r="E193" s="455"/>
      <c r="F193" s="388"/>
    </row>
    <row r="194" spans="5:6">
      <c r="E194" s="455"/>
      <c r="F194" s="457"/>
    </row>
    <row r="195" spans="5:6">
      <c r="E195" s="458"/>
    </row>
    <row r="196" spans="5:6">
      <c r="E196" s="458"/>
      <c r="F196" s="388"/>
    </row>
  </sheetData>
  <mergeCells count="5">
    <mergeCell ref="A2:F2"/>
    <mergeCell ref="A5:F5"/>
    <mergeCell ref="J5:M5"/>
    <mergeCell ref="A91:F91"/>
    <mergeCell ref="J91:M91"/>
  </mergeCells>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AAF0-698C-4089-BF2C-9CB11F83FCB9}">
  <dimension ref="A1:BK196"/>
  <sheetViews>
    <sheetView view="pageBreakPreview" topLeftCell="A42" zoomScale="90" zoomScaleNormal="100" zoomScaleSheetLayoutView="90" workbookViewId="0">
      <selection activeCell="C74" sqref="C74"/>
    </sheetView>
  </sheetViews>
  <sheetFormatPr defaultRowHeight="13.2"/>
  <cols>
    <col min="1" max="1" width="5.21875" customWidth="1"/>
    <col min="2" max="2" width="3.44140625" customWidth="1"/>
    <col min="3" max="3" width="48.44140625" customWidth="1"/>
    <col min="4" max="4" width="20.44140625" customWidth="1"/>
    <col min="5" max="5" width="13.77734375" customWidth="1"/>
    <col min="6" max="6" width="18.21875" customWidth="1"/>
    <col min="7" max="7" width="15.44140625" customWidth="1"/>
    <col min="8" max="8" width="15.5546875" customWidth="1"/>
    <col min="9" max="9" width="13.21875" customWidth="1"/>
    <col min="10" max="10" width="10.77734375" customWidth="1"/>
    <col min="11" max="11" width="9.21875" customWidth="1"/>
    <col min="12" max="12" width="11.77734375" customWidth="1"/>
    <col min="13" max="13" width="7.5546875" customWidth="1"/>
    <col min="14" max="63" width="8.77734375" customWidth="1"/>
  </cols>
  <sheetData>
    <row r="1" spans="1:13" ht="17.55" customHeight="1">
      <c r="D1" s="928" t="s">
        <v>406</v>
      </c>
      <c r="E1" s="928"/>
      <c r="F1" s="928"/>
      <c r="G1" s="928"/>
      <c r="H1" s="928"/>
      <c r="I1" s="928"/>
    </row>
    <row r="2" spans="1:13" ht="18" customHeight="1" thickBot="1">
      <c r="D2" s="929" t="s">
        <v>220</v>
      </c>
      <c r="E2" s="929"/>
      <c r="F2" s="929"/>
      <c r="G2" s="929"/>
      <c r="H2" s="929"/>
      <c r="I2" s="929"/>
    </row>
    <row r="3" spans="1:13" ht="50.25" customHeight="1" thickBot="1">
      <c r="A3" s="930" t="s">
        <v>9</v>
      </c>
      <c r="B3" s="930"/>
      <c r="C3" s="931"/>
      <c r="D3" s="931"/>
      <c r="E3" s="931"/>
      <c r="F3" s="931"/>
      <c r="G3" s="177" t="s">
        <v>9</v>
      </c>
      <c r="H3" s="178" t="s">
        <v>9</v>
      </c>
      <c r="I3" s="178" t="s">
        <v>9</v>
      </c>
      <c r="J3" s="932" t="s">
        <v>407</v>
      </c>
      <c r="K3" s="932"/>
      <c r="L3" s="932"/>
      <c r="M3" s="932"/>
    </row>
    <row r="4" spans="1:13" ht="13.35" customHeight="1">
      <c r="A4" s="179" t="s">
        <v>408</v>
      </c>
      <c r="E4" s="180" t="s">
        <v>409</v>
      </c>
      <c r="F4" s="181" t="s">
        <v>410</v>
      </c>
      <c r="G4" s="182" t="s">
        <v>411</v>
      </c>
    </row>
    <row r="5" spans="1:13" ht="15" customHeight="1">
      <c r="A5" s="183">
        <v>153</v>
      </c>
      <c r="C5" s="184" t="s">
        <v>412</v>
      </c>
      <c r="D5" s="184" t="s">
        <v>413</v>
      </c>
      <c r="E5" s="185" t="s">
        <v>222</v>
      </c>
      <c r="F5" s="186" t="s">
        <v>222</v>
      </c>
      <c r="G5" s="187" t="s">
        <v>222</v>
      </c>
    </row>
    <row r="6" spans="1:13" ht="15" customHeight="1"/>
    <row r="7" spans="1:13" ht="15.6" customHeight="1">
      <c r="A7" s="183">
        <v>154</v>
      </c>
      <c r="C7" s="184" t="s">
        <v>56</v>
      </c>
      <c r="D7" s="188" t="s">
        <v>414</v>
      </c>
      <c r="G7" s="189" t="s">
        <v>222</v>
      </c>
    </row>
    <row r="8" spans="1:13" ht="15" customHeight="1">
      <c r="C8" s="184" t="s">
        <v>415</v>
      </c>
      <c r="H8" s="190" t="s">
        <v>416</v>
      </c>
    </row>
    <row r="9" spans="1:13" ht="15" customHeight="1">
      <c r="A9" s="183">
        <v>155</v>
      </c>
      <c r="C9" s="184" t="s">
        <v>417</v>
      </c>
      <c r="D9" s="188" t="s">
        <v>418</v>
      </c>
      <c r="H9" s="191" t="s">
        <v>222</v>
      </c>
    </row>
    <row r="10" spans="1:13" ht="15" customHeight="1"/>
    <row r="11" spans="1:13" ht="15" customHeight="1">
      <c r="A11" s="183">
        <v>156</v>
      </c>
      <c r="C11" s="184" t="s">
        <v>419</v>
      </c>
      <c r="E11" s="192" t="s">
        <v>12</v>
      </c>
      <c r="F11" s="193" t="s">
        <v>420</v>
      </c>
    </row>
    <row r="12" spans="1:13" ht="15" customHeight="1">
      <c r="C12" s="184" t="s">
        <v>421</v>
      </c>
      <c r="E12" s="194" t="s">
        <v>422</v>
      </c>
      <c r="F12" s="195" t="s">
        <v>423</v>
      </c>
    </row>
    <row r="13" spans="1:13" ht="15" customHeight="1">
      <c r="A13" s="196">
        <v>157</v>
      </c>
      <c r="C13" s="197" t="s">
        <v>424</v>
      </c>
      <c r="D13" s="188" t="s">
        <v>425</v>
      </c>
      <c r="E13" s="198" t="s">
        <v>222</v>
      </c>
      <c r="F13" s="199" t="s">
        <v>222</v>
      </c>
    </row>
    <row r="14" spans="1:13" ht="15" customHeight="1">
      <c r="A14" s="196">
        <v>158</v>
      </c>
      <c r="C14" s="197" t="s">
        <v>426</v>
      </c>
      <c r="D14" s="197" t="s">
        <v>427</v>
      </c>
      <c r="E14" s="198" t="s">
        <v>222</v>
      </c>
      <c r="F14" s="199" t="s">
        <v>222</v>
      </c>
    </row>
    <row r="15" spans="1:13" ht="15" customHeight="1">
      <c r="A15" s="196">
        <v>159</v>
      </c>
      <c r="C15" s="197" t="s">
        <v>428</v>
      </c>
      <c r="D15" s="197" t="s">
        <v>427</v>
      </c>
      <c r="E15" s="198" t="s">
        <v>222</v>
      </c>
      <c r="F15" s="199" t="s">
        <v>222</v>
      </c>
    </row>
    <row r="16" spans="1:13" ht="15" customHeight="1">
      <c r="A16" s="196">
        <v>160</v>
      </c>
      <c r="C16" s="197" t="s">
        <v>429</v>
      </c>
      <c r="D16" s="197" t="s">
        <v>427</v>
      </c>
      <c r="E16" s="198" t="s">
        <v>222</v>
      </c>
      <c r="F16" s="199" t="s">
        <v>222</v>
      </c>
    </row>
    <row r="17" spans="1:6" ht="15" customHeight="1">
      <c r="A17" s="196">
        <v>161</v>
      </c>
      <c r="C17" s="197" t="s">
        <v>430</v>
      </c>
      <c r="D17" s="197" t="s">
        <v>427</v>
      </c>
      <c r="E17" s="198" t="s">
        <v>222</v>
      </c>
      <c r="F17" s="199" t="s">
        <v>222</v>
      </c>
    </row>
    <row r="18" spans="1:6" ht="15" customHeight="1">
      <c r="A18" s="196">
        <v>162</v>
      </c>
      <c r="C18" s="197" t="s">
        <v>431</v>
      </c>
      <c r="D18" s="197" t="s">
        <v>427</v>
      </c>
      <c r="E18" s="198" t="s">
        <v>222</v>
      </c>
      <c r="F18" s="199" t="s">
        <v>222</v>
      </c>
    </row>
    <row r="19" spans="1:6" ht="15" customHeight="1">
      <c r="A19" s="196">
        <v>163</v>
      </c>
      <c r="C19" s="197" t="s">
        <v>432</v>
      </c>
      <c r="D19" s="197" t="s">
        <v>427</v>
      </c>
      <c r="E19" s="198" t="s">
        <v>222</v>
      </c>
      <c r="F19" s="199" t="s">
        <v>222</v>
      </c>
    </row>
    <row r="20" spans="1:6" ht="15" customHeight="1">
      <c r="A20" s="196">
        <v>164</v>
      </c>
      <c r="C20" s="197" t="s">
        <v>433</v>
      </c>
      <c r="D20" s="197" t="s">
        <v>427</v>
      </c>
      <c r="E20" s="198" t="s">
        <v>222</v>
      </c>
      <c r="F20" s="199" t="s">
        <v>222</v>
      </c>
    </row>
    <row r="21" spans="1:6" ht="15" customHeight="1">
      <c r="A21" s="196">
        <v>165</v>
      </c>
      <c r="C21" s="197" t="s">
        <v>434</v>
      </c>
      <c r="D21" s="197" t="s">
        <v>427</v>
      </c>
      <c r="E21" s="198" t="s">
        <v>222</v>
      </c>
      <c r="F21" s="199" t="s">
        <v>222</v>
      </c>
    </row>
    <row r="22" spans="1:6" ht="15" customHeight="1">
      <c r="A22" s="196">
        <v>166</v>
      </c>
      <c r="C22" s="197" t="s">
        <v>435</v>
      </c>
      <c r="D22" s="197" t="s">
        <v>427</v>
      </c>
      <c r="E22" s="198" t="s">
        <v>222</v>
      </c>
      <c r="F22" s="199" t="s">
        <v>222</v>
      </c>
    </row>
    <row r="23" spans="1:6" ht="15" customHeight="1">
      <c r="A23" s="196">
        <v>167</v>
      </c>
      <c r="C23" s="197" t="s">
        <v>436</v>
      </c>
      <c r="D23" s="197" t="s">
        <v>427</v>
      </c>
      <c r="E23" s="198" t="s">
        <v>222</v>
      </c>
      <c r="F23" s="199" t="s">
        <v>222</v>
      </c>
    </row>
    <row r="24" spans="1:6" ht="15" customHeight="1">
      <c r="A24" s="196">
        <v>168</v>
      </c>
      <c r="C24" s="197" t="s">
        <v>437</v>
      </c>
      <c r="D24" s="197" t="s">
        <v>427</v>
      </c>
      <c r="E24" s="198" t="s">
        <v>222</v>
      </c>
      <c r="F24" s="199" t="s">
        <v>222</v>
      </c>
    </row>
    <row r="25" spans="1:6" ht="15" customHeight="1">
      <c r="A25" s="196">
        <v>169</v>
      </c>
      <c r="C25" s="200" t="s">
        <v>424</v>
      </c>
      <c r="D25" s="201" t="s">
        <v>438</v>
      </c>
      <c r="E25" s="202" t="s">
        <v>222</v>
      </c>
      <c r="F25" s="203" t="s">
        <v>222</v>
      </c>
    </row>
    <row r="26" spans="1:6" ht="15" customHeight="1">
      <c r="A26" s="196">
        <v>170</v>
      </c>
      <c r="C26" s="204" t="s">
        <v>439</v>
      </c>
      <c r="D26" s="205" t="s">
        <v>440</v>
      </c>
      <c r="F26" s="206" t="s">
        <v>222</v>
      </c>
    </row>
    <row r="27" spans="1:6" ht="15.6" customHeight="1"/>
    <row r="28" spans="1:6" ht="13.8" customHeight="1"/>
    <row r="29" spans="1:6" ht="13.35" customHeight="1"/>
    <row r="30" spans="1:6" ht="13.35" customHeight="1"/>
    <row r="31" spans="1:6" ht="12" customHeight="1"/>
    <row r="32" spans="1:6" ht="13.8" customHeight="1" thickBot="1">
      <c r="A32" s="207" t="s">
        <v>441</v>
      </c>
    </row>
    <row r="33" spans="1:13" ht="13.35" customHeight="1">
      <c r="A33" s="914" t="s">
        <v>9</v>
      </c>
      <c r="B33" s="914"/>
      <c r="C33" s="915"/>
      <c r="D33" s="915"/>
      <c r="E33" s="915"/>
      <c r="F33" s="915"/>
      <c r="G33" s="208" t="s">
        <v>9</v>
      </c>
      <c r="H33" s="208" t="s">
        <v>9</v>
      </c>
      <c r="I33" s="208" t="s">
        <v>9</v>
      </c>
      <c r="J33" s="916" t="s">
        <v>9</v>
      </c>
      <c r="K33" s="916"/>
      <c r="L33" s="916"/>
      <c r="M33" s="916"/>
    </row>
    <row r="34" spans="1:13" ht="13.35" customHeight="1">
      <c r="A34" s="196" t="s">
        <v>442</v>
      </c>
      <c r="C34" s="209" t="s">
        <v>259</v>
      </c>
      <c r="D34" s="209" t="s">
        <v>271</v>
      </c>
      <c r="E34" s="209" t="s">
        <v>332</v>
      </c>
      <c r="F34" s="209" t="s">
        <v>333</v>
      </c>
      <c r="G34" s="209" t="s">
        <v>334</v>
      </c>
      <c r="H34" s="209" t="s">
        <v>335</v>
      </c>
      <c r="I34" s="209" t="s">
        <v>336</v>
      </c>
      <c r="J34" s="902"/>
      <c r="K34" s="902"/>
      <c r="L34" s="902"/>
      <c r="M34" s="902"/>
    </row>
    <row r="35" spans="1:13" ht="79.349999999999994" customHeight="1">
      <c r="D35" s="210" t="s">
        <v>252</v>
      </c>
      <c r="E35" s="210" t="s">
        <v>443</v>
      </c>
      <c r="F35" s="210" t="s">
        <v>444</v>
      </c>
      <c r="G35" s="210" t="s">
        <v>445</v>
      </c>
      <c r="H35" s="211" t="s">
        <v>446</v>
      </c>
      <c r="I35" s="211" t="s">
        <v>447</v>
      </c>
    </row>
    <row r="36" spans="1:13" ht="15" customHeight="1">
      <c r="C36" s="212" t="s">
        <v>448</v>
      </c>
      <c r="D36" s="213" t="s">
        <v>222</v>
      </c>
      <c r="E36" s="213" t="s">
        <v>222</v>
      </c>
      <c r="F36" s="213" t="s">
        <v>222</v>
      </c>
      <c r="G36" s="213" t="s">
        <v>222</v>
      </c>
      <c r="H36" s="213" t="s">
        <v>222</v>
      </c>
      <c r="I36" s="214" t="s">
        <v>222</v>
      </c>
    </row>
    <row r="37" spans="1:13" ht="15" customHeight="1">
      <c r="C37" s="212" t="s">
        <v>449</v>
      </c>
      <c r="D37" s="215" t="s">
        <v>222</v>
      </c>
      <c r="E37" s="215" t="s">
        <v>222</v>
      </c>
      <c r="F37" s="215" t="s">
        <v>222</v>
      </c>
      <c r="G37" s="215" t="s">
        <v>222</v>
      </c>
      <c r="H37" s="215" t="s">
        <v>222</v>
      </c>
      <c r="I37" s="214" t="s">
        <v>222</v>
      </c>
    </row>
    <row r="38" spans="1:13" ht="15" customHeight="1">
      <c r="C38" s="212" t="s">
        <v>450</v>
      </c>
      <c r="D38" s="215" t="s">
        <v>222</v>
      </c>
      <c r="E38" s="215" t="s">
        <v>222</v>
      </c>
      <c r="F38" s="215" t="s">
        <v>222</v>
      </c>
      <c r="G38" s="215" t="s">
        <v>222</v>
      </c>
      <c r="H38" s="215" t="s">
        <v>222</v>
      </c>
      <c r="I38" s="214" t="s">
        <v>222</v>
      </c>
    </row>
    <row r="39" spans="1:13" ht="15" customHeight="1">
      <c r="C39" s="212" t="s">
        <v>451</v>
      </c>
      <c r="D39" s="215" t="s">
        <v>222</v>
      </c>
      <c r="E39" s="215" t="s">
        <v>222</v>
      </c>
      <c r="F39" s="215" t="s">
        <v>222</v>
      </c>
      <c r="G39" s="215" t="s">
        <v>222</v>
      </c>
      <c r="H39" s="215" t="s">
        <v>222</v>
      </c>
      <c r="I39" s="214" t="s">
        <v>222</v>
      </c>
    </row>
    <row r="40" spans="1:13" ht="15" customHeight="1">
      <c r="C40" s="212" t="s">
        <v>366</v>
      </c>
      <c r="D40" s="215" t="s">
        <v>222</v>
      </c>
      <c r="E40" s="215" t="s">
        <v>222</v>
      </c>
      <c r="F40" s="215" t="s">
        <v>222</v>
      </c>
      <c r="G40" s="215" t="s">
        <v>222</v>
      </c>
      <c r="H40" s="215" t="s">
        <v>222</v>
      </c>
      <c r="I40" s="214" t="s">
        <v>222</v>
      </c>
    </row>
    <row r="41" spans="1:13" ht="15" customHeight="1">
      <c r="C41" s="216" t="s">
        <v>366</v>
      </c>
      <c r="D41" s="217" t="s">
        <v>222</v>
      </c>
      <c r="E41" s="217" t="s">
        <v>222</v>
      </c>
      <c r="F41" s="217" t="s">
        <v>222</v>
      </c>
      <c r="G41" s="217" t="s">
        <v>222</v>
      </c>
      <c r="H41" s="217" t="s">
        <v>222</v>
      </c>
      <c r="I41" s="218" t="s">
        <v>222</v>
      </c>
    </row>
    <row r="42" spans="1:13" ht="15" customHeight="1">
      <c r="C42" s="219" t="s">
        <v>221</v>
      </c>
      <c r="I42" s="220" t="s">
        <v>222</v>
      </c>
    </row>
    <row r="43" spans="1:13" ht="15" customHeight="1"/>
    <row r="44" spans="1:13" ht="15" customHeight="1">
      <c r="C44" s="920" t="s">
        <v>452</v>
      </c>
      <c r="D44" s="920"/>
      <c r="E44" s="920"/>
      <c r="F44" s="920"/>
      <c r="G44" s="920"/>
      <c r="H44" s="920"/>
      <c r="I44" s="920"/>
      <c r="J44" s="920"/>
    </row>
    <row r="45" spans="1:13" ht="15" customHeight="1">
      <c r="C45" s="920"/>
      <c r="D45" s="920"/>
      <c r="E45" s="920"/>
      <c r="F45" s="920"/>
      <c r="G45" s="920"/>
      <c r="H45" s="920"/>
      <c r="I45" s="920"/>
      <c r="J45" s="920"/>
    </row>
    <row r="46" spans="1:13" ht="15" customHeight="1">
      <c r="C46" s="920"/>
      <c r="D46" s="920"/>
      <c r="E46" s="920"/>
      <c r="F46" s="920"/>
      <c r="G46" s="920"/>
      <c r="H46" s="920"/>
      <c r="I46" s="920"/>
      <c r="J46" s="920"/>
    </row>
    <row r="47" spans="1:13" ht="15" customHeight="1">
      <c r="C47" s="920"/>
      <c r="D47" s="920"/>
      <c r="E47" s="920"/>
      <c r="F47" s="920"/>
      <c r="G47" s="920"/>
      <c r="H47" s="920"/>
      <c r="I47" s="920"/>
      <c r="J47" s="920"/>
    </row>
    <row r="48" spans="1:13" ht="31.5" customHeight="1">
      <c r="C48" s="920"/>
      <c r="D48" s="920"/>
      <c r="E48" s="920"/>
      <c r="F48" s="920"/>
      <c r="G48" s="920"/>
      <c r="H48" s="920"/>
      <c r="I48" s="920"/>
      <c r="J48" s="920"/>
    </row>
    <row r="49" spans="1:63" ht="15" customHeight="1"/>
    <row r="50" spans="1:63" ht="13.8" customHeight="1" thickBot="1"/>
    <row r="51" spans="1:63" ht="13.35" customHeight="1">
      <c r="A51" s="221" t="s">
        <v>453</v>
      </c>
    </row>
    <row r="52" spans="1:63" ht="13.35" customHeight="1">
      <c r="A52" s="921" t="s">
        <v>9</v>
      </c>
      <c r="B52" s="921"/>
      <c r="C52" s="922"/>
      <c r="D52" s="922"/>
      <c r="E52" s="922"/>
      <c r="F52" s="922"/>
      <c r="G52" s="222" t="s">
        <v>454</v>
      </c>
      <c r="H52" s="223" t="s">
        <v>9</v>
      </c>
      <c r="I52" s="223" t="s">
        <v>9</v>
      </c>
      <c r="J52" s="923" t="s">
        <v>407</v>
      </c>
      <c r="K52" s="923"/>
      <c r="L52" s="923"/>
      <c r="M52" s="923"/>
    </row>
    <row r="53" spans="1:63" ht="13.35" customHeight="1">
      <c r="B53" s="224" t="s">
        <v>455</v>
      </c>
      <c r="J53" s="902"/>
      <c r="K53" s="902"/>
      <c r="L53" s="902"/>
      <c r="M53" s="902"/>
    </row>
    <row r="54" spans="1:63" ht="15" customHeight="1">
      <c r="D54" s="197" t="s">
        <v>3</v>
      </c>
      <c r="E54" s="225" t="s">
        <v>456</v>
      </c>
      <c r="G54" s="194" t="s">
        <v>457</v>
      </c>
    </row>
    <row r="55" spans="1:63" ht="15" customHeight="1">
      <c r="A55" s="196">
        <v>171</v>
      </c>
      <c r="C55" s="197" t="s">
        <v>458</v>
      </c>
      <c r="E55" s="197" t="s">
        <v>459</v>
      </c>
      <c r="G55" s="226" t="s">
        <v>222</v>
      </c>
    </row>
    <row r="56" spans="1:63" ht="15" customHeight="1"/>
    <row r="57" spans="1:63" ht="14.55" customHeight="1"/>
    <row r="58" spans="1:63" ht="15" customHeight="1"/>
    <row r="59" spans="1:63" ht="14.55" customHeight="1"/>
    <row r="60" spans="1:63" ht="13.8" customHeight="1" thickBot="1">
      <c r="A60" s="227" t="s">
        <v>460</v>
      </c>
      <c r="B60" s="228" t="s">
        <v>9</v>
      </c>
      <c r="C60" s="228" t="s">
        <v>9</v>
      </c>
      <c r="D60" s="228" t="s">
        <v>9</v>
      </c>
      <c r="E60" s="228" t="s">
        <v>9</v>
      </c>
      <c r="F60" s="228" t="s">
        <v>9</v>
      </c>
      <c r="G60" s="228" t="s">
        <v>9</v>
      </c>
      <c r="H60" s="228" t="s">
        <v>9</v>
      </c>
      <c r="I60" s="228" t="s">
        <v>9</v>
      </c>
      <c r="J60" s="228" t="s">
        <v>9</v>
      </c>
      <c r="K60" s="228" t="s">
        <v>9</v>
      </c>
      <c r="L60" s="228" t="s">
        <v>9</v>
      </c>
      <c r="M60" s="228" t="s">
        <v>9</v>
      </c>
      <c r="O60" s="808" t="s">
        <v>9</v>
      </c>
      <c r="P60" s="808" t="s">
        <v>9</v>
      </c>
      <c r="Q60" s="229" t="s">
        <v>9</v>
      </c>
      <c r="R60" s="229" t="s">
        <v>9</v>
      </c>
      <c r="S60" s="229" t="s">
        <v>9</v>
      </c>
      <c r="T60" s="229" t="s">
        <v>9</v>
      </c>
      <c r="U60" s="229" t="s">
        <v>9</v>
      </c>
      <c r="V60" s="229" t="s">
        <v>9</v>
      </c>
      <c r="W60" s="229" t="s">
        <v>9</v>
      </c>
      <c r="X60" s="229" t="s">
        <v>9</v>
      </c>
      <c r="Y60" s="229" t="s">
        <v>9</v>
      </c>
      <c r="Z60" s="229" t="s">
        <v>9</v>
      </c>
      <c r="AA60" s="229" t="s">
        <v>9</v>
      </c>
      <c r="AB60" s="229" t="s">
        <v>9</v>
      </c>
      <c r="AC60" s="229" t="s">
        <v>9</v>
      </c>
      <c r="AD60" s="229" t="s">
        <v>9</v>
      </c>
      <c r="AE60" s="229" t="s">
        <v>9</v>
      </c>
      <c r="AF60" s="229" t="s">
        <v>9</v>
      </c>
      <c r="AG60" s="229" t="s">
        <v>9</v>
      </c>
      <c r="AH60" s="229" t="s">
        <v>9</v>
      </c>
      <c r="AI60" s="229" t="s">
        <v>9</v>
      </c>
      <c r="AJ60" s="229" t="s">
        <v>9</v>
      </c>
      <c r="AK60" s="229" t="s">
        <v>9</v>
      </c>
      <c r="AL60" s="229" t="s">
        <v>9</v>
      </c>
      <c r="AM60" s="229" t="s">
        <v>9</v>
      </c>
      <c r="AN60" s="229" t="s">
        <v>9</v>
      </c>
      <c r="AO60" s="229" t="s">
        <v>9</v>
      </c>
      <c r="AP60" s="229" t="s">
        <v>9</v>
      </c>
      <c r="AQ60" s="229" t="s">
        <v>9</v>
      </c>
      <c r="AR60" s="229" t="s">
        <v>9</v>
      </c>
      <c r="AS60" s="229" t="s">
        <v>9</v>
      </c>
      <c r="AT60" s="229" t="s">
        <v>9</v>
      </c>
      <c r="AU60" s="229" t="s">
        <v>9</v>
      </c>
      <c r="AV60" s="229" t="s">
        <v>9</v>
      </c>
      <c r="AW60" s="229" t="s">
        <v>9</v>
      </c>
      <c r="AX60" s="229" t="s">
        <v>9</v>
      </c>
      <c r="AY60" s="229" t="s">
        <v>9</v>
      </c>
      <c r="AZ60" s="229" t="s">
        <v>9</v>
      </c>
      <c r="BA60" s="229" t="s">
        <v>9</v>
      </c>
      <c r="BB60" s="229" t="s">
        <v>9</v>
      </c>
      <c r="BC60" s="229" t="s">
        <v>9</v>
      </c>
      <c r="BD60" s="229" t="s">
        <v>9</v>
      </c>
      <c r="BE60" s="229" t="s">
        <v>9</v>
      </c>
      <c r="BF60" s="229" t="s">
        <v>9</v>
      </c>
      <c r="BG60" s="229" t="s">
        <v>9</v>
      </c>
      <c r="BH60" s="229" t="s">
        <v>9</v>
      </c>
      <c r="BI60" s="229" t="s">
        <v>9</v>
      </c>
      <c r="BJ60" s="229" t="s">
        <v>9</v>
      </c>
      <c r="BK60" s="229" t="s">
        <v>9</v>
      </c>
    </row>
    <row r="61" spans="1:63" ht="26.55" customHeight="1">
      <c r="A61" s="924"/>
      <c r="B61" s="924"/>
      <c r="C61" s="924"/>
      <c r="D61" s="924"/>
      <c r="E61" s="924"/>
      <c r="F61" s="924"/>
      <c r="G61" s="230" t="s">
        <v>461</v>
      </c>
      <c r="H61" s="231" t="s">
        <v>462</v>
      </c>
      <c r="I61" s="231" t="s">
        <v>463</v>
      </c>
      <c r="J61" s="925" t="s">
        <v>464</v>
      </c>
      <c r="K61" s="925"/>
      <c r="L61" s="925"/>
      <c r="M61" s="925"/>
      <c r="O61" s="808" t="s">
        <v>9</v>
      </c>
      <c r="P61" s="808" t="s">
        <v>9</v>
      </c>
      <c r="Q61" s="229" t="s">
        <v>9</v>
      </c>
      <c r="R61" s="229" t="s">
        <v>9</v>
      </c>
      <c r="S61" s="229" t="s">
        <v>9</v>
      </c>
      <c r="T61" s="229" t="s">
        <v>9</v>
      </c>
      <c r="U61" s="229" t="s">
        <v>9</v>
      </c>
      <c r="V61" s="229" t="s">
        <v>9</v>
      </c>
      <c r="W61" s="229" t="s">
        <v>9</v>
      </c>
      <c r="X61" s="229" t="s">
        <v>9</v>
      </c>
      <c r="Y61" s="229" t="s">
        <v>9</v>
      </c>
      <c r="Z61" s="229" t="s">
        <v>9</v>
      </c>
      <c r="AA61" s="229" t="s">
        <v>9</v>
      </c>
      <c r="AB61" s="229" t="s">
        <v>9</v>
      </c>
      <c r="AC61" s="229" t="s">
        <v>9</v>
      </c>
      <c r="AD61" s="229" t="s">
        <v>9</v>
      </c>
      <c r="AE61" s="229" t="s">
        <v>9</v>
      </c>
      <c r="AF61" s="229" t="s">
        <v>9</v>
      </c>
      <c r="AG61" s="229" t="s">
        <v>9</v>
      </c>
      <c r="AH61" s="229" t="s">
        <v>9</v>
      </c>
      <c r="AI61" s="229" t="s">
        <v>9</v>
      </c>
      <c r="AJ61" s="229" t="s">
        <v>9</v>
      </c>
      <c r="AK61" s="229" t="s">
        <v>9</v>
      </c>
      <c r="AL61" s="229" t="s">
        <v>9</v>
      </c>
      <c r="AM61" s="229" t="s">
        <v>9</v>
      </c>
      <c r="AN61" s="229" t="s">
        <v>9</v>
      </c>
      <c r="AO61" s="229" t="s">
        <v>9</v>
      </c>
      <c r="AP61" s="229" t="s">
        <v>9</v>
      </c>
      <c r="AQ61" s="229" t="s">
        <v>9</v>
      </c>
      <c r="AR61" s="229" t="s">
        <v>9</v>
      </c>
      <c r="AS61" s="229" t="s">
        <v>9</v>
      </c>
      <c r="AT61" s="229" t="s">
        <v>9</v>
      </c>
      <c r="AU61" s="229" t="s">
        <v>9</v>
      </c>
      <c r="AV61" s="229" t="s">
        <v>9</v>
      </c>
      <c r="AW61" s="229" t="s">
        <v>9</v>
      </c>
      <c r="AX61" s="229" t="s">
        <v>9</v>
      </c>
      <c r="AY61" s="229" t="s">
        <v>9</v>
      </c>
      <c r="AZ61" s="229" t="s">
        <v>9</v>
      </c>
      <c r="BA61" s="229" t="s">
        <v>9</v>
      </c>
      <c r="BB61" s="229" t="s">
        <v>9</v>
      </c>
      <c r="BC61" s="229" t="s">
        <v>9</v>
      </c>
      <c r="BD61" s="229" t="s">
        <v>9</v>
      </c>
      <c r="BE61" s="229" t="s">
        <v>9</v>
      </c>
      <c r="BF61" s="229" t="s">
        <v>9</v>
      </c>
      <c r="BG61" s="229" t="s">
        <v>9</v>
      </c>
      <c r="BH61" s="229" t="s">
        <v>9</v>
      </c>
      <c r="BI61" s="229" t="s">
        <v>9</v>
      </c>
      <c r="BJ61" s="229" t="s">
        <v>9</v>
      </c>
      <c r="BK61" s="229" t="s">
        <v>9</v>
      </c>
    </row>
    <row r="62" spans="1:63" ht="13.35" customHeight="1">
      <c r="B62" s="224" t="s">
        <v>465</v>
      </c>
      <c r="G62" s="232" t="s">
        <v>457</v>
      </c>
      <c r="H62" s="233" t="s">
        <v>466</v>
      </c>
      <c r="I62" s="234" t="s">
        <v>467</v>
      </c>
      <c r="O62" s="808" t="s">
        <v>9</v>
      </c>
      <c r="P62" s="808" t="s">
        <v>9</v>
      </c>
      <c r="Q62" s="229" t="s">
        <v>9</v>
      </c>
      <c r="R62" s="229" t="s">
        <v>9</v>
      </c>
      <c r="S62" s="229" t="s">
        <v>9</v>
      </c>
      <c r="T62" s="229" t="s">
        <v>9</v>
      </c>
      <c r="U62" s="229" t="s">
        <v>9</v>
      </c>
      <c r="V62" s="229" t="s">
        <v>9</v>
      </c>
      <c r="W62" s="229" t="s">
        <v>9</v>
      </c>
      <c r="X62" s="229" t="s">
        <v>9</v>
      </c>
      <c r="Y62" s="229" t="s">
        <v>9</v>
      </c>
      <c r="Z62" s="229" t="s">
        <v>9</v>
      </c>
      <c r="AA62" s="229" t="s">
        <v>9</v>
      </c>
      <c r="AB62" s="229" t="s">
        <v>9</v>
      </c>
      <c r="AC62" s="229" t="s">
        <v>9</v>
      </c>
      <c r="AD62" s="229" t="s">
        <v>9</v>
      </c>
      <c r="AE62" s="229" t="s">
        <v>9</v>
      </c>
      <c r="AF62" s="229" t="s">
        <v>9</v>
      </c>
      <c r="AG62" s="229" t="s">
        <v>9</v>
      </c>
      <c r="AH62" s="229" t="s">
        <v>9</v>
      </c>
      <c r="AI62" s="229" t="s">
        <v>9</v>
      </c>
      <c r="AJ62" s="229" t="s">
        <v>9</v>
      </c>
      <c r="AK62" s="229" t="s">
        <v>9</v>
      </c>
      <c r="AL62" s="229" t="s">
        <v>9</v>
      </c>
      <c r="AM62" s="229" t="s">
        <v>9</v>
      </c>
      <c r="AN62" s="229" t="s">
        <v>9</v>
      </c>
      <c r="AO62" s="229" t="s">
        <v>9</v>
      </c>
      <c r="AP62" s="229" t="s">
        <v>9</v>
      </c>
      <c r="AQ62" s="229" t="s">
        <v>9</v>
      </c>
      <c r="AR62" s="229" t="s">
        <v>9</v>
      </c>
      <c r="AS62" s="229" t="s">
        <v>9</v>
      </c>
      <c r="AT62" s="229" t="s">
        <v>9</v>
      </c>
      <c r="AU62" s="229" t="s">
        <v>9</v>
      </c>
      <c r="AV62" s="229" t="s">
        <v>9</v>
      </c>
      <c r="AW62" s="229" t="s">
        <v>9</v>
      </c>
      <c r="AX62" s="229" t="s">
        <v>9</v>
      </c>
      <c r="AY62" s="229" t="s">
        <v>9</v>
      </c>
      <c r="AZ62" s="229" t="s">
        <v>9</v>
      </c>
      <c r="BA62" s="229" t="s">
        <v>9</v>
      </c>
      <c r="BB62" s="229" t="s">
        <v>9</v>
      </c>
      <c r="BC62" s="229" t="s">
        <v>9</v>
      </c>
      <c r="BD62" s="229" t="s">
        <v>9</v>
      </c>
      <c r="BE62" s="229" t="s">
        <v>9</v>
      </c>
      <c r="BF62" s="229" t="s">
        <v>9</v>
      </c>
      <c r="BG62" s="229" t="s">
        <v>9</v>
      </c>
      <c r="BH62" s="229" t="s">
        <v>9</v>
      </c>
      <c r="BI62" s="229" t="s">
        <v>9</v>
      </c>
      <c r="BJ62" s="229" t="s">
        <v>9</v>
      </c>
      <c r="BK62" s="229" t="s">
        <v>9</v>
      </c>
    </row>
    <row r="63" spans="1:63" ht="14.55" customHeight="1">
      <c r="O63" s="808" t="s">
        <v>9</v>
      </c>
      <c r="P63" s="808" t="s">
        <v>9</v>
      </c>
      <c r="Q63" s="229" t="s">
        <v>9</v>
      </c>
      <c r="R63" s="229" t="s">
        <v>9</v>
      </c>
      <c r="S63" s="229" t="s">
        <v>9</v>
      </c>
      <c r="T63" s="229" t="s">
        <v>9</v>
      </c>
      <c r="U63" s="229" t="s">
        <v>9</v>
      </c>
      <c r="V63" s="229" t="s">
        <v>9</v>
      </c>
      <c r="W63" s="229" t="s">
        <v>9</v>
      </c>
      <c r="X63" s="229" t="s">
        <v>9</v>
      </c>
      <c r="Y63" s="229" t="s">
        <v>9</v>
      </c>
      <c r="Z63" s="229" t="s">
        <v>9</v>
      </c>
      <c r="AA63" s="229" t="s">
        <v>9</v>
      </c>
      <c r="AB63" s="229" t="s">
        <v>9</v>
      </c>
      <c r="AC63" s="229" t="s">
        <v>9</v>
      </c>
      <c r="AD63" s="229" t="s">
        <v>9</v>
      </c>
      <c r="AE63" s="229" t="s">
        <v>9</v>
      </c>
      <c r="AF63" s="229" t="s">
        <v>9</v>
      </c>
      <c r="AG63" s="229" t="s">
        <v>9</v>
      </c>
      <c r="AH63" s="229" t="s">
        <v>9</v>
      </c>
      <c r="AI63" s="229" t="s">
        <v>9</v>
      </c>
      <c r="AJ63" s="229" t="s">
        <v>9</v>
      </c>
      <c r="AK63" s="229" t="s">
        <v>9</v>
      </c>
      <c r="AL63" s="229" t="s">
        <v>9</v>
      </c>
      <c r="AM63" s="229" t="s">
        <v>9</v>
      </c>
      <c r="AN63" s="229" t="s">
        <v>9</v>
      </c>
      <c r="AO63" s="229" t="s">
        <v>9</v>
      </c>
      <c r="AP63" s="229" t="s">
        <v>9</v>
      </c>
      <c r="AQ63" s="229" t="s">
        <v>9</v>
      </c>
      <c r="AR63" s="229" t="s">
        <v>9</v>
      </c>
      <c r="AS63" s="229" t="s">
        <v>9</v>
      </c>
      <c r="AT63" s="229" t="s">
        <v>9</v>
      </c>
      <c r="AU63" s="229" t="s">
        <v>9</v>
      </c>
      <c r="AV63" s="229" t="s">
        <v>9</v>
      </c>
      <c r="AW63" s="229" t="s">
        <v>9</v>
      </c>
      <c r="AX63" s="229" t="s">
        <v>9</v>
      </c>
      <c r="AY63" s="229" t="s">
        <v>9</v>
      </c>
      <c r="AZ63" s="229" t="s">
        <v>9</v>
      </c>
      <c r="BA63" s="229" t="s">
        <v>9</v>
      </c>
      <c r="BB63" s="229" t="s">
        <v>9</v>
      </c>
      <c r="BC63" s="229" t="s">
        <v>9</v>
      </c>
      <c r="BD63" s="229" t="s">
        <v>9</v>
      </c>
      <c r="BE63" s="229" t="s">
        <v>9</v>
      </c>
      <c r="BF63" s="229" t="s">
        <v>9</v>
      </c>
      <c r="BG63" s="229" t="s">
        <v>9</v>
      </c>
      <c r="BH63" s="229" t="s">
        <v>9</v>
      </c>
      <c r="BI63" s="229" t="s">
        <v>9</v>
      </c>
      <c r="BJ63" s="229" t="s">
        <v>9</v>
      </c>
      <c r="BK63" s="229" t="s">
        <v>9</v>
      </c>
    </row>
    <row r="64" spans="1:63" ht="13.35" customHeight="1">
      <c r="A64" s="196">
        <v>172</v>
      </c>
      <c r="C64" s="197" t="s">
        <v>468</v>
      </c>
      <c r="F64" s="235" t="s">
        <v>469</v>
      </c>
      <c r="G64" s="236" t="s">
        <v>222</v>
      </c>
      <c r="H64" s="185" t="s">
        <v>222</v>
      </c>
      <c r="I64" s="192" t="s">
        <v>222</v>
      </c>
      <c r="O64" s="808" t="s">
        <v>9</v>
      </c>
      <c r="P64" s="808" t="s">
        <v>9</v>
      </c>
      <c r="Q64" s="229" t="s">
        <v>9</v>
      </c>
      <c r="R64" s="229" t="s">
        <v>9</v>
      </c>
      <c r="S64" s="229" t="s">
        <v>9</v>
      </c>
      <c r="T64" s="229" t="s">
        <v>9</v>
      </c>
      <c r="U64" s="229" t="s">
        <v>9</v>
      </c>
      <c r="V64" s="229" t="s">
        <v>9</v>
      </c>
      <c r="W64" s="229" t="s">
        <v>9</v>
      </c>
      <c r="X64" s="229" t="s">
        <v>9</v>
      </c>
      <c r="Y64" s="229" t="s">
        <v>9</v>
      </c>
      <c r="Z64" s="229" t="s">
        <v>9</v>
      </c>
      <c r="AA64" s="229" t="s">
        <v>9</v>
      </c>
      <c r="AB64" s="229" t="s">
        <v>9</v>
      </c>
      <c r="AC64" s="229" t="s">
        <v>9</v>
      </c>
      <c r="AD64" s="229" t="s">
        <v>9</v>
      </c>
      <c r="AE64" s="229" t="s">
        <v>9</v>
      </c>
      <c r="AF64" s="229" t="s">
        <v>9</v>
      </c>
      <c r="AG64" s="229" t="s">
        <v>9</v>
      </c>
      <c r="AH64" s="229" t="s">
        <v>9</v>
      </c>
      <c r="AI64" s="229" t="s">
        <v>9</v>
      </c>
      <c r="AJ64" s="229" t="s">
        <v>9</v>
      </c>
      <c r="AK64" s="229" t="s">
        <v>9</v>
      </c>
      <c r="AL64" s="229" t="s">
        <v>9</v>
      </c>
      <c r="AM64" s="229" t="s">
        <v>9</v>
      </c>
      <c r="AN64" s="229" t="s">
        <v>9</v>
      </c>
      <c r="AO64" s="229" t="s">
        <v>9</v>
      </c>
      <c r="AP64" s="229" t="s">
        <v>9</v>
      </c>
      <c r="AQ64" s="229" t="s">
        <v>9</v>
      </c>
      <c r="AR64" s="229" t="s">
        <v>9</v>
      </c>
      <c r="AS64" s="229" t="s">
        <v>9</v>
      </c>
      <c r="AT64" s="229" t="s">
        <v>9</v>
      </c>
      <c r="AU64" s="229" t="s">
        <v>9</v>
      </c>
      <c r="AV64" s="229" t="s">
        <v>9</v>
      </c>
      <c r="AW64" s="229" t="s">
        <v>9</v>
      </c>
      <c r="AX64" s="229" t="s">
        <v>9</v>
      </c>
      <c r="AY64" s="229" t="s">
        <v>9</v>
      </c>
      <c r="AZ64" s="229" t="s">
        <v>9</v>
      </c>
      <c r="BA64" s="229" t="s">
        <v>9</v>
      </c>
      <c r="BB64" s="229" t="s">
        <v>9</v>
      </c>
      <c r="BC64" s="229" t="s">
        <v>9</v>
      </c>
      <c r="BD64" s="229" t="s">
        <v>9</v>
      </c>
      <c r="BE64" s="229" t="s">
        <v>9</v>
      </c>
      <c r="BF64" s="229" t="s">
        <v>9</v>
      </c>
      <c r="BG64" s="229" t="s">
        <v>9</v>
      </c>
      <c r="BH64" s="229" t="s">
        <v>9</v>
      </c>
      <c r="BI64" s="229" t="s">
        <v>9</v>
      </c>
      <c r="BJ64" s="229" t="s">
        <v>9</v>
      </c>
      <c r="BK64" s="229" t="s">
        <v>9</v>
      </c>
    </row>
    <row r="65" spans="1:63" ht="13.35" customHeight="1">
      <c r="O65" s="808" t="s">
        <v>9</v>
      </c>
      <c r="P65" s="808" t="s">
        <v>9</v>
      </c>
      <c r="Q65" s="229" t="s">
        <v>9</v>
      </c>
      <c r="R65" s="229" t="s">
        <v>9</v>
      </c>
      <c r="S65" s="229" t="s">
        <v>9</v>
      </c>
      <c r="T65" s="229" t="s">
        <v>9</v>
      </c>
      <c r="U65" s="229" t="s">
        <v>9</v>
      </c>
      <c r="V65" s="229" t="s">
        <v>9</v>
      </c>
      <c r="W65" s="229" t="s">
        <v>9</v>
      </c>
      <c r="X65" s="229" t="s">
        <v>9</v>
      </c>
      <c r="Y65" s="229" t="s">
        <v>9</v>
      </c>
      <c r="Z65" s="229" t="s">
        <v>9</v>
      </c>
      <c r="AA65" s="229" t="s">
        <v>9</v>
      </c>
      <c r="AB65" s="229" t="s">
        <v>9</v>
      </c>
      <c r="AC65" s="229" t="s">
        <v>9</v>
      </c>
      <c r="AD65" s="229" t="s">
        <v>9</v>
      </c>
      <c r="AE65" s="229" t="s">
        <v>9</v>
      </c>
      <c r="AF65" s="229" t="s">
        <v>9</v>
      </c>
      <c r="AG65" s="229" t="s">
        <v>9</v>
      </c>
      <c r="AH65" s="229" t="s">
        <v>9</v>
      </c>
      <c r="AI65" s="229" t="s">
        <v>9</v>
      </c>
      <c r="AJ65" s="229" t="s">
        <v>9</v>
      </c>
      <c r="AK65" s="229" t="s">
        <v>9</v>
      </c>
      <c r="AL65" s="229" t="s">
        <v>9</v>
      </c>
      <c r="AM65" s="229" t="s">
        <v>9</v>
      </c>
      <c r="AN65" s="229" t="s">
        <v>9</v>
      </c>
      <c r="AO65" s="229" t="s">
        <v>9</v>
      </c>
      <c r="AP65" s="229" t="s">
        <v>9</v>
      </c>
      <c r="AQ65" s="229" t="s">
        <v>9</v>
      </c>
      <c r="AR65" s="229" t="s">
        <v>9</v>
      </c>
      <c r="AS65" s="229" t="s">
        <v>9</v>
      </c>
      <c r="AT65" s="229" t="s">
        <v>9</v>
      </c>
      <c r="AU65" s="229" t="s">
        <v>9</v>
      </c>
      <c r="AV65" s="229" t="s">
        <v>9</v>
      </c>
      <c r="AW65" s="229" t="s">
        <v>9</v>
      </c>
      <c r="AX65" s="229" t="s">
        <v>9</v>
      </c>
      <c r="AY65" s="229" t="s">
        <v>9</v>
      </c>
      <c r="AZ65" s="229" t="s">
        <v>9</v>
      </c>
      <c r="BA65" s="229" t="s">
        <v>9</v>
      </c>
      <c r="BB65" s="229" t="s">
        <v>9</v>
      </c>
      <c r="BC65" s="229" t="s">
        <v>9</v>
      </c>
      <c r="BD65" s="229" t="s">
        <v>9</v>
      </c>
      <c r="BE65" s="229" t="s">
        <v>9</v>
      </c>
      <c r="BF65" s="229" t="s">
        <v>9</v>
      </c>
      <c r="BG65" s="229" t="s">
        <v>9</v>
      </c>
      <c r="BH65" s="229" t="s">
        <v>9</v>
      </c>
      <c r="BI65" s="229" t="s">
        <v>9</v>
      </c>
      <c r="BJ65" s="229" t="s">
        <v>9</v>
      </c>
      <c r="BK65" s="229" t="s">
        <v>9</v>
      </c>
    </row>
    <row r="66" spans="1:63" ht="13.8" customHeight="1" thickBot="1">
      <c r="G66" s="237" t="s">
        <v>470</v>
      </c>
      <c r="J66" s="902"/>
      <c r="K66" s="902"/>
      <c r="L66" s="902"/>
      <c r="M66" s="902"/>
      <c r="O66" s="808" t="s">
        <v>9</v>
      </c>
      <c r="P66" s="808" t="s">
        <v>9</v>
      </c>
      <c r="Q66" s="229" t="s">
        <v>9</v>
      </c>
      <c r="R66" s="229" t="s">
        <v>9</v>
      </c>
      <c r="S66" s="229" t="s">
        <v>9</v>
      </c>
      <c r="T66" s="229" t="s">
        <v>9</v>
      </c>
      <c r="U66" s="229" t="s">
        <v>9</v>
      </c>
      <c r="V66" s="229" t="s">
        <v>9</v>
      </c>
      <c r="W66" s="229" t="s">
        <v>9</v>
      </c>
      <c r="X66" s="229" t="s">
        <v>9</v>
      </c>
      <c r="Y66" s="229" t="s">
        <v>9</v>
      </c>
      <c r="Z66" s="229" t="s">
        <v>9</v>
      </c>
      <c r="AA66" s="229" t="s">
        <v>9</v>
      </c>
      <c r="AB66" s="229" t="s">
        <v>9</v>
      </c>
      <c r="AC66" s="229" t="s">
        <v>9</v>
      </c>
      <c r="AD66" s="229" t="s">
        <v>9</v>
      </c>
      <c r="AE66" s="229" t="s">
        <v>9</v>
      </c>
      <c r="AF66" s="229" t="s">
        <v>9</v>
      </c>
      <c r="AG66" s="229" t="s">
        <v>9</v>
      </c>
      <c r="AH66" s="229" t="s">
        <v>9</v>
      </c>
      <c r="AI66" s="229" t="s">
        <v>9</v>
      </c>
      <c r="AJ66" s="229" t="s">
        <v>9</v>
      </c>
      <c r="AK66" s="229" t="s">
        <v>9</v>
      </c>
      <c r="AL66" s="229" t="s">
        <v>9</v>
      </c>
      <c r="AM66" s="229" t="s">
        <v>9</v>
      </c>
      <c r="AN66" s="229" t="s">
        <v>9</v>
      </c>
      <c r="AO66" s="229" t="s">
        <v>9</v>
      </c>
      <c r="AP66" s="229" t="s">
        <v>9</v>
      </c>
      <c r="AQ66" s="229" t="s">
        <v>9</v>
      </c>
      <c r="AR66" s="229" t="s">
        <v>9</v>
      </c>
      <c r="AS66" s="229" t="s">
        <v>9</v>
      </c>
      <c r="AT66" s="229" t="s">
        <v>9</v>
      </c>
      <c r="AU66" s="229" t="s">
        <v>9</v>
      </c>
      <c r="AV66" s="229" t="s">
        <v>9</v>
      </c>
      <c r="AW66" s="229" t="s">
        <v>9</v>
      </c>
      <c r="AX66" s="229" t="s">
        <v>9</v>
      </c>
      <c r="AY66" s="229" t="s">
        <v>9</v>
      </c>
      <c r="AZ66" s="229" t="s">
        <v>9</v>
      </c>
      <c r="BA66" s="229" t="s">
        <v>9</v>
      </c>
      <c r="BB66" s="229" t="s">
        <v>9</v>
      </c>
      <c r="BC66" s="229" t="s">
        <v>9</v>
      </c>
      <c r="BD66" s="229" t="s">
        <v>9</v>
      </c>
      <c r="BE66" s="229" t="s">
        <v>9</v>
      </c>
      <c r="BF66" s="229" t="s">
        <v>9</v>
      </c>
      <c r="BG66" s="229" t="s">
        <v>9</v>
      </c>
      <c r="BH66" s="229" t="s">
        <v>9</v>
      </c>
      <c r="BI66" s="229" t="s">
        <v>9</v>
      </c>
      <c r="BJ66" s="229" t="s">
        <v>9</v>
      </c>
      <c r="BK66" s="229" t="s">
        <v>9</v>
      </c>
    </row>
    <row r="67" spans="1:63" ht="13.35" customHeight="1"/>
    <row r="68" spans="1:63" ht="13.35" customHeight="1"/>
    <row r="69" spans="1:63" ht="13.8" customHeight="1" thickBot="1">
      <c r="A69" s="207" t="s">
        <v>471</v>
      </c>
    </row>
    <row r="70" spans="1:63" ht="13.35" customHeight="1">
      <c r="A70" s="914" t="s">
        <v>9</v>
      </c>
      <c r="B70" s="914"/>
      <c r="C70" s="915"/>
      <c r="D70" s="915"/>
      <c r="E70" s="915"/>
      <c r="F70" s="915"/>
      <c r="G70" s="238" t="s">
        <v>472</v>
      </c>
      <c r="H70" s="813" t="s">
        <v>473</v>
      </c>
      <c r="I70" s="813" t="s">
        <v>474</v>
      </c>
      <c r="J70" s="813" t="s">
        <v>475</v>
      </c>
      <c r="K70" s="813" t="s">
        <v>476</v>
      </c>
      <c r="L70" s="926" t="s">
        <v>477</v>
      </c>
      <c r="M70" s="927"/>
    </row>
    <row r="71" spans="1:63" ht="13.35" customHeight="1">
      <c r="A71" s="196" t="s">
        <v>3</v>
      </c>
      <c r="B71" s="822" t="s">
        <v>478</v>
      </c>
      <c r="C71" s="823"/>
      <c r="D71" s="823"/>
      <c r="E71" s="823"/>
      <c r="F71" s="823"/>
      <c r="G71" s="823"/>
      <c r="H71" s="823"/>
      <c r="I71" s="823"/>
      <c r="J71" s="823"/>
      <c r="K71" s="823"/>
      <c r="L71" s="823"/>
      <c r="M71" s="824"/>
    </row>
    <row r="72" spans="1:63" ht="13.35" customHeight="1">
      <c r="A72" s="825"/>
      <c r="B72" s="823"/>
      <c r="C72" s="826" t="s">
        <v>479</v>
      </c>
      <c r="D72" s="823"/>
      <c r="E72" s="823"/>
      <c r="F72" s="823"/>
      <c r="G72" s="239">
        <v>1</v>
      </c>
      <c r="H72" s="827" t="s">
        <v>9</v>
      </c>
      <c r="I72" s="827" t="s">
        <v>9</v>
      </c>
      <c r="J72" s="827" t="s">
        <v>9</v>
      </c>
      <c r="K72" s="827" t="s">
        <v>9</v>
      </c>
      <c r="L72" s="823"/>
      <c r="M72" s="824"/>
    </row>
    <row r="73" spans="1:63" ht="13.35" customHeight="1">
      <c r="A73" s="196">
        <v>173</v>
      </c>
      <c r="B73" s="823"/>
      <c r="C73" s="826" t="s">
        <v>480</v>
      </c>
      <c r="D73" s="823"/>
      <c r="E73" s="823"/>
      <c r="F73" s="823"/>
      <c r="G73" s="240">
        <v>7.0999999999999994E-2</v>
      </c>
      <c r="H73" s="241" t="s">
        <v>9</v>
      </c>
      <c r="I73" s="242" t="s">
        <v>9</v>
      </c>
      <c r="J73" s="242" t="s">
        <v>9</v>
      </c>
      <c r="K73" s="827" t="s">
        <v>9</v>
      </c>
      <c r="L73" s="823"/>
      <c r="M73" s="243">
        <v>7.0000000000000007E-2</v>
      </c>
    </row>
    <row r="74" spans="1:63" ht="13.35" customHeight="1">
      <c r="A74" s="828"/>
      <c r="B74" s="809"/>
      <c r="C74" s="826" t="s">
        <v>481</v>
      </c>
      <c r="D74" s="809"/>
      <c r="E74" s="809"/>
      <c r="F74" s="809"/>
      <c r="G74" s="809"/>
      <c r="H74" s="809"/>
      <c r="I74" s="809"/>
      <c r="J74" s="809"/>
      <c r="K74" s="809"/>
      <c r="L74" s="809"/>
      <c r="M74" s="829"/>
    </row>
    <row r="75" spans="1:63" ht="13.8" customHeight="1">
      <c r="A75" s="828" t="s">
        <v>9</v>
      </c>
      <c r="B75" s="809" t="s">
        <v>9</v>
      </c>
      <c r="C75" s="809" t="s">
        <v>9</v>
      </c>
      <c r="D75" s="809" t="s">
        <v>9</v>
      </c>
      <c r="E75" s="809" t="s">
        <v>9</v>
      </c>
      <c r="F75" s="809" t="s">
        <v>9</v>
      </c>
      <c r="G75" s="809" t="s">
        <v>9</v>
      </c>
      <c r="H75" s="809" t="s">
        <v>9</v>
      </c>
      <c r="I75" s="809" t="s">
        <v>9</v>
      </c>
      <c r="J75" s="809" t="s">
        <v>9</v>
      </c>
      <c r="K75" s="809" t="s">
        <v>9</v>
      </c>
      <c r="L75" s="809" t="s">
        <v>9</v>
      </c>
      <c r="M75" s="829" t="s">
        <v>9</v>
      </c>
      <c r="N75" s="806"/>
      <c r="O75" s="821" t="s">
        <v>9</v>
      </c>
    </row>
    <row r="76" spans="1:63" ht="13.35" customHeight="1">
      <c r="A76" s="196" t="s">
        <v>482</v>
      </c>
      <c r="B76" s="823" t="s">
        <v>9</v>
      </c>
      <c r="C76" s="826" t="s">
        <v>483</v>
      </c>
      <c r="D76" s="809" t="s">
        <v>9</v>
      </c>
      <c r="E76" s="809" t="s">
        <v>9</v>
      </c>
      <c r="F76" s="809" t="s">
        <v>9</v>
      </c>
      <c r="G76" s="809" t="s">
        <v>9</v>
      </c>
      <c r="H76" s="809" t="s">
        <v>9</v>
      </c>
      <c r="I76" s="809" t="s">
        <v>9</v>
      </c>
      <c r="J76" s="809" t="s">
        <v>9</v>
      </c>
      <c r="K76" s="809" t="s">
        <v>9</v>
      </c>
      <c r="L76" s="809" t="s">
        <v>9</v>
      </c>
      <c r="M76" s="830" t="s">
        <v>9</v>
      </c>
      <c r="N76" s="809" t="s">
        <v>9</v>
      </c>
      <c r="O76" s="809" t="s">
        <v>9</v>
      </c>
      <c r="P76" s="809" t="s">
        <v>9</v>
      </c>
      <c r="Q76" s="809" t="s">
        <v>9</v>
      </c>
      <c r="R76" s="809" t="s">
        <v>9</v>
      </c>
      <c r="S76" s="809" t="s">
        <v>9</v>
      </c>
      <c r="T76" s="809" t="s">
        <v>9</v>
      </c>
      <c r="U76" s="809" t="s">
        <v>9</v>
      </c>
      <c r="V76" s="809" t="s">
        <v>9</v>
      </c>
      <c r="W76" s="809" t="s">
        <v>9</v>
      </c>
      <c r="X76" s="809" t="s">
        <v>9</v>
      </c>
      <c r="Y76" s="809" t="s">
        <v>9</v>
      </c>
      <c r="Z76" s="809" t="s">
        <v>9</v>
      </c>
      <c r="AA76" s="809" t="s">
        <v>9</v>
      </c>
      <c r="AB76" s="809" t="s">
        <v>9</v>
      </c>
      <c r="AC76" s="809" t="s">
        <v>9</v>
      </c>
      <c r="AD76" s="809" t="s">
        <v>9</v>
      </c>
      <c r="AE76" s="809" t="s">
        <v>9</v>
      </c>
      <c r="AF76" s="809" t="s">
        <v>9</v>
      </c>
      <c r="AG76" s="809" t="s">
        <v>9</v>
      </c>
      <c r="AH76" s="809" t="s">
        <v>9</v>
      </c>
      <c r="AI76" s="809" t="s">
        <v>9</v>
      </c>
      <c r="AJ76" s="809" t="s">
        <v>9</v>
      </c>
      <c r="AK76" s="809" t="s">
        <v>9</v>
      </c>
      <c r="AL76" s="809" t="s">
        <v>9</v>
      </c>
      <c r="AM76" s="809" t="s">
        <v>9</v>
      </c>
      <c r="AN76" s="809" t="s">
        <v>9</v>
      </c>
      <c r="AO76" s="809" t="s">
        <v>9</v>
      </c>
      <c r="AP76" s="809" t="s">
        <v>9</v>
      </c>
      <c r="AQ76" s="809" t="s">
        <v>9</v>
      </c>
      <c r="AR76" s="809" t="s">
        <v>9</v>
      </c>
      <c r="AS76" s="809" t="s">
        <v>9</v>
      </c>
      <c r="AT76" s="809" t="s">
        <v>9</v>
      </c>
      <c r="AU76" s="809" t="s">
        <v>9</v>
      </c>
      <c r="AV76" s="809" t="s">
        <v>9</v>
      </c>
      <c r="AW76" s="809" t="s">
        <v>9</v>
      </c>
      <c r="AX76" s="809" t="s">
        <v>9</v>
      </c>
      <c r="AY76" s="809" t="s">
        <v>9</v>
      </c>
      <c r="AZ76" s="809" t="s">
        <v>9</v>
      </c>
      <c r="BA76" s="809" t="s">
        <v>9</v>
      </c>
      <c r="BB76" s="809" t="s">
        <v>9</v>
      </c>
      <c r="BC76" s="809" t="s">
        <v>9</v>
      </c>
      <c r="BD76" s="809" t="s">
        <v>9</v>
      </c>
      <c r="BE76" s="809" t="s">
        <v>9</v>
      </c>
      <c r="BF76" s="809" t="s">
        <v>9</v>
      </c>
      <c r="BG76" s="809" t="s">
        <v>9</v>
      </c>
      <c r="BH76" s="809" t="s">
        <v>9</v>
      </c>
      <c r="BI76" s="809" t="s">
        <v>9</v>
      </c>
      <c r="BJ76" s="809" t="s">
        <v>9</v>
      </c>
      <c r="BK76" s="809" t="s">
        <v>9</v>
      </c>
    </row>
    <row r="77" spans="1:63" ht="13.8" customHeight="1" thickBot="1">
      <c r="A77" s="831" t="s">
        <v>9</v>
      </c>
      <c r="B77" s="832" t="s">
        <v>9</v>
      </c>
      <c r="C77" s="832" t="s">
        <v>9</v>
      </c>
      <c r="D77" s="832" t="s">
        <v>9</v>
      </c>
      <c r="E77" s="832" t="s">
        <v>9</v>
      </c>
      <c r="F77" s="832" t="s">
        <v>9</v>
      </c>
      <c r="G77" s="832" t="s">
        <v>9</v>
      </c>
      <c r="H77" s="832" t="s">
        <v>9</v>
      </c>
      <c r="I77" s="832" t="s">
        <v>9</v>
      </c>
      <c r="J77" s="832" t="s">
        <v>9</v>
      </c>
      <c r="K77" s="832" t="s">
        <v>9</v>
      </c>
      <c r="L77" s="832" t="s">
        <v>9</v>
      </c>
      <c r="M77" s="833" t="s">
        <v>9</v>
      </c>
      <c r="N77" s="809" t="s">
        <v>9</v>
      </c>
      <c r="O77" s="809" t="s">
        <v>9</v>
      </c>
      <c r="P77" s="809" t="s">
        <v>9</v>
      </c>
      <c r="Q77" s="809" t="s">
        <v>9</v>
      </c>
      <c r="R77" s="809" t="s">
        <v>9</v>
      </c>
      <c r="S77" s="809" t="s">
        <v>9</v>
      </c>
      <c r="T77" s="809" t="s">
        <v>9</v>
      </c>
      <c r="U77" s="809" t="s">
        <v>9</v>
      </c>
      <c r="V77" s="809" t="s">
        <v>9</v>
      </c>
      <c r="W77" s="809" t="s">
        <v>9</v>
      </c>
      <c r="X77" s="809" t="s">
        <v>9</v>
      </c>
      <c r="Y77" s="809" t="s">
        <v>9</v>
      </c>
      <c r="Z77" s="809" t="s">
        <v>9</v>
      </c>
      <c r="AA77" s="809" t="s">
        <v>9</v>
      </c>
      <c r="AB77" s="809" t="s">
        <v>9</v>
      </c>
      <c r="AC77" s="809" t="s">
        <v>9</v>
      </c>
      <c r="AD77" s="809" t="s">
        <v>9</v>
      </c>
      <c r="AE77" s="809" t="s">
        <v>9</v>
      </c>
      <c r="AF77" s="809" t="s">
        <v>9</v>
      </c>
      <c r="AG77" s="809" t="s">
        <v>9</v>
      </c>
      <c r="AH77" s="809" t="s">
        <v>9</v>
      </c>
      <c r="AI77" s="809" t="s">
        <v>9</v>
      </c>
      <c r="AJ77" s="809" t="s">
        <v>9</v>
      </c>
      <c r="AK77" s="809" t="s">
        <v>9</v>
      </c>
      <c r="AL77" s="809" t="s">
        <v>9</v>
      </c>
      <c r="AM77" s="809" t="s">
        <v>9</v>
      </c>
      <c r="AN77" s="809" t="s">
        <v>9</v>
      </c>
      <c r="AO77" s="809" t="s">
        <v>9</v>
      </c>
      <c r="AP77" s="809" t="s">
        <v>9</v>
      </c>
      <c r="AQ77" s="809" t="s">
        <v>9</v>
      </c>
      <c r="AR77" s="809" t="s">
        <v>9</v>
      </c>
      <c r="AS77" s="809" t="s">
        <v>9</v>
      </c>
      <c r="AT77" s="809" t="s">
        <v>9</v>
      </c>
      <c r="AU77" s="809" t="s">
        <v>9</v>
      </c>
      <c r="AV77" s="809" t="s">
        <v>9</v>
      </c>
      <c r="AW77" s="809" t="s">
        <v>9</v>
      </c>
      <c r="AX77" s="809" t="s">
        <v>9</v>
      </c>
      <c r="AY77" s="809" t="s">
        <v>9</v>
      </c>
      <c r="AZ77" s="809" t="s">
        <v>9</v>
      </c>
      <c r="BA77" s="809" t="s">
        <v>9</v>
      </c>
      <c r="BB77" s="809" t="s">
        <v>9</v>
      </c>
      <c r="BC77" s="809" t="s">
        <v>9</v>
      </c>
      <c r="BD77" s="809" t="s">
        <v>9</v>
      </c>
      <c r="BE77" s="809" t="s">
        <v>9</v>
      </c>
      <c r="BF77" s="809" t="s">
        <v>9</v>
      </c>
      <c r="BG77" s="809" t="s">
        <v>9</v>
      </c>
      <c r="BH77" s="809" t="s">
        <v>9</v>
      </c>
      <c r="BI77" s="809" t="s">
        <v>9</v>
      </c>
      <c r="BJ77" s="809" t="s">
        <v>9</v>
      </c>
      <c r="BK77" s="809" t="s">
        <v>9</v>
      </c>
    </row>
    <row r="78" spans="1:63" ht="39.6" customHeight="1"/>
    <row r="79" spans="1:63" ht="13.35" customHeight="1" thickBot="1">
      <c r="A79" s="207" t="s">
        <v>484</v>
      </c>
    </row>
    <row r="80" spans="1:63" ht="13.35" customHeight="1">
      <c r="A80" s="914" t="s">
        <v>9</v>
      </c>
      <c r="B80" s="914"/>
      <c r="C80" s="915"/>
      <c r="D80" s="915"/>
      <c r="E80" s="915"/>
      <c r="F80" s="915"/>
      <c r="G80" s="238" t="s">
        <v>461</v>
      </c>
      <c r="H80" s="208" t="s">
        <v>485</v>
      </c>
      <c r="I80" s="208" t="s">
        <v>463</v>
      </c>
      <c r="J80" s="916" t="s">
        <v>407</v>
      </c>
      <c r="K80" s="916"/>
      <c r="L80" s="916"/>
      <c r="M80" s="916"/>
    </row>
    <row r="81" spans="1:13" ht="13.35" customHeight="1">
      <c r="B81" s="224" t="s">
        <v>465</v>
      </c>
      <c r="G81" s="232" t="s">
        <v>457</v>
      </c>
      <c r="H81" s="233" t="s">
        <v>466</v>
      </c>
      <c r="I81" s="234" t="s">
        <v>467</v>
      </c>
    </row>
    <row r="82" spans="1:13" ht="13.35" customHeight="1">
      <c r="A82" s="196">
        <v>174</v>
      </c>
      <c r="C82" s="197" t="s">
        <v>486</v>
      </c>
      <c r="F82" s="235" t="s">
        <v>427</v>
      </c>
      <c r="G82" s="236" t="s">
        <v>9</v>
      </c>
      <c r="H82" s="185" t="s">
        <v>9</v>
      </c>
      <c r="I82" s="156" t="s">
        <v>222</v>
      </c>
    </row>
    <row r="83" spans="1:13" ht="13.35" customHeight="1"/>
    <row r="84" spans="1:13" ht="13.35" customHeight="1">
      <c r="C84" s="197" t="s">
        <v>487</v>
      </c>
    </row>
    <row r="85" spans="1:13" ht="13.35" customHeight="1">
      <c r="C85" s="197" t="s">
        <v>488</v>
      </c>
    </row>
    <row r="86" spans="1:13" ht="13.8" customHeight="1">
      <c r="C86" s="197" t="s">
        <v>489</v>
      </c>
    </row>
    <row r="87" spans="1:13" ht="13.35" customHeight="1">
      <c r="C87" s="197" t="s">
        <v>490</v>
      </c>
    </row>
    <row r="88" spans="1:13" ht="13.8" customHeight="1" thickBot="1">
      <c r="C88" s="245" t="s">
        <v>491</v>
      </c>
      <c r="J88" s="902"/>
      <c r="K88" s="902"/>
      <c r="L88" s="902"/>
      <c r="M88" s="902"/>
    </row>
    <row r="89" spans="1:13" ht="66.75" customHeight="1"/>
    <row r="90" spans="1:13" ht="13.35" customHeight="1" thickBot="1">
      <c r="A90" s="207" t="s">
        <v>492</v>
      </c>
    </row>
    <row r="91" spans="1:13" ht="12.75" customHeight="1">
      <c r="A91" s="914" t="s">
        <v>9</v>
      </c>
      <c r="B91" s="914"/>
      <c r="C91" s="915"/>
      <c r="D91" s="915"/>
      <c r="E91" s="915"/>
      <c r="F91" s="915"/>
      <c r="G91" s="246" t="s">
        <v>493</v>
      </c>
      <c r="H91" s="247" t="s">
        <v>494</v>
      </c>
      <c r="I91" s="916" t="s">
        <v>495</v>
      </c>
      <c r="J91" s="916"/>
      <c r="K91" s="916"/>
      <c r="L91" s="916"/>
      <c r="M91" s="916"/>
    </row>
    <row r="92" spans="1:13" ht="13.35" customHeight="1">
      <c r="B92" s="224" t="s">
        <v>496</v>
      </c>
    </row>
    <row r="93" spans="1:13" ht="13.8" customHeight="1">
      <c r="A93" s="248" t="s">
        <v>497</v>
      </c>
      <c r="C93" s="197" t="s">
        <v>493</v>
      </c>
      <c r="G93" s="249" t="s">
        <v>222</v>
      </c>
      <c r="H93" s="250" t="s">
        <v>222</v>
      </c>
      <c r="I93" s="917" t="s">
        <v>498</v>
      </c>
      <c r="J93" s="917"/>
      <c r="K93" s="917"/>
      <c r="L93" s="917"/>
      <c r="M93" s="917"/>
    </row>
    <row r="94" spans="1:13" ht="13.35" customHeight="1">
      <c r="G94" s="251" t="s">
        <v>499</v>
      </c>
    </row>
    <row r="95" spans="1:13" ht="13.35" customHeight="1" thickBot="1">
      <c r="K95" s="207" t="s">
        <v>500</v>
      </c>
    </row>
    <row r="96" spans="1:13" ht="13.8" customHeight="1"/>
    <row r="97" spans="1:13" ht="13.35" customHeight="1"/>
    <row r="98" spans="1:13" ht="31.35" customHeight="1" thickBot="1">
      <c r="A98" s="207" t="s">
        <v>501</v>
      </c>
    </row>
    <row r="99" spans="1:13" ht="15.6" customHeight="1">
      <c r="A99" s="252" t="s">
        <v>9</v>
      </c>
      <c r="B99" s="253" t="s">
        <v>9</v>
      </c>
      <c r="C99" s="253" t="s">
        <v>9</v>
      </c>
      <c r="D99" s="254" t="s">
        <v>9</v>
      </c>
      <c r="E99" s="254" t="s">
        <v>9</v>
      </c>
      <c r="F99" s="254" t="s">
        <v>9</v>
      </c>
      <c r="G99" s="208" t="s">
        <v>9</v>
      </c>
      <c r="H99" s="208" t="s">
        <v>9</v>
      </c>
      <c r="I99" s="208" t="s">
        <v>9</v>
      </c>
      <c r="J99" s="208" t="s">
        <v>9</v>
      </c>
      <c r="K99" s="208" t="s">
        <v>9</v>
      </c>
      <c r="L99" s="208" t="s">
        <v>9</v>
      </c>
      <c r="M99" s="255" t="s">
        <v>9</v>
      </c>
    </row>
    <row r="100" spans="1:13" ht="17.25" customHeight="1">
      <c r="E100" s="256" t="s">
        <v>502</v>
      </c>
      <c r="F100" s="256" t="s">
        <v>503</v>
      </c>
      <c r="G100" s="257" t="s">
        <v>221</v>
      </c>
    </row>
    <row r="101" spans="1:13" ht="17.25" customHeight="1">
      <c r="C101" s="258" t="s">
        <v>504</v>
      </c>
      <c r="E101" s="257" t="s">
        <v>505</v>
      </c>
      <c r="F101" s="257" t="s">
        <v>506</v>
      </c>
    </row>
    <row r="102" spans="1:13" ht="17.25" customHeight="1">
      <c r="C102" s="197" t="s">
        <v>507</v>
      </c>
      <c r="E102" s="234" t="s">
        <v>457</v>
      </c>
      <c r="F102" s="233" t="s">
        <v>466</v>
      </c>
      <c r="G102" s="234" t="s">
        <v>508</v>
      </c>
    </row>
    <row r="103" spans="1:13" ht="17.25" customHeight="1">
      <c r="A103" s="248" t="s">
        <v>509</v>
      </c>
      <c r="C103" s="197" t="s">
        <v>424</v>
      </c>
      <c r="D103" s="197" t="s">
        <v>510</v>
      </c>
      <c r="E103" s="198" t="s">
        <v>222</v>
      </c>
      <c r="F103" s="259" t="s">
        <v>222</v>
      </c>
      <c r="G103" s="118" t="s">
        <v>222</v>
      </c>
    </row>
    <row r="104" spans="1:13" ht="17.25" customHeight="1">
      <c r="A104" s="248" t="s">
        <v>511</v>
      </c>
      <c r="C104" s="197" t="s">
        <v>426</v>
      </c>
      <c r="D104" s="197" t="s">
        <v>512</v>
      </c>
      <c r="E104" s="198" t="s">
        <v>222</v>
      </c>
      <c r="F104" s="259" t="s">
        <v>222</v>
      </c>
      <c r="G104" s="118" t="s">
        <v>222</v>
      </c>
    </row>
    <row r="105" spans="1:13" ht="17.25" customHeight="1">
      <c r="A105" s="248" t="s">
        <v>513</v>
      </c>
      <c r="C105" s="197" t="s">
        <v>428</v>
      </c>
      <c r="D105" s="197" t="s">
        <v>512</v>
      </c>
      <c r="E105" s="198" t="s">
        <v>222</v>
      </c>
      <c r="F105" s="259" t="s">
        <v>222</v>
      </c>
      <c r="G105" s="118" t="s">
        <v>222</v>
      </c>
    </row>
    <row r="106" spans="1:13" ht="17.25" customHeight="1">
      <c r="A106" s="248" t="s">
        <v>514</v>
      </c>
      <c r="C106" s="197" t="s">
        <v>429</v>
      </c>
      <c r="D106" s="197" t="s">
        <v>512</v>
      </c>
      <c r="E106" s="198" t="s">
        <v>222</v>
      </c>
      <c r="F106" s="259" t="s">
        <v>222</v>
      </c>
      <c r="G106" s="118" t="s">
        <v>222</v>
      </c>
    </row>
    <row r="107" spans="1:13" ht="17.25" customHeight="1">
      <c r="A107" s="248" t="s">
        <v>515</v>
      </c>
      <c r="C107" s="197" t="s">
        <v>430</v>
      </c>
      <c r="D107" s="197" t="s">
        <v>512</v>
      </c>
      <c r="E107" s="198" t="s">
        <v>222</v>
      </c>
      <c r="F107" s="259" t="s">
        <v>222</v>
      </c>
      <c r="G107" s="118" t="s">
        <v>222</v>
      </c>
    </row>
    <row r="108" spans="1:13" ht="17.25" customHeight="1">
      <c r="A108" s="248" t="s">
        <v>516</v>
      </c>
      <c r="C108" s="197" t="s">
        <v>431</v>
      </c>
      <c r="D108" s="197" t="s">
        <v>512</v>
      </c>
      <c r="E108" s="198" t="s">
        <v>222</v>
      </c>
      <c r="F108" s="259" t="s">
        <v>222</v>
      </c>
      <c r="G108" s="118" t="s">
        <v>222</v>
      </c>
    </row>
    <row r="109" spans="1:13" ht="17.25" customHeight="1">
      <c r="A109" s="248" t="s">
        <v>517</v>
      </c>
      <c r="C109" s="197" t="s">
        <v>432</v>
      </c>
      <c r="D109" s="197" t="s">
        <v>512</v>
      </c>
      <c r="E109" s="198" t="s">
        <v>222</v>
      </c>
      <c r="F109" s="259" t="s">
        <v>222</v>
      </c>
      <c r="G109" s="118" t="s">
        <v>222</v>
      </c>
    </row>
    <row r="110" spans="1:13" ht="17.25" customHeight="1">
      <c r="A110" s="248" t="s">
        <v>518</v>
      </c>
      <c r="C110" s="197" t="s">
        <v>433</v>
      </c>
      <c r="D110" s="197" t="s">
        <v>512</v>
      </c>
      <c r="E110" s="198" t="s">
        <v>222</v>
      </c>
      <c r="F110" s="259" t="s">
        <v>222</v>
      </c>
      <c r="G110" s="118" t="s">
        <v>222</v>
      </c>
    </row>
    <row r="111" spans="1:13" ht="15" customHeight="1">
      <c r="A111" s="248" t="s">
        <v>519</v>
      </c>
      <c r="C111" s="197" t="s">
        <v>434</v>
      </c>
      <c r="D111" s="197" t="s">
        <v>512</v>
      </c>
      <c r="E111" s="198" t="s">
        <v>222</v>
      </c>
      <c r="F111" s="259" t="s">
        <v>222</v>
      </c>
      <c r="G111" s="118" t="s">
        <v>222</v>
      </c>
    </row>
    <row r="112" spans="1:13" ht="17.25" customHeight="1">
      <c r="A112" s="248" t="s">
        <v>520</v>
      </c>
      <c r="C112" s="197" t="s">
        <v>435</v>
      </c>
      <c r="D112" s="197" t="s">
        <v>512</v>
      </c>
      <c r="E112" s="198" t="s">
        <v>222</v>
      </c>
      <c r="F112" s="259" t="s">
        <v>222</v>
      </c>
      <c r="G112" s="118" t="s">
        <v>222</v>
      </c>
    </row>
    <row r="113" spans="1:13" ht="17.25" customHeight="1">
      <c r="A113" s="248" t="s">
        <v>521</v>
      </c>
      <c r="C113" s="197" t="s">
        <v>436</v>
      </c>
      <c r="D113" s="197" t="s">
        <v>512</v>
      </c>
      <c r="E113" s="198" t="s">
        <v>222</v>
      </c>
      <c r="F113" s="259" t="s">
        <v>222</v>
      </c>
      <c r="G113" s="118" t="s">
        <v>222</v>
      </c>
    </row>
    <row r="114" spans="1:13" ht="17.25" customHeight="1">
      <c r="A114" s="248" t="s">
        <v>522</v>
      </c>
      <c r="C114" s="197" t="s">
        <v>437</v>
      </c>
      <c r="D114" s="197" t="s">
        <v>512</v>
      </c>
      <c r="E114" s="198" t="s">
        <v>222</v>
      </c>
      <c r="F114" s="259" t="s">
        <v>222</v>
      </c>
      <c r="G114" s="118" t="s">
        <v>222</v>
      </c>
    </row>
    <row r="115" spans="1:13" ht="17.55" customHeight="1">
      <c r="A115" s="248" t="s">
        <v>523</v>
      </c>
      <c r="C115" s="197" t="s">
        <v>424</v>
      </c>
      <c r="D115" s="197" t="s">
        <v>524</v>
      </c>
      <c r="E115" s="198" t="s">
        <v>222</v>
      </c>
      <c r="F115" s="259" t="s">
        <v>222</v>
      </c>
      <c r="G115" s="118" t="s">
        <v>222</v>
      </c>
    </row>
    <row r="116" spans="1:13" ht="15.6" customHeight="1"/>
    <row r="117" spans="1:13" ht="15.6" customHeight="1" thickBot="1">
      <c r="A117" s="260" t="s">
        <v>525</v>
      </c>
      <c r="C117" s="261" t="s">
        <v>526</v>
      </c>
      <c r="D117" s="262" t="s">
        <v>527</v>
      </c>
      <c r="G117" s="130" t="s">
        <v>222</v>
      </c>
    </row>
    <row r="118" spans="1:13" ht="15.6" customHeight="1"/>
    <row r="119" spans="1:13" ht="16.350000000000001" customHeight="1"/>
    <row r="120" spans="1:13" ht="15.6" customHeight="1">
      <c r="A120" s="263" t="s">
        <v>528</v>
      </c>
    </row>
    <row r="121" spans="1:13" ht="15.6" customHeight="1" thickBot="1">
      <c r="A121" s="918" t="s">
        <v>9</v>
      </c>
      <c r="B121" s="918"/>
      <c r="C121" s="918"/>
      <c r="D121" s="918"/>
      <c r="E121" s="918"/>
      <c r="F121" s="918"/>
      <c r="G121" s="264" t="s">
        <v>9</v>
      </c>
      <c r="H121" s="264" t="s">
        <v>9</v>
      </c>
      <c r="I121" s="264" t="s">
        <v>9</v>
      </c>
      <c r="J121" s="919" t="s">
        <v>407</v>
      </c>
      <c r="K121" s="919"/>
      <c r="L121" s="919"/>
      <c r="M121" s="919"/>
    </row>
    <row r="122" spans="1:13" ht="15.6" customHeight="1">
      <c r="B122" s="265" t="s">
        <v>529</v>
      </c>
    </row>
    <row r="123" spans="1:13" ht="15.6" customHeight="1">
      <c r="C123" s="266" t="s">
        <v>246</v>
      </c>
      <c r="E123" s="266" t="s">
        <v>259</v>
      </c>
    </row>
    <row r="124" spans="1:13" ht="15.6" customHeight="1"/>
    <row r="125" spans="1:13" ht="15.6" customHeight="1">
      <c r="A125" s="248" t="s">
        <v>530</v>
      </c>
      <c r="E125" s="267" t="s">
        <v>221</v>
      </c>
    </row>
    <row r="126" spans="1:13" ht="15.6" customHeight="1">
      <c r="A126" s="248" t="s">
        <v>531</v>
      </c>
      <c r="C126" s="268" t="s">
        <v>532</v>
      </c>
      <c r="E126" s="269" t="s">
        <v>368</v>
      </c>
    </row>
    <row r="127" spans="1:13" ht="15.6" customHeight="1">
      <c r="A127" s="248" t="s">
        <v>533</v>
      </c>
      <c r="C127" s="268" t="s">
        <v>534</v>
      </c>
      <c r="E127" s="269" t="s">
        <v>368</v>
      </c>
    </row>
    <row r="128" spans="1:13" ht="15.6" customHeight="1">
      <c r="A128" s="248" t="s">
        <v>535</v>
      </c>
      <c r="C128" s="268" t="s">
        <v>536</v>
      </c>
      <c r="E128" s="118" t="s">
        <v>222</v>
      </c>
    </row>
    <row r="129" spans="1:5" ht="15.6" customHeight="1">
      <c r="A129" s="248" t="s">
        <v>537</v>
      </c>
      <c r="C129" s="268" t="s">
        <v>538</v>
      </c>
      <c r="E129" s="270" t="s">
        <v>222</v>
      </c>
    </row>
    <row r="130" spans="1:5" ht="15.6" customHeight="1">
      <c r="A130" s="248" t="s">
        <v>539</v>
      </c>
      <c r="C130" s="268" t="s">
        <v>540</v>
      </c>
      <c r="D130" s="268" t="s">
        <v>541</v>
      </c>
      <c r="E130" s="118" t="s">
        <v>222</v>
      </c>
    </row>
    <row r="131" spans="1:5" ht="15.6" customHeight="1">
      <c r="A131" s="248" t="s">
        <v>542</v>
      </c>
      <c r="C131" s="268" t="s">
        <v>543</v>
      </c>
      <c r="E131" s="271" t="s">
        <v>9</v>
      </c>
    </row>
    <row r="132" spans="1:5" ht="15.6" customHeight="1">
      <c r="A132" s="248" t="s">
        <v>544</v>
      </c>
      <c r="C132" s="268" t="s">
        <v>545</v>
      </c>
      <c r="E132" s="118" t="s">
        <v>222</v>
      </c>
    </row>
    <row r="133" spans="1:5" ht="15.6" customHeight="1"/>
    <row r="134" spans="1:5" ht="15.6" customHeight="1">
      <c r="B134" s="272" t="s">
        <v>12</v>
      </c>
      <c r="C134" s="268" t="s">
        <v>546</v>
      </c>
    </row>
    <row r="135" spans="1:5" ht="16.350000000000001" customHeight="1">
      <c r="B135" s="194" t="s">
        <v>13</v>
      </c>
      <c r="C135" s="273" t="s">
        <v>547</v>
      </c>
    </row>
    <row r="136" spans="1:5" ht="15.6" customHeight="1"/>
    <row r="137" spans="1:5" ht="15.6" customHeight="1"/>
    <row r="138" spans="1:5" ht="15.6" customHeight="1"/>
    <row r="139" spans="1:5" ht="15.6" customHeight="1"/>
    <row r="140" spans="1:5" ht="15.6" customHeight="1"/>
    <row r="141" spans="1:5" ht="15.6" customHeight="1"/>
    <row r="142" spans="1:5" ht="15.6" customHeight="1"/>
    <row r="143" spans="1:5" ht="15.6" customHeight="1"/>
    <row r="144" spans="1:5"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3.35" customHeight="1"/>
    <row r="196" ht="13.35" customHeight="1"/>
  </sheetData>
  <mergeCells count="24">
    <mergeCell ref="D1:I1"/>
    <mergeCell ref="D2:I2"/>
    <mergeCell ref="A3:F3"/>
    <mergeCell ref="J3:M3"/>
    <mergeCell ref="A33:F33"/>
    <mergeCell ref="J33:M33"/>
    <mergeCell ref="J88:M88"/>
    <mergeCell ref="J34:M34"/>
    <mergeCell ref="C44:J48"/>
    <mergeCell ref="A52:F52"/>
    <mergeCell ref="J52:M52"/>
    <mergeCell ref="J53:M53"/>
    <mergeCell ref="A61:F61"/>
    <mergeCell ref="J61:M61"/>
    <mergeCell ref="J66:M66"/>
    <mergeCell ref="A70:F70"/>
    <mergeCell ref="L70:M70"/>
    <mergeCell ref="A80:F80"/>
    <mergeCell ref="J80:M80"/>
    <mergeCell ref="A91:F91"/>
    <mergeCell ref="I91:M91"/>
    <mergeCell ref="I93:M93"/>
    <mergeCell ref="A121:F121"/>
    <mergeCell ref="J121:M121"/>
  </mergeCells>
  <pageMargins left="0.75" right="0.75" top="1" bottom="1" header="0.5" footer="0.5"/>
  <pageSetup scale="41" orientation="portrait" r:id="rId1"/>
  <rowBreaks count="2" manualBreakCount="2">
    <brk id="50" max="15" man="1"/>
    <brk id="89" max="15"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C6C11-5F81-4BA6-A250-AFA239FE1AE4}">
  <sheetPr>
    <tabColor rgb="FF92D050"/>
    <pageSetUpPr fitToPage="1"/>
  </sheetPr>
  <dimension ref="A1:R44"/>
  <sheetViews>
    <sheetView view="pageBreakPreview" zoomScale="55" zoomScaleNormal="100" zoomScaleSheetLayoutView="55" workbookViewId="0">
      <selection activeCell="AF22" sqref="AF22"/>
    </sheetView>
  </sheetViews>
  <sheetFormatPr defaultColWidth="9.21875" defaultRowHeight="15.6"/>
  <cols>
    <col min="1" max="1" width="9.21875" style="301"/>
    <col min="2" max="2" width="53" style="301" customWidth="1"/>
    <col min="3" max="3" width="30.5546875" style="301" customWidth="1"/>
    <col min="4" max="4" width="17.21875" style="301" bestFit="1" customWidth="1"/>
    <col min="5" max="5" width="9.21875" style="301"/>
    <col min="6" max="6" width="15.5546875" style="301" bestFit="1" customWidth="1"/>
    <col min="7" max="8" width="9.21875" style="301"/>
    <col min="9" max="9" width="17" style="301" customWidth="1"/>
    <col min="10" max="10" width="16.77734375" style="301" bestFit="1" customWidth="1"/>
    <col min="11" max="12" width="17.21875" style="301" bestFit="1" customWidth="1"/>
    <col min="13" max="13" width="18.21875" style="301" bestFit="1" customWidth="1"/>
    <col min="14" max="14" width="17" style="301" customWidth="1"/>
    <col min="15" max="15" width="17.77734375" style="301" customWidth="1"/>
    <col min="16" max="16" width="18" style="301" customWidth="1"/>
    <col min="17" max="17" width="19.5546875" style="301" customWidth="1"/>
    <col min="18" max="18" width="9.21875" style="301"/>
    <col min="19" max="16384" width="9.21875" style="288"/>
  </cols>
  <sheetData>
    <row r="1" spans="1:17" ht="17.399999999999999">
      <c r="A1" s="459"/>
      <c r="E1" s="928" t="s">
        <v>406</v>
      </c>
      <c r="F1" s="928"/>
      <c r="G1" s="928"/>
      <c r="H1" s="928"/>
      <c r="I1" s="928"/>
      <c r="J1" s="928"/>
      <c r="O1" s="375"/>
    </row>
    <row r="2" spans="1:17" ht="17.399999999999999">
      <c r="A2" s="460" t="s">
        <v>784</v>
      </c>
      <c r="E2" s="928" t="str">
        <f>'[4]Appendix A'!$E$9</f>
        <v>NextEra Energy Transmission New York, Inc.</v>
      </c>
      <c r="F2" s="928"/>
      <c r="G2" s="928"/>
      <c r="H2" s="928"/>
      <c r="I2" s="928"/>
      <c r="J2" s="928"/>
    </row>
    <row r="3" spans="1:17" ht="16.2" thickBot="1">
      <c r="A3" s="933"/>
      <c r="B3" s="933"/>
      <c r="C3" s="933"/>
      <c r="D3" s="933"/>
      <c r="E3" s="933"/>
      <c r="F3" s="933"/>
      <c r="G3" s="461"/>
      <c r="H3" s="934"/>
      <c r="I3" s="935"/>
      <c r="J3" s="935"/>
      <c r="K3" s="935"/>
      <c r="L3" s="935"/>
      <c r="M3" s="935"/>
      <c r="N3" s="399"/>
      <c r="O3" s="399"/>
      <c r="P3" s="399"/>
      <c r="Q3" s="399"/>
    </row>
    <row r="4" spans="1:17">
      <c r="A4" s="462"/>
      <c r="B4" s="459"/>
      <c r="C4" s="463"/>
      <c r="D4" s="464"/>
      <c r="E4" s="465"/>
      <c r="F4" s="465"/>
      <c r="G4" s="465"/>
      <c r="H4" s="464"/>
      <c r="I4" s="464"/>
      <c r="J4" s="464"/>
      <c r="K4" s="464"/>
      <c r="L4" s="464"/>
      <c r="M4" s="464"/>
      <c r="N4" s="466"/>
      <c r="O4" s="466"/>
      <c r="P4" s="466"/>
      <c r="Q4" s="467"/>
    </row>
    <row r="5" spans="1:17">
      <c r="A5" s="468"/>
      <c r="B5" s="469"/>
      <c r="C5" s="469"/>
      <c r="D5" s="470"/>
      <c r="E5" s="470"/>
      <c r="F5" s="470"/>
      <c r="G5" s="470"/>
      <c r="H5" s="470"/>
      <c r="I5" s="470"/>
      <c r="J5" s="470"/>
      <c r="K5" s="470"/>
      <c r="L5" s="470"/>
      <c r="M5" s="470"/>
      <c r="N5" s="470"/>
      <c r="O5" s="470"/>
      <c r="P5" s="470"/>
      <c r="Q5" s="471"/>
    </row>
    <row r="6" spans="1:17">
      <c r="A6" s="472"/>
      <c r="B6" s="469"/>
      <c r="C6" s="473" t="s">
        <v>785</v>
      </c>
      <c r="D6" s="470"/>
      <c r="E6" s="470"/>
      <c r="F6" s="470"/>
      <c r="G6" s="470"/>
      <c r="H6" s="470"/>
      <c r="I6" s="470"/>
      <c r="J6" s="470"/>
      <c r="K6" s="470"/>
      <c r="L6" s="470"/>
      <c r="M6" s="470"/>
      <c r="N6" s="470"/>
      <c r="O6" s="470"/>
      <c r="P6" s="470"/>
      <c r="Q6" s="471"/>
    </row>
    <row r="7" spans="1:17">
      <c r="A7" s="474" t="s">
        <v>714</v>
      </c>
      <c r="B7" s="475" t="s">
        <v>0</v>
      </c>
      <c r="C7" s="475" t="s">
        <v>786</v>
      </c>
      <c r="D7" s="476" t="s">
        <v>424</v>
      </c>
      <c r="E7" s="476" t="s">
        <v>426</v>
      </c>
      <c r="F7" s="476" t="s">
        <v>428</v>
      </c>
      <c r="G7" s="476" t="s">
        <v>429</v>
      </c>
      <c r="H7" s="476" t="s">
        <v>430</v>
      </c>
      <c r="I7" s="476" t="s">
        <v>431</v>
      </c>
      <c r="J7" s="476" t="s">
        <v>787</v>
      </c>
      <c r="K7" s="476" t="s">
        <v>433</v>
      </c>
      <c r="L7" s="476" t="s">
        <v>434</v>
      </c>
      <c r="M7" s="476" t="s">
        <v>435</v>
      </c>
      <c r="N7" s="476" t="s">
        <v>745</v>
      </c>
      <c r="O7" s="476" t="s">
        <v>437</v>
      </c>
      <c r="P7" s="476" t="s">
        <v>424</v>
      </c>
      <c r="Q7" s="477" t="s">
        <v>788</v>
      </c>
    </row>
    <row r="8" spans="1:17">
      <c r="A8" s="472"/>
      <c r="D8" s="478" t="s">
        <v>789</v>
      </c>
      <c r="E8" s="478" t="s">
        <v>790</v>
      </c>
      <c r="F8" s="478" t="s">
        <v>791</v>
      </c>
      <c r="G8" s="478" t="s">
        <v>792</v>
      </c>
      <c r="H8" s="478" t="s">
        <v>793</v>
      </c>
      <c r="I8" s="478" t="s">
        <v>794</v>
      </c>
      <c r="J8" s="478" t="s">
        <v>795</v>
      </c>
      <c r="K8" s="478" t="s">
        <v>796</v>
      </c>
      <c r="L8" s="478" t="s">
        <v>797</v>
      </c>
      <c r="M8" s="478" t="s">
        <v>798</v>
      </c>
      <c r="N8" s="478" t="s">
        <v>799</v>
      </c>
      <c r="O8" s="478" t="s">
        <v>800</v>
      </c>
      <c r="P8" s="478" t="s">
        <v>801</v>
      </c>
      <c r="Q8" s="479" t="s">
        <v>802</v>
      </c>
    </row>
    <row r="9" spans="1:17">
      <c r="A9" s="472">
        <f>+'[4]3 - Cost Support'!A130+1</f>
        <v>198</v>
      </c>
      <c r="B9" s="301" t="s">
        <v>803</v>
      </c>
      <c r="D9" s="480"/>
      <c r="E9" s="480"/>
      <c r="F9" s="480"/>
      <c r="G9" s="480"/>
      <c r="H9" s="480"/>
      <c r="I9" s="480"/>
      <c r="J9" s="480"/>
      <c r="K9" s="480"/>
      <c r="L9" s="480"/>
      <c r="M9" s="480"/>
      <c r="N9" s="480"/>
      <c r="O9" s="480"/>
      <c r="P9" s="480"/>
      <c r="Q9" s="481"/>
    </row>
    <row r="10" spans="1:17">
      <c r="A10" s="472">
        <f t="shared" ref="A10:A40" si="0">A9+1</f>
        <v>199</v>
      </c>
      <c r="B10" s="482" t="s">
        <v>804</v>
      </c>
      <c r="C10" s="469" t="s">
        <v>805</v>
      </c>
      <c r="D10" s="483">
        <v>0</v>
      </c>
      <c r="E10" s="483">
        <v>0</v>
      </c>
      <c r="F10" s="483">
        <v>0</v>
      </c>
      <c r="G10" s="483">
        <v>0</v>
      </c>
      <c r="H10" s="483">
        <v>0</v>
      </c>
      <c r="I10" s="483">
        <v>0</v>
      </c>
      <c r="J10" s="483">
        <v>0</v>
      </c>
      <c r="K10" s="483">
        <v>0</v>
      </c>
      <c r="L10" s="483">
        <v>0</v>
      </c>
      <c r="M10" s="483">
        <v>0</v>
      </c>
      <c r="N10" s="483">
        <v>0</v>
      </c>
      <c r="O10" s="483">
        <v>0</v>
      </c>
      <c r="P10" s="483">
        <v>0</v>
      </c>
      <c r="Q10" s="481">
        <f>AVERAGE(D10:P10)</f>
        <v>0</v>
      </c>
    </row>
    <row r="11" spans="1:17">
      <c r="A11" s="472">
        <f t="shared" si="0"/>
        <v>200</v>
      </c>
      <c r="B11" s="482" t="s">
        <v>806</v>
      </c>
      <c r="C11" s="469" t="s">
        <v>807</v>
      </c>
      <c r="D11" s="484">
        <v>0</v>
      </c>
      <c r="E11" s="484">
        <v>0</v>
      </c>
      <c r="F11" s="484">
        <v>0</v>
      </c>
      <c r="G11" s="484">
        <v>0</v>
      </c>
      <c r="H11" s="484">
        <v>0</v>
      </c>
      <c r="I11" s="484">
        <v>0</v>
      </c>
      <c r="J11" s="484">
        <v>0</v>
      </c>
      <c r="K11" s="484">
        <v>0</v>
      </c>
      <c r="L11" s="484">
        <v>0</v>
      </c>
      <c r="M11" s="484">
        <v>0</v>
      </c>
      <c r="N11" s="484">
        <v>0</v>
      </c>
      <c r="O11" s="484">
        <v>0</v>
      </c>
      <c r="P11" s="484">
        <v>0</v>
      </c>
      <c r="Q11" s="485">
        <f>AVERAGE(D11:P11)</f>
        <v>0</v>
      </c>
    </row>
    <row r="12" spans="1:17">
      <c r="A12" s="472">
        <f t="shared" si="0"/>
        <v>201</v>
      </c>
      <c r="B12" s="482" t="s">
        <v>808</v>
      </c>
      <c r="C12" s="469" t="s">
        <v>809</v>
      </c>
      <c r="D12" s="484">
        <v>0</v>
      </c>
      <c r="E12" s="484">
        <v>0</v>
      </c>
      <c r="F12" s="484">
        <v>0</v>
      </c>
      <c r="G12" s="484">
        <v>0</v>
      </c>
      <c r="H12" s="484">
        <v>0</v>
      </c>
      <c r="I12" s="484">
        <v>0</v>
      </c>
      <c r="J12" s="484">
        <v>0</v>
      </c>
      <c r="K12" s="484">
        <v>0</v>
      </c>
      <c r="L12" s="484">
        <v>0</v>
      </c>
      <c r="M12" s="484">
        <v>0</v>
      </c>
      <c r="N12" s="484">
        <v>0</v>
      </c>
      <c r="O12" s="484">
        <v>0</v>
      </c>
      <c r="P12" s="484">
        <v>0</v>
      </c>
      <c r="Q12" s="485">
        <f>AVERAGE(D12:P12)</f>
        <v>0</v>
      </c>
    </row>
    <row r="13" spans="1:17" ht="16.2" thickBot="1">
      <c r="A13" s="472">
        <f t="shared" si="0"/>
        <v>202</v>
      </c>
      <c r="B13" s="486" t="s">
        <v>810</v>
      </c>
      <c r="C13" s="469" t="s">
        <v>811</v>
      </c>
      <c r="D13" s="487">
        <v>0</v>
      </c>
      <c r="E13" s="487">
        <v>0</v>
      </c>
      <c r="F13" s="487">
        <v>0</v>
      </c>
      <c r="G13" s="487">
        <v>0</v>
      </c>
      <c r="H13" s="487">
        <v>0</v>
      </c>
      <c r="I13" s="487">
        <v>0</v>
      </c>
      <c r="J13" s="487">
        <v>0</v>
      </c>
      <c r="K13" s="487">
        <v>0</v>
      </c>
      <c r="L13" s="487">
        <v>0</v>
      </c>
      <c r="M13" s="487">
        <v>0</v>
      </c>
      <c r="N13" s="487">
        <v>0</v>
      </c>
      <c r="O13" s="487">
        <v>0</v>
      </c>
      <c r="P13" s="487">
        <v>0</v>
      </c>
      <c r="Q13" s="485">
        <f>AVERAGE(D13:P13)</f>
        <v>0</v>
      </c>
    </row>
    <row r="14" spans="1:17" ht="16.2" thickBot="1">
      <c r="A14" s="472">
        <f t="shared" si="0"/>
        <v>203</v>
      </c>
      <c r="B14" s="488" t="s">
        <v>812</v>
      </c>
      <c r="C14" s="469" t="str">
        <f>"Sum Lines "&amp;A10&amp;" - "&amp;A13</f>
        <v>Sum Lines 199 - 202</v>
      </c>
      <c r="D14" s="480">
        <f>SUM(D10:D13)</f>
        <v>0</v>
      </c>
      <c r="E14" s="480">
        <f>SUM(E10:E13)</f>
        <v>0</v>
      </c>
      <c r="F14" s="480">
        <f t="shared" ref="F14:P14" si="1">SUM(F10:F13)</f>
        <v>0</v>
      </c>
      <c r="G14" s="480">
        <f t="shared" si="1"/>
        <v>0</v>
      </c>
      <c r="H14" s="480">
        <f t="shared" si="1"/>
        <v>0</v>
      </c>
      <c r="I14" s="480">
        <f t="shared" si="1"/>
        <v>0</v>
      </c>
      <c r="J14" s="480">
        <f t="shared" si="1"/>
        <v>0</v>
      </c>
      <c r="K14" s="480">
        <f t="shared" si="1"/>
        <v>0</v>
      </c>
      <c r="L14" s="480">
        <f t="shared" si="1"/>
        <v>0</v>
      </c>
      <c r="M14" s="480">
        <f t="shared" si="1"/>
        <v>0</v>
      </c>
      <c r="N14" s="480">
        <f t="shared" si="1"/>
        <v>0</v>
      </c>
      <c r="O14" s="480">
        <f t="shared" si="1"/>
        <v>0</v>
      </c>
      <c r="P14" s="480">
        <f t="shared" si="1"/>
        <v>0</v>
      </c>
      <c r="Q14" s="489">
        <f>SUM(Q10:Q13)</f>
        <v>0</v>
      </c>
    </row>
    <row r="15" spans="1:17" ht="16.2" thickBot="1">
      <c r="A15" s="472">
        <f t="shared" si="0"/>
        <v>204</v>
      </c>
      <c r="D15" s="480"/>
      <c r="E15" s="480"/>
      <c r="F15" s="480"/>
      <c r="G15" s="480"/>
      <c r="H15" s="480"/>
      <c r="I15" s="480"/>
      <c r="J15" s="480"/>
      <c r="K15" s="480"/>
      <c r="L15" s="480"/>
      <c r="M15" s="480"/>
      <c r="N15" s="480"/>
      <c r="O15" s="480"/>
      <c r="P15" s="480"/>
      <c r="Q15" s="481"/>
    </row>
    <row r="16" spans="1:17" ht="16.2" thickBot="1">
      <c r="A16" s="472">
        <f t="shared" si="0"/>
        <v>205</v>
      </c>
      <c r="B16" s="488" t="s">
        <v>813</v>
      </c>
      <c r="C16" s="469" t="s">
        <v>814</v>
      </c>
      <c r="D16" s="483">
        <v>0</v>
      </c>
      <c r="E16" s="483">
        <v>0</v>
      </c>
      <c r="F16" s="483">
        <v>0</v>
      </c>
      <c r="G16" s="483">
        <v>0</v>
      </c>
      <c r="H16" s="483">
        <v>0</v>
      </c>
      <c r="I16" s="483">
        <v>0</v>
      </c>
      <c r="J16" s="483">
        <v>0</v>
      </c>
      <c r="K16" s="483">
        <v>0</v>
      </c>
      <c r="L16" s="483">
        <v>0</v>
      </c>
      <c r="M16" s="483">
        <v>0</v>
      </c>
      <c r="N16" s="483">
        <v>0</v>
      </c>
      <c r="O16" s="483">
        <v>0</v>
      </c>
      <c r="P16" s="490">
        <v>0</v>
      </c>
      <c r="Q16" s="489">
        <f>AVERAGE(D16:P16)</f>
        <v>0</v>
      </c>
    </row>
    <row r="17" spans="1:17">
      <c r="A17" s="472">
        <f t="shared" si="0"/>
        <v>206</v>
      </c>
      <c r="D17" s="480"/>
      <c r="E17" s="480"/>
      <c r="F17" s="480"/>
      <c r="G17" s="480"/>
      <c r="H17" s="480"/>
      <c r="I17" s="480"/>
      <c r="J17" s="480"/>
      <c r="K17" s="480"/>
      <c r="L17" s="480"/>
      <c r="M17" s="480"/>
      <c r="N17" s="480"/>
      <c r="O17" s="480"/>
      <c r="P17" s="480"/>
      <c r="Q17" s="481"/>
    </row>
    <row r="18" spans="1:17">
      <c r="A18" s="472">
        <f t="shared" si="0"/>
        <v>207</v>
      </c>
      <c r="B18" s="301" t="s">
        <v>815</v>
      </c>
      <c r="C18" s="469" t="s">
        <v>816</v>
      </c>
      <c r="D18" s="483">
        <v>0</v>
      </c>
      <c r="E18" s="483">
        <v>0</v>
      </c>
      <c r="F18" s="483">
        <v>0</v>
      </c>
      <c r="G18" s="483">
        <v>0</v>
      </c>
      <c r="H18" s="483">
        <v>0</v>
      </c>
      <c r="I18" s="483">
        <v>0</v>
      </c>
      <c r="J18" s="483">
        <v>0</v>
      </c>
      <c r="K18" s="483">
        <v>0</v>
      </c>
      <c r="L18" s="483">
        <v>0</v>
      </c>
      <c r="M18" s="483">
        <v>0</v>
      </c>
      <c r="N18" s="483">
        <v>0</v>
      </c>
      <c r="O18" s="483">
        <v>0</v>
      </c>
      <c r="P18" s="483">
        <v>0</v>
      </c>
      <c r="Q18" s="481">
        <f>AVERAGE(D18:P18)</f>
        <v>0</v>
      </c>
    </row>
    <row r="19" spans="1:17">
      <c r="A19" s="472">
        <f t="shared" si="0"/>
        <v>208</v>
      </c>
      <c r="B19" s="482" t="s">
        <v>817</v>
      </c>
      <c r="C19" s="469" t="s">
        <v>814</v>
      </c>
      <c r="D19" s="483">
        <v>0</v>
      </c>
      <c r="E19" s="483">
        <v>0</v>
      </c>
      <c r="F19" s="483">
        <v>0</v>
      </c>
      <c r="G19" s="483">
        <v>0</v>
      </c>
      <c r="H19" s="483">
        <v>0</v>
      </c>
      <c r="I19" s="483">
        <v>0</v>
      </c>
      <c r="J19" s="483">
        <v>0</v>
      </c>
      <c r="K19" s="483">
        <v>0</v>
      </c>
      <c r="L19" s="483">
        <v>0</v>
      </c>
      <c r="M19" s="483">
        <v>0</v>
      </c>
      <c r="N19" s="483">
        <v>0</v>
      </c>
      <c r="O19" s="483">
        <v>0</v>
      </c>
      <c r="P19" s="483">
        <v>0</v>
      </c>
      <c r="Q19" s="481">
        <f>AVERAGE(D19:P19)</f>
        <v>0</v>
      </c>
    </row>
    <row r="20" spans="1:17">
      <c r="A20" s="472">
        <f t="shared" si="0"/>
        <v>209</v>
      </c>
      <c r="B20" s="491" t="s">
        <v>818</v>
      </c>
      <c r="C20" s="469" t="s">
        <v>819</v>
      </c>
      <c r="D20" s="483">
        <v>0</v>
      </c>
      <c r="E20" s="483">
        <v>0</v>
      </c>
      <c r="F20" s="483">
        <v>0</v>
      </c>
      <c r="G20" s="483">
        <v>0</v>
      </c>
      <c r="H20" s="483">
        <v>0</v>
      </c>
      <c r="I20" s="483">
        <v>0</v>
      </c>
      <c r="J20" s="483">
        <v>0</v>
      </c>
      <c r="K20" s="483">
        <v>0</v>
      </c>
      <c r="L20" s="483">
        <v>0</v>
      </c>
      <c r="M20" s="483">
        <v>0</v>
      </c>
      <c r="N20" s="483">
        <v>0</v>
      </c>
      <c r="O20" s="483">
        <v>0</v>
      </c>
      <c r="P20" s="483">
        <v>0</v>
      </c>
      <c r="Q20" s="481">
        <f>AVERAGE(D20:P20)</f>
        <v>0</v>
      </c>
    </row>
    <row r="21" spans="1:17" ht="31.8" thickBot="1">
      <c r="A21" s="472">
        <f t="shared" si="0"/>
        <v>210</v>
      </c>
      <c r="B21" s="491" t="s">
        <v>820</v>
      </c>
      <c r="C21" s="469" t="s">
        <v>821</v>
      </c>
      <c r="D21" s="487">
        <v>0</v>
      </c>
      <c r="E21" s="487">
        <v>0</v>
      </c>
      <c r="F21" s="487">
        <v>0</v>
      </c>
      <c r="G21" s="487">
        <v>0</v>
      </c>
      <c r="H21" s="487">
        <v>0</v>
      </c>
      <c r="I21" s="487">
        <v>0</v>
      </c>
      <c r="J21" s="487">
        <v>0</v>
      </c>
      <c r="K21" s="487">
        <v>0</v>
      </c>
      <c r="L21" s="487">
        <v>0</v>
      </c>
      <c r="M21" s="487">
        <v>0</v>
      </c>
      <c r="N21" s="487">
        <v>0</v>
      </c>
      <c r="O21" s="487">
        <v>0</v>
      </c>
      <c r="P21" s="487">
        <v>0</v>
      </c>
      <c r="Q21" s="492">
        <f>AVERAGE(D21:P21)</f>
        <v>0</v>
      </c>
    </row>
    <row r="22" spans="1:17" ht="16.2" thickBot="1">
      <c r="A22" s="472">
        <f t="shared" si="0"/>
        <v>211</v>
      </c>
      <c r="B22" s="301" t="str">
        <f>"Adjusted Common Equity"</f>
        <v>Adjusted Common Equity</v>
      </c>
      <c r="C22" s="469" t="str">
        <f>"Ln "&amp; A18&amp;" - "&amp;A19&amp;" - "&amp;A20&amp;" - "&amp;A21</f>
        <v>Ln 207 - 208 - 209 - 210</v>
      </c>
      <c r="D22" s="480">
        <f>D18-D19-D20-D21</f>
        <v>0</v>
      </c>
      <c r="E22" s="480">
        <f t="shared" ref="E22:Q22" si="2">E18-E19-E20-E21</f>
        <v>0</v>
      </c>
      <c r="F22" s="480">
        <f t="shared" si="2"/>
        <v>0</v>
      </c>
      <c r="G22" s="480">
        <f t="shared" si="2"/>
        <v>0</v>
      </c>
      <c r="H22" s="480">
        <f t="shared" si="2"/>
        <v>0</v>
      </c>
      <c r="I22" s="480">
        <f t="shared" si="2"/>
        <v>0</v>
      </c>
      <c r="J22" s="480">
        <f t="shared" si="2"/>
        <v>0</v>
      </c>
      <c r="K22" s="480">
        <f t="shared" si="2"/>
        <v>0</v>
      </c>
      <c r="L22" s="480">
        <f t="shared" si="2"/>
        <v>0</v>
      </c>
      <c r="M22" s="480">
        <f t="shared" si="2"/>
        <v>0</v>
      </c>
      <c r="N22" s="480">
        <f t="shared" si="2"/>
        <v>0</v>
      </c>
      <c r="O22" s="480">
        <f t="shared" si="2"/>
        <v>0</v>
      </c>
      <c r="P22" s="480">
        <f t="shared" si="2"/>
        <v>0</v>
      </c>
      <c r="Q22" s="489">
        <f t="shared" si="2"/>
        <v>0</v>
      </c>
    </row>
    <row r="23" spans="1:17">
      <c r="A23" s="472">
        <f t="shared" si="0"/>
        <v>212</v>
      </c>
      <c r="D23" s="480"/>
      <c r="E23" s="480"/>
      <c r="F23" s="480"/>
      <c r="G23" s="480"/>
      <c r="H23" s="480"/>
      <c r="I23" s="480"/>
      <c r="J23" s="480"/>
      <c r="K23" s="480"/>
      <c r="L23" s="480"/>
      <c r="M23" s="480"/>
      <c r="N23" s="480"/>
      <c r="O23" s="480"/>
      <c r="P23" s="480"/>
      <c r="Q23" s="481"/>
    </row>
    <row r="24" spans="1:17">
      <c r="A24" s="472">
        <f t="shared" si="0"/>
        <v>213</v>
      </c>
      <c r="B24" s="301" t="str">
        <f>"Total (Line "&amp;A14&amp;" plus Line "&amp;A16&amp;" plus Line "&amp;A22&amp;")"</f>
        <v>Total (Line 203 plus Line 205 plus Line 211)</v>
      </c>
      <c r="D24" s="480">
        <f>D14+D16+D22</f>
        <v>0</v>
      </c>
      <c r="E24" s="480">
        <f t="shared" ref="E24:Q24" si="3">E14+E16+E22</f>
        <v>0</v>
      </c>
      <c r="F24" s="480">
        <f t="shared" si="3"/>
        <v>0</v>
      </c>
      <c r="G24" s="480">
        <f t="shared" si="3"/>
        <v>0</v>
      </c>
      <c r="H24" s="480">
        <f t="shared" si="3"/>
        <v>0</v>
      </c>
      <c r="I24" s="480">
        <f t="shared" si="3"/>
        <v>0</v>
      </c>
      <c r="J24" s="480">
        <f t="shared" si="3"/>
        <v>0</v>
      </c>
      <c r="K24" s="480">
        <f t="shared" si="3"/>
        <v>0</v>
      </c>
      <c r="L24" s="480">
        <f t="shared" si="3"/>
        <v>0</v>
      </c>
      <c r="M24" s="480">
        <f t="shared" si="3"/>
        <v>0</v>
      </c>
      <c r="N24" s="480">
        <f t="shared" si="3"/>
        <v>0</v>
      </c>
      <c r="O24" s="480">
        <f t="shared" si="3"/>
        <v>0</v>
      </c>
      <c r="P24" s="480">
        <f t="shared" si="3"/>
        <v>0</v>
      </c>
      <c r="Q24" s="481">
        <f t="shared" si="3"/>
        <v>0</v>
      </c>
    </row>
    <row r="25" spans="1:17">
      <c r="A25" s="472">
        <f t="shared" si="0"/>
        <v>214</v>
      </c>
      <c r="D25" s="480"/>
      <c r="E25" s="480"/>
      <c r="F25" s="480"/>
      <c r="G25" s="480"/>
      <c r="H25" s="480"/>
      <c r="I25" s="480"/>
      <c r="J25" s="480"/>
      <c r="K25" s="480"/>
      <c r="L25" s="480"/>
      <c r="M25" s="480"/>
      <c r="N25" s="480"/>
      <c r="O25" s="480"/>
      <c r="P25" s="480"/>
      <c r="Q25" s="481"/>
    </row>
    <row r="26" spans="1:17">
      <c r="A26" s="472">
        <f t="shared" si="0"/>
        <v>215</v>
      </c>
      <c r="B26" s="301" t="s">
        <v>822</v>
      </c>
      <c r="D26" s="480"/>
      <c r="E26" s="493"/>
      <c r="F26" s="493"/>
      <c r="G26" s="493"/>
      <c r="H26" s="493"/>
      <c r="I26" s="493"/>
      <c r="J26" s="493"/>
      <c r="K26" s="493"/>
      <c r="L26" s="493"/>
      <c r="M26" s="493"/>
      <c r="N26" s="493"/>
      <c r="O26" s="493"/>
      <c r="P26" s="493"/>
      <c r="Q26" s="494"/>
    </row>
    <row r="27" spans="1:17">
      <c r="A27" s="472">
        <f t="shared" si="0"/>
        <v>216</v>
      </c>
      <c r="B27" s="491" t="s">
        <v>823</v>
      </c>
      <c r="C27" s="469" t="s">
        <v>824</v>
      </c>
      <c r="D27" s="470"/>
      <c r="E27" s="480"/>
      <c r="F27" s="480"/>
      <c r="G27" s="480"/>
      <c r="H27" s="480"/>
      <c r="I27" s="480"/>
      <c r="J27" s="480"/>
      <c r="K27" s="480"/>
      <c r="L27" s="480"/>
      <c r="M27" s="480"/>
      <c r="N27" s="480"/>
      <c r="O27" s="480"/>
      <c r="P27" s="490">
        <f>+Q10*0.05</f>
        <v>0</v>
      </c>
      <c r="Q27" s="481"/>
    </row>
    <row r="28" spans="1:17">
      <c r="A28" s="472">
        <f t="shared" si="0"/>
        <v>217</v>
      </c>
      <c r="B28" s="491" t="s">
        <v>825</v>
      </c>
      <c r="C28" s="469" t="s">
        <v>826</v>
      </c>
      <c r="D28" s="470"/>
      <c r="E28" s="480"/>
      <c r="F28" s="480"/>
      <c r="G28" s="480"/>
      <c r="H28" s="480"/>
      <c r="I28" s="480"/>
      <c r="J28" s="480"/>
      <c r="K28" s="480"/>
      <c r="L28" s="480"/>
      <c r="M28" s="480"/>
      <c r="N28" s="480"/>
      <c r="O28" s="480"/>
      <c r="P28" s="490">
        <v>0</v>
      </c>
      <c r="Q28" s="481"/>
    </row>
    <row r="29" spans="1:17">
      <c r="A29" s="472">
        <f t="shared" si="0"/>
        <v>218</v>
      </c>
      <c r="B29" s="491" t="s">
        <v>827</v>
      </c>
      <c r="C29" s="469" t="s">
        <v>828</v>
      </c>
      <c r="D29" s="470"/>
      <c r="E29" s="480"/>
      <c r="F29" s="480"/>
      <c r="G29" s="480"/>
      <c r="H29" s="480"/>
      <c r="I29" s="480"/>
      <c r="J29" s="480"/>
      <c r="K29" s="480"/>
      <c r="L29" s="480"/>
      <c r="M29" s="480"/>
      <c r="N29" s="480"/>
      <c r="O29" s="480"/>
      <c r="P29" s="490">
        <v>0</v>
      </c>
      <c r="Q29" s="481"/>
    </row>
    <row r="30" spans="1:17" ht="31.2">
      <c r="A30" s="472">
        <f t="shared" si="0"/>
        <v>219</v>
      </c>
      <c r="B30" s="491" t="s">
        <v>829</v>
      </c>
      <c r="C30" s="469" t="s">
        <v>830</v>
      </c>
      <c r="D30" s="470"/>
      <c r="E30" s="480"/>
      <c r="F30" s="480"/>
      <c r="G30" s="480"/>
      <c r="H30" s="480"/>
      <c r="I30" s="480"/>
      <c r="J30" s="480"/>
      <c r="K30" s="480"/>
      <c r="L30" s="480"/>
      <c r="M30" s="480"/>
      <c r="N30" s="480"/>
      <c r="O30" s="480"/>
      <c r="P30" s="490">
        <v>0</v>
      </c>
      <c r="Q30" s="481"/>
    </row>
    <row r="31" spans="1:17">
      <c r="A31" s="472">
        <f t="shared" si="0"/>
        <v>220</v>
      </c>
      <c r="B31" s="495" t="s">
        <v>831</v>
      </c>
      <c r="C31" s="488" t="s">
        <v>832</v>
      </c>
      <c r="D31" s="470"/>
      <c r="E31" s="480"/>
      <c r="F31" s="480"/>
      <c r="G31" s="480"/>
      <c r="H31" s="480"/>
      <c r="I31" s="480"/>
      <c r="J31" s="480"/>
      <c r="K31" s="480"/>
      <c r="L31" s="480"/>
      <c r="M31" s="480"/>
      <c r="N31" s="480"/>
      <c r="O31" s="480"/>
      <c r="P31" s="490">
        <v>0</v>
      </c>
      <c r="Q31" s="481"/>
    </row>
    <row r="32" spans="1:17">
      <c r="A32" s="472">
        <f t="shared" si="0"/>
        <v>221</v>
      </c>
      <c r="B32" s="495" t="s">
        <v>833</v>
      </c>
      <c r="C32" s="488" t="s">
        <v>834</v>
      </c>
      <c r="D32" s="470"/>
      <c r="E32" s="480"/>
      <c r="F32" s="480"/>
      <c r="G32" s="480"/>
      <c r="H32" s="480"/>
      <c r="I32" s="480"/>
      <c r="J32" s="480"/>
      <c r="K32" s="480"/>
      <c r="L32" s="480"/>
      <c r="M32" s="480"/>
      <c r="N32" s="480"/>
      <c r="O32" s="480"/>
      <c r="P32" s="496">
        <v>0</v>
      </c>
      <c r="Q32" s="481"/>
    </row>
    <row r="33" spans="1:17">
      <c r="A33" s="472">
        <f>A32+1</f>
        <v>222</v>
      </c>
      <c r="B33" s="491" t="s">
        <v>835</v>
      </c>
      <c r="C33" s="469" t="str">
        <f>"Sum Lines "&amp;A27&amp;" - "&amp;A32</f>
        <v>Sum Lines 216 - 221</v>
      </c>
      <c r="D33" s="480"/>
      <c r="E33" s="480"/>
      <c r="F33" s="480"/>
      <c r="G33" s="480"/>
      <c r="H33" s="480"/>
      <c r="I33" s="480"/>
      <c r="J33" s="480"/>
      <c r="K33" s="480"/>
      <c r="L33" s="480"/>
      <c r="M33" s="480"/>
      <c r="N33" s="480"/>
      <c r="O33" s="480"/>
      <c r="P33" s="480">
        <f>SUM(P27:P32)</f>
        <v>0</v>
      </c>
      <c r="Q33" s="481"/>
    </row>
    <row r="34" spans="1:17" ht="16.2" thickBot="1">
      <c r="A34" s="472">
        <f t="shared" si="0"/>
        <v>223</v>
      </c>
      <c r="B34" s="482"/>
      <c r="D34" s="480"/>
      <c r="E34" s="480"/>
      <c r="F34" s="480"/>
      <c r="G34" s="480"/>
      <c r="H34" s="480"/>
      <c r="I34" s="480"/>
      <c r="J34" s="480"/>
      <c r="K34" s="480"/>
      <c r="L34" s="480"/>
      <c r="M34" s="480"/>
      <c r="N34" s="480"/>
      <c r="O34" s="480"/>
      <c r="P34" s="480"/>
      <c r="Q34" s="481"/>
    </row>
    <row r="35" spans="1:17" ht="16.2" thickBot="1">
      <c r="A35" s="472">
        <f t="shared" si="0"/>
        <v>224</v>
      </c>
      <c r="B35" s="482" t="str">
        <f>"Average Cost of Debt (Line "&amp;A33&amp;", col. n / Line "&amp;A14&amp;", col. n)"</f>
        <v>Average Cost of Debt (Line 222, col. n / Line 203, col. n)</v>
      </c>
      <c r="D35" s="480"/>
      <c r="E35" s="480"/>
      <c r="F35" s="480"/>
      <c r="G35" s="480"/>
      <c r="H35" s="480"/>
      <c r="I35" s="480"/>
      <c r="J35" s="480"/>
      <c r="K35" s="480"/>
      <c r="L35" s="480"/>
      <c r="M35" s="480"/>
      <c r="N35" s="480"/>
      <c r="O35" s="480"/>
      <c r="P35" s="497">
        <f>IF(Q14=0,0,ROUND(P33/Q14,4))</f>
        <v>0</v>
      </c>
      <c r="Q35" s="481"/>
    </row>
    <row r="36" spans="1:17">
      <c r="A36" s="472">
        <f t="shared" si="0"/>
        <v>225</v>
      </c>
      <c r="B36" s="482"/>
      <c r="D36" s="480"/>
      <c r="E36" s="480"/>
      <c r="F36" s="480"/>
      <c r="G36" s="480"/>
      <c r="H36" s="480"/>
      <c r="I36" s="480"/>
      <c r="J36" s="480"/>
      <c r="K36" s="480"/>
      <c r="L36" s="480"/>
      <c r="M36" s="480"/>
      <c r="N36" s="480"/>
      <c r="O36" s="480"/>
      <c r="P36" s="480"/>
      <c r="Q36" s="481"/>
    </row>
    <row r="37" spans="1:17">
      <c r="A37" s="472">
        <f t="shared" si="0"/>
        <v>226</v>
      </c>
      <c r="B37" s="301" t="s">
        <v>836</v>
      </c>
      <c r="D37" s="480"/>
      <c r="E37" s="480"/>
      <c r="F37" s="480"/>
      <c r="G37" s="480"/>
      <c r="H37" s="480"/>
      <c r="I37" s="480"/>
      <c r="J37" s="480"/>
      <c r="K37" s="480"/>
      <c r="L37" s="480"/>
      <c r="M37" s="480"/>
      <c r="N37" s="480"/>
      <c r="O37" s="480"/>
      <c r="P37" s="480"/>
      <c r="Q37" s="481"/>
    </row>
    <row r="38" spans="1:17">
      <c r="A38" s="472">
        <f t="shared" si="0"/>
        <v>227</v>
      </c>
      <c r="B38" s="482" t="s">
        <v>837</v>
      </c>
      <c r="C38" s="469" t="s">
        <v>838</v>
      </c>
      <c r="D38" s="480"/>
      <c r="E38" s="480"/>
      <c r="F38" s="480"/>
      <c r="G38" s="480"/>
      <c r="H38" s="480"/>
      <c r="I38" s="480"/>
      <c r="J38" s="480"/>
      <c r="K38" s="480"/>
      <c r="L38" s="480"/>
      <c r="M38" s="480"/>
      <c r="N38" s="480"/>
      <c r="O38" s="480"/>
      <c r="P38" s="483"/>
      <c r="Q38" s="481"/>
    </row>
    <row r="39" spans="1:17">
      <c r="A39" s="472">
        <f t="shared" si="0"/>
        <v>228</v>
      </c>
      <c r="B39" s="482"/>
      <c r="D39" s="480"/>
      <c r="E39" s="480"/>
      <c r="F39" s="480"/>
      <c r="G39" s="480"/>
      <c r="H39" s="480"/>
      <c r="I39" s="480"/>
      <c r="J39" s="480"/>
      <c r="K39" s="480"/>
      <c r="L39" s="480"/>
      <c r="M39" s="480"/>
      <c r="N39" s="480"/>
      <c r="O39" s="480"/>
      <c r="P39" s="480"/>
      <c r="Q39" s="481"/>
    </row>
    <row r="40" spans="1:17">
      <c r="A40" s="472">
        <f t="shared" si="0"/>
        <v>229</v>
      </c>
      <c r="B40" s="482" t="str">
        <f>"Average Cost of Preferred Stock (Line "&amp;A38&amp;", col. n / Line "&amp;A16&amp;", col. n)"</f>
        <v>Average Cost of Preferred Stock (Line 227, col. n / Line 205, col. n)</v>
      </c>
      <c r="D40" s="480"/>
      <c r="E40" s="480"/>
      <c r="F40" s="480"/>
      <c r="G40" s="480"/>
      <c r="H40" s="480"/>
      <c r="I40" s="480"/>
      <c r="J40" s="480"/>
      <c r="K40" s="480"/>
      <c r="L40" s="480"/>
      <c r="M40" s="480"/>
      <c r="N40" s="480"/>
      <c r="O40" s="480"/>
      <c r="P40" s="480">
        <f>IF(P38=0,0,ROUND(P38/Q16,4))</f>
        <v>0</v>
      </c>
      <c r="Q40" s="481"/>
    </row>
    <row r="41" spans="1:17">
      <c r="A41" s="472"/>
      <c r="B41" s="482"/>
      <c r="D41" s="480"/>
      <c r="E41" s="480"/>
      <c r="F41" s="480"/>
      <c r="G41" s="480"/>
      <c r="H41" s="480"/>
      <c r="I41" s="480"/>
      <c r="J41" s="480"/>
      <c r="K41" s="480"/>
      <c r="L41" s="480"/>
      <c r="M41" s="480"/>
      <c r="N41" s="480"/>
      <c r="O41" s="480"/>
      <c r="P41" s="480"/>
      <c r="Q41" s="481"/>
    </row>
    <row r="42" spans="1:17">
      <c r="A42" s="472"/>
      <c r="B42" s="908" t="s">
        <v>839</v>
      </c>
      <c r="C42" s="908"/>
      <c r="D42" s="908"/>
      <c r="E42" s="908"/>
      <c r="F42" s="908"/>
      <c r="G42" s="908"/>
      <c r="H42" s="480"/>
      <c r="I42" s="480"/>
      <c r="J42" s="480"/>
      <c r="K42" s="480"/>
      <c r="L42" s="480"/>
      <c r="M42" s="480"/>
      <c r="N42" s="480"/>
      <c r="O42" s="480"/>
      <c r="P42" s="480"/>
      <c r="Q42" s="481"/>
    </row>
    <row r="43" spans="1:17">
      <c r="A43" s="472"/>
      <c r="B43" s="301" t="s">
        <v>840</v>
      </c>
      <c r="D43" s="480"/>
      <c r="E43" s="480"/>
      <c r="F43" s="480"/>
      <c r="G43" s="480"/>
      <c r="H43" s="480"/>
      <c r="I43" s="480"/>
      <c r="J43" s="480"/>
      <c r="K43" s="480"/>
      <c r="L43" s="480"/>
      <c r="M43" s="480"/>
      <c r="N43" s="480"/>
      <c r="O43" s="480"/>
      <c r="P43" s="480"/>
      <c r="Q43" s="481"/>
    </row>
    <row r="44" spans="1:17" ht="16.2" thickBot="1">
      <c r="A44" s="498"/>
      <c r="B44" s="499" t="s">
        <v>841</v>
      </c>
      <c r="C44" s="499"/>
      <c r="D44" s="500"/>
      <c r="E44" s="500"/>
      <c r="F44" s="500"/>
      <c r="G44" s="500"/>
      <c r="H44" s="500"/>
      <c r="I44" s="500"/>
      <c r="J44" s="500"/>
      <c r="K44" s="500"/>
      <c r="L44" s="500"/>
      <c r="M44" s="500"/>
      <c r="N44" s="500"/>
      <c r="O44" s="500"/>
      <c r="P44" s="500"/>
      <c r="Q44" s="501"/>
    </row>
  </sheetData>
  <mergeCells count="5">
    <mergeCell ref="E1:J1"/>
    <mergeCell ref="E2:J2"/>
    <mergeCell ref="A3:F3"/>
    <mergeCell ref="H3:M3"/>
    <mergeCell ref="B42:G42"/>
  </mergeCells>
  <pageMargins left="0.7" right="0.7" top="0.75" bottom="0.75" header="0.3" footer="0.3"/>
  <pageSetup scale="40"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A8742-A72E-4E2E-ADDD-BD3A2CC3C771}">
  <dimension ref="A1:R166"/>
  <sheetViews>
    <sheetView topLeftCell="A76" zoomScale="90" zoomScaleNormal="90" zoomScaleSheetLayoutView="80" workbookViewId="0">
      <selection activeCell="B99" sqref="B99"/>
    </sheetView>
  </sheetViews>
  <sheetFormatPr defaultRowHeight="13.2"/>
  <cols>
    <col min="1" max="1" width="9" customWidth="1"/>
    <col min="2" max="2" width="107.44140625" customWidth="1"/>
    <col min="3" max="3" width="31.21875" customWidth="1"/>
    <col min="4" max="4" width="11.21875" customWidth="1"/>
    <col min="5" max="5" width="11" customWidth="1"/>
    <col min="6" max="6" width="11.44140625" customWidth="1"/>
    <col min="7" max="7" width="10.77734375" customWidth="1"/>
    <col min="8" max="8" width="12" customWidth="1"/>
    <col min="9" max="9" width="13.5546875" customWidth="1"/>
    <col min="10" max="10" width="17.44140625" customWidth="1"/>
    <col min="11" max="11" width="17.21875" customWidth="1"/>
    <col min="12" max="12" width="23.5546875" customWidth="1"/>
    <col min="13" max="13" width="13.21875" customWidth="1"/>
    <col min="14" max="14" width="12.5546875" customWidth="1"/>
    <col min="15" max="15" width="16.44140625" customWidth="1"/>
    <col min="16" max="18" width="14.77734375" customWidth="1"/>
  </cols>
  <sheetData>
    <row r="1" spans="1:10" ht="15.6" customHeight="1"/>
    <row r="2" spans="1:10" ht="15.6" customHeight="1">
      <c r="F2" s="86" t="s">
        <v>273</v>
      </c>
    </row>
    <row r="3" spans="1:10" ht="15.6" customHeight="1">
      <c r="F3" s="87" t="s">
        <v>274</v>
      </c>
    </row>
    <row r="4" spans="1:10" ht="15.6" customHeight="1">
      <c r="F4" s="86" t="s">
        <v>275</v>
      </c>
      <c r="J4" s="88" t="s">
        <v>276</v>
      </c>
    </row>
    <row r="5" spans="1:10" ht="15.6" customHeight="1">
      <c r="B5" s="89" t="s">
        <v>277</v>
      </c>
      <c r="D5" s="90" t="s">
        <v>3</v>
      </c>
    </row>
    <row r="6" spans="1:10" ht="15.6" customHeight="1"/>
    <row r="7" spans="1:10" ht="15.6" customHeight="1">
      <c r="B7" s="91" t="s">
        <v>278</v>
      </c>
    </row>
    <row r="8" spans="1:10" ht="15.6" customHeight="1">
      <c r="B8" s="91" t="s">
        <v>279</v>
      </c>
    </row>
    <row r="9" spans="1:10" ht="15.6" customHeight="1">
      <c r="B9" s="91" t="s">
        <v>280</v>
      </c>
    </row>
    <row r="10" spans="1:10" ht="15.6" customHeight="1"/>
    <row r="11" spans="1:10" ht="15.6" customHeight="1">
      <c r="F11" s="92" t="s">
        <v>220</v>
      </c>
    </row>
    <row r="12" spans="1:10" ht="15.6" customHeight="1">
      <c r="A12" s="93" t="s">
        <v>281</v>
      </c>
    </row>
    <row r="13" spans="1:10" ht="15.6" customHeight="1">
      <c r="F13" s="94" t="s">
        <v>232</v>
      </c>
      <c r="J13" s="95" t="s">
        <v>282</v>
      </c>
    </row>
    <row r="14" spans="1:10" ht="15.6" customHeight="1">
      <c r="A14" s="96">
        <v>1</v>
      </c>
      <c r="B14" s="97" t="s">
        <v>283</v>
      </c>
      <c r="J14" s="96" t="s">
        <v>222</v>
      </c>
    </row>
    <row r="15" spans="1:10" ht="15.6" customHeight="1"/>
    <row r="16" spans="1:10" ht="15.6" customHeight="1">
      <c r="A16" s="98">
        <v>2</v>
      </c>
      <c r="B16" s="99" t="s">
        <v>284</v>
      </c>
    </row>
    <row r="17" spans="1:10" ht="15.6" customHeight="1"/>
    <row r="18" spans="1:10" ht="16.350000000000001" customHeight="1" thickBot="1">
      <c r="D18" s="100" t="s">
        <v>228</v>
      </c>
      <c r="E18" s="100" t="s">
        <v>242</v>
      </c>
      <c r="G18" s="100" t="s">
        <v>249</v>
      </c>
      <c r="I18" s="100" t="s">
        <v>261</v>
      </c>
    </row>
    <row r="19" spans="1:10" ht="15.6" customHeight="1">
      <c r="A19" s="98">
        <v>3</v>
      </c>
      <c r="B19" s="99" t="s">
        <v>285</v>
      </c>
      <c r="C19" s="101" t="s">
        <v>286</v>
      </c>
      <c r="D19" s="102" t="s">
        <v>222</v>
      </c>
      <c r="E19" s="103" t="s">
        <v>222</v>
      </c>
      <c r="G19" s="103" t="s">
        <v>222</v>
      </c>
      <c r="I19" s="104" t="s">
        <v>222</v>
      </c>
    </row>
    <row r="20" spans="1:10" ht="15.6" customHeight="1">
      <c r="A20" s="98">
        <v>4</v>
      </c>
      <c r="B20" s="99" t="s">
        <v>287</v>
      </c>
      <c r="C20" s="101" t="s">
        <v>288</v>
      </c>
      <c r="D20" s="105" t="s">
        <v>222</v>
      </c>
      <c r="E20" s="88" t="s">
        <v>222</v>
      </c>
      <c r="G20" s="88" t="s">
        <v>222</v>
      </c>
      <c r="I20" s="106" t="s">
        <v>222</v>
      </c>
    </row>
    <row r="21" spans="1:10" ht="16.350000000000001" customHeight="1" thickBot="1">
      <c r="A21" s="98">
        <v>5</v>
      </c>
      <c r="B21" s="99" t="s">
        <v>108</v>
      </c>
      <c r="C21" s="101" t="s">
        <v>289</v>
      </c>
      <c r="D21" s="105" t="s">
        <v>222</v>
      </c>
      <c r="E21" s="88" t="s">
        <v>222</v>
      </c>
      <c r="G21" s="88" t="s">
        <v>250</v>
      </c>
      <c r="I21" s="107" t="s">
        <v>222</v>
      </c>
    </row>
    <row r="22" spans="1:10" ht="15.6" customHeight="1">
      <c r="A22" s="98">
        <v>6</v>
      </c>
      <c r="B22" s="108" t="s">
        <v>290</v>
      </c>
      <c r="D22" s="87" t="s">
        <v>222</v>
      </c>
      <c r="E22" s="109" t="s">
        <v>3</v>
      </c>
      <c r="I22" s="104" t="s">
        <v>222</v>
      </c>
    </row>
    <row r="23" spans="1:10" ht="15.6" customHeight="1">
      <c r="A23" s="98">
        <v>7</v>
      </c>
      <c r="B23" s="108" t="s">
        <v>291</v>
      </c>
      <c r="J23" s="96" t="s">
        <v>222</v>
      </c>
    </row>
    <row r="24" spans="1:10" ht="15.6" customHeight="1"/>
    <row r="25" spans="1:10" ht="15.6" customHeight="1">
      <c r="A25" s="98">
        <v>8</v>
      </c>
      <c r="B25" s="108" t="s">
        <v>88</v>
      </c>
    </row>
    <row r="26" spans="1:10" ht="15.6" customHeight="1">
      <c r="A26" s="98">
        <v>9</v>
      </c>
      <c r="B26" s="110" t="s">
        <v>292</v>
      </c>
      <c r="D26" s="111" t="s">
        <v>222</v>
      </c>
    </row>
    <row r="27" spans="1:10" ht="15.6" customHeight="1">
      <c r="A27" s="98">
        <v>10</v>
      </c>
      <c r="B27" s="112" t="s">
        <v>90</v>
      </c>
      <c r="D27" s="111" t="s">
        <v>222</v>
      </c>
    </row>
    <row r="28" spans="1:10" ht="15.6" customHeight="1">
      <c r="A28" s="98">
        <v>11</v>
      </c>
      <c r="B28" s="112" t="s">
        <v>293</v>
      </c>
    </row>
    <row r="29" spans="1:10" ht="15.6" customHeight="1">
      <c r="A29" s="98">
        <v>12</v>
      </c>
      <c r="B29" s="112" t="s">
        <v>294</v>
      </c>
    </row>
    <row r="30" spans="1:10" ht="15.6" customHeight="1">
      <c r="A30" s="98">
        <v>13</v>
      </c>
      <c r="B30" s="110" t="s">
        <v>295</v>
      </c>
      <c r="D30" s="111" t="s">
        <v>222</v>
      </c>
    </row>
    <row r="31" spans="1:10" ht="15.6" customHeight="1">
      <c r="A31" s="98">
        <v>14</v>
      </c>
      <c r="B31" s="112" t="s">
        <v>296</v>
      </c>
      <c r="C31" s="812"/>
      <c r="D31" s="113" t="s">
        <v>222</v>
      </c>
    </row>
    <row r="32" spans="1:10" ht="15.6" customHeight="1">
      <c r="A32" s="114">
        <v>15</v>
      </c>
      <c r="B32" s="900" t="s">
        <v>1112</v>
      </c>
      <c r="C32" s="812" t="s">
        <v>9</v>
      </c>
      <c r="D32" s="895" t="s">
        <v>222</v>
      </c>
      <c r="J32" s="812"/>
    </row>
    <row r="33" spans="1:18" ht="15.6" customHeight="1">
      <c r="A33" s="899" t="s">
        <v>1113</v>
      </c>
      <c r="B33" s="897" t="s">
        <v>298</v>
      </c>
      <c r="C33" s="812" t="s">
        <v>9</v>
      </c>
      <c r="D33" s="898" t="s">
        <v>222</v>
      </c>
      <c r="F33" s="812"/>
      <c r="G33" s="812"/>
      <c r="J33" s="812"/>
    </row>
    <row r="34" spans="1:18" ht="15.6" customHeight="1">
      <c r="A34" s="114" t="s">
        <v>1114</v>
      </c>
      <c r="B34" s="896" t="s">
        <v>1187</v>
      </c>
      <c r="C34" s="812" t="s">
        <v>9</v>
      </c>
      <c r="D34" s="111" t="s">
        <v>222</v>
      </c>
      <c r="E34" s="115" t="s">
        <v>9</v>
      </c>
      <c r="F34" s="812" t="s">
        <v>239</v>
      </c>
      <c r="G34" s="812" t="s">
        <v>222</v>
      </c>
      <c r="H34" s="812" t="s">
        <v>9</v>
      </c>
      <c r="I34" s="812" t="s">
        <v>9</v>
      </c>
      <c r="J34" s="115" t="s">
        <v>222</v>
      </c>
      <c r="K34" s="812" t="s">
        <v>9</v>
      </c>
      <c r="L34" s="812" t="s">
        <v>9</v>
      </c>
      <c r="M34" s="812" t="s">
        <v>9</v>
      </c>
      <c r="N34" s="812" t="s">
        <v>9</v>
      </c>
      <c r="O34" s="812" t="s">
        <v>9</v>
      </c>
      <c r="P34" s="812" t="s">
        <v>9</v>
      </c>
      <c r="Q34" s="812" t="s">
        <v>9</v>
      </c>
      <c r="R34" s="812" t="s">
        <v>9</v>
      </c>
    </row>
    <row r="35" spans="1:18" ht="15.6" customHeight="1">
      <c r="A35" s="118" t="s">
        <v>1115</v>
      </c>
      <c r="B35" s="112" t="s">
        <v>93</v>
      </c>
      <c r="C35" s="119" t="s">
        <v>1116</v>
      </c>
      <c r="D35" s="120" t="s">
        <v>222</v>
      </c>
      <c r="J35" s="121" t="s">
        <v>222</v>
      </c>
    </row>
    <row r="36" spans="1:18" ht="15.6" customHeight="1">
      <c r="B36" s="110"/>
    </row>
    <row r="37" spans="1:18" ht="15.6" customHeight="1"/>
    <row r="38" spans="1:18" ht="15.6" customHeight="1">
      <c r="A38" s="118" t="s">
        <v>1117</v>
      </c>
      <c r="B38" s="101" t="s">
        <v>300</v>
      </c>
      <c r="E38" s="122" t="s">
        <v>1120</v>
      </c>
      <c r="J38" s="118" t="s">
        <v>222</v>
      </c>
    </row>
    <row r="39" spans="1:18" ht="15.6" customHeight="1">
      <c r="A39" s="118" t="s">
        <v>1118</v>
      </c>
      <c r="B39" s="97" t="s">
        <v>283</v>
      </c>
      <c r="E39" s="122" t="s">
        <v>301</v>
      </c>
      <c r="J39" s="123" t="s">
        <v>222</v>
      </c>
    </row>
    <row r="40" spans="1:18" ht="15.6" customHeight="1">
      <c r="A40" s="118" t="s">
        <v>1119</v>
      </c>
      <c r="B40" s="97" t="s">
        <v>302</v>
      </c>
      <c r="E40" s="122" t="s">
        <v>1121</v>
      </c>
      <c r="J40" s="118" t="s">
        <v>222</v>
      </c>
    </row>
    <row r="41" spans="1:18" ht="15.6" customHeight="1"/>
    <row r="42" spans="1:18" ht="15.6" customHeight="1"/>
    <row r="43" spans="1:18" ht="15.6" customHeight="1">
      <c r="A43" s="124" t="s">
        <v>303</v>
      </c>
      <c r="J43" s="125" t="s">
        <v>275</v>
      </c>
    </row>
    <row r="44" spans="1:18" ht="15.6" customHeight="1"/>
    <row r="45" spans="1:18" ht="15.6" customHeight="1">
      <c r="J45" s="95" t="s">
        <v>282</v>
      </c>
    </row>
    <row r="46" spans="1:18" ht="15.6" customHeight="1">
      <c r="A46" s="118" t="s">
        <v>1122</v>
      </c>
      <c r="B46" s="97" t="s">
        <v>283</v>
      </c>
      <c r="J46" s="106" t="s">
        <v>222</v>
      </c>
    </row>
    <row r="47" spans="1:18" ht="16.350000000000001" customHeight="1"/>
    <row r="48" spans="1:18" ht="15.6" customHeight="1">
      <c r="A48" s="118" t="s">
        <v>1123</v>
      </c>
      <c r="B48" s="99" t="s">
        <v>304</v>
      </c>
    </row>
    <row r="49" spans="1:10" ht="15.6" customHeight="1"/>
    <row r="50" spans="1:10" ht="16.350000000000001" customHeight="1" thickBot="1">
      <c r="D50" s="100" t="s">
        <v>228</v>
      </c>
      <c r="E50" s="100" t="s">
        <v>242</v>
      </c>
      <c r="G50" s="100" t="s">
        <v>249</v>
      </c>
      <c r="I50" s="100" t="s">
        <v>261</v>
      </c>
    </row>
    <row r="51" spans="1:10" ht="15.6" customHeight="1">
      <c r="A51" s="118" t="s">
        <v>1124</v>
      </c>
      <c r="B51" s="99" t="s">
        <v>285</v>
      </c>
      <c r="C51" s="101" t="s">
        <v>305</v>
      </c>
      <c r="D51" s="126" t="s">
        <v>222</v>
      </c>
      <c r="E51" s="104" t="s">
        <v>222</v>
      </c>
      <c r="G51" s="104" t="s">
        <v>222</v>
      </c>
      <c r="I51" s="127" t="s">
        <v>222</v>
      </c>
    </row>
    <row r="52" spans="1:10" ht="15.6" customHeight="1">
      <c r="A52" s="118" t="s">
        <v>1125</v>
      </c>
      <c r="B52" s="99" t="s">
        <v>287</v>
      </c>
      <c r="C52" s="101" t="s">
        <v>306</v>
      </c>
      <c r="D52" s="87" t="s">
        <v>222</v>
      </c>
      <c r="E52" s="106" t="s">
        <v>222</v>
      </c>
      <c r="G52" s="106" t="s">
        <v>222</v>
      </c>
      <c r="I52" s="118" t="s">
        <v>222</v>
      </c>
    </row>
    <row r="53" spans="1:10" ht="15.6" customHeight="1" thickBot="1">
      <c r="A53" s="118" t="s">
        <v>1126</v>
      </c>
      <c r="B53" s="99" t="s">
        <v>307</v>
      </c>
      <c r="C53" s="101" t="s">
        <v>308</v>
      </c>
      <c r="D53" s="128" t="s">
        <v>222</v>
      </c>
      <c r="E53" s="106" t="s">
        <v>222</v>
      </c>
      <c r="G53" s="129" t="s">
        <v>309</v>
      </c>
      <c r="I53" s="130" t="s">
        <v>222</v>
      </c>
    </row>
    <row r="54" spans="1:10" ht="15.6" customHeight="1">
      <c r="A54" s="118" t="s">
        <v>1127</v>
      </c>
      <c r="B54" s="108" t="s">
        <v>310</v>
      </c>
      <c r="D54" s="131" t="s">
        <v>222</v>
      </c>
      <c r="E54" s="109" t="s">
        <v>3</v>
      </c>
      <c r="I54" s="127" t="s">
        <v>222</v>
      </c>
    </row>
    <row r="55" spans="1:10" ht="15.6" customHeight="1">
      <c r="A55" s="118" t="s">
        <v>1128</v>
      </c>
      <c r="B55" s="122" t="s">
        <v>1159</v>
      </c>
      <c r="J55" s="118" t="s">
        <v>222</v>
      </c>
    </row>
    <row r="56" spans="1:10" ht="15.6" customHeight="1"/>
    <row r="57" spans="1:10" ht="15.6" customHeight="1">
      <c r="A57" s="118" t="s">
        <v>1129</v>
      </c>
      <c r="B57" s="108" t="s">
        <v>88</v>
      </c>
    </row>
    <row r="58" spans="1:10" ht="15.6" customHeight="1">
      <c r="A58" s="118" t="s">
        <v>1130</v>
      </c>
      <c r="B58" s="110" t="s">
        <v>292</v>
      </c>
      <c r="D58" s="111" t="s">
        <v>222</v>
      </c>
    </row>
    <row r="59" spans="1:10" ht="15.6" customHeight="1">
      <c r="A59" s="118" t="s">
        <v>1131</v>
      </c>
      <c r="B59" s="112" t="s">
        <v>90</v>
      </c>
      <c r="D59" s="118" t="s">
        <v>222</v>
      </c>
    </row>
    <row r="60" spans="1:10" ht="15.6" customHeight="1">
      <c r="A60" s="118" t="s">
        <v>1132</v>
      </c>
      <c r="B60" s="132" t="s">
        <v>1157</v>
      </c>
    </row>
    <row r="61" spans="1:10" ht="15.6" customHeight="1">
      <c r="A61" s="118" t="s">
        <v>1133</v>
      </c>
      <c r="B61" s="122" t="s">
        <v>294</v>
      </c>
    </row>
    <row r="62" spans="1:10" ht="15.6" customHeight="1">
      <c r="A62" s="118" t="s">
        <v>1134</v>
      </c>
      <c r="B62" s="132" t="s">
        <v>1158</v>
      </c>
      <c r="D62" s="118" t="s">
        <v>222</v>
      </c>
    </row>
    <row r="63" spans="1:10" ht="15.6" customHeight="1">
      <c r="A63" s="118" t="s">
        <v>1135</v>
      </c>
      <c r="B63" s="122" t="s">
        <v>311</v>
      </c>
      <c r="D63" s="96" t="s">
        <v>222</v>
      </c>
    </row>
    <row r="64" spans="1:10" ht="15.6" customHeight="1">
      <c r="A64" s="114">
        <v>36</v>
      </c>
      <c r="B64" s="900" t="s">
        <v>1139</v>
      </c>
      <c r="C64" s="820" t="s">
        <v>9</v>
      </c>
      <c r="D64" s="895" t="s">
        <v>222</v>
      </c>
      <c r="J64" s="115" t="s">
        <v>297</v>
      </c>
    </row>
    <row r="65" spans="1:18" ht="15.6" customHeight="1">
      <c r="A65" s="894" t="s">
        <v>1136</v>
      </c>
      <c r="B65" s="897" t="s">
        <v>1160</v>
      </c>
      <c r="C65" s="897" t="s">
        <v>9</v>
      </c>
      <c r="D65" s="898" t="s">
        <v>222</v>
      </c>
      <c r="F65" s="122" t="s">
        <v>299</v>
      </c>
      <c r="G65" s="88" t="s">
        <v>297</v>
      </c>
      <c r="J65" s="116" t="s">
        <v>297</v>
      </c>
    </row>
    <row r="66" spans="1:18" ht="15.6" customHeight="1">
      <c r="A66" s="114" t="s">
        <v>1137</v>
      </c>
      <c r="B66" s="896" t="s">
        <v>1188</v>
      </c>
      <c r="C66" s="896" t="s">
        <v>9</v>
      </c>
      <c r="D66" s="896" t="s">
        <v>222</v>
      </c>
      <c r="E66" s="812" t="s">
        <v>9</v>
      </c>
      <c r="F66" s="117" t="s">
        <v>239</v>
      </c>
      <c r="G66" s="115" t="s">
        <v>222</v>
      </c>
      <c r="H66" s="812" t="s">
        <v>9</v>
      </c>
      <c r="I66" s="812" t="s">
        <v>9</v>
      </c>
      <c r="J66" s="115" t="s">
        <v>222</v>
      </c>
      <c r="K66" s="812" t="s">
        <v>9</v>
      </c>
      <c r="L66" s="812" t="s">
        <v>9</v>
      </c>
      <c r="M66" s="812" t="s">
        <v>9</v>
      </c>
      <c r="N66" s="812" t="s">
        <v>9</v>
      </c>
      <c r="O66" s="812" t="s">
        <v>9</v>
      </c>
      <c r="P66" s="812" t="s">
        <v>9</v>
      </c>
      <c r="Q66" s="812" t="s">
        <v>9</v>
      </c>
      <c r="R66" s="812" t="s">
        <v>9</v>
      </c>
    </row>
    <row r="67" spans="1:18" ht="15.6" customHeight="1">
      <c r="A67" s="118" t="s">
        <v>1138</v>
      </c>
      <c r="B67" s="133" t="s">
        <v>93</v>
      </c>
      <c r="C67" s="134" t="s">
        <v>1140</v>
      </c>
      <c r="D67" s="120" t="s">
        <v>222</v>
      </c>
      <c r="J67" s="121" t="s">
        <v>222</v>
      </c>
    </row>
    <row r="68" spans="1:18" ht="15.6" customHeight="1"/>
    <row r="69" spans="1:18" ht="15.6" customHeight="1"/>
    <row r="70" spans="1:18" ht="15.6" customHeight="1">
      <c r="A70" s="118" t="s">
        <v>1141</v>
      </c>
      <c r="B70" s="101" t="s">
        <v>312</v>
      </c>
      <c r="E70" s="122" t="s">
        <v>1145</v>
      </c>
      <c r="J70" s="118" t="s">
        <v>222</v>
      </c>
    </row>
    <row r="71" spans="1:18" ht="15.6" customHeight="1">
      <c r="A71" s="118" t="s">
        <v>1142</v>
      </c>
      <c r="B71" s="97" t="s">
        <v>283</v>
      </c>
      <c r="E71" s="122" t="s">
        <v>1146</v>
      </c>
      <c r="J71" s="118" t="s">
        <v>222</v>
      </c>
    </row>
    <row r="72" spans="1:18" ht="15.6" customHeight="1">
      <c r="A72" s="118" t="s">
        <v>1143</v>
      </c>
      <c r="B72" s="97" t="s">
        <v>313</v>
      </c>
      <c r="E72" s="122" t="s">
        <v>1147</v>
      </c>
      <c r="J72" s="118" t="s">
        <v>222</v>
      </c>
    </row>
    <row r="73" spans="1:18" ht="15.6" customHeight="1">
      <c r="A73" s="118" t="s">
        <v>1144</v>
      </c>
      <c r="B73" s="97" t="s">
        <v>314</v>
      </c>
      <c r="E73" s="122" t="s">
        <v>1148</v>
      </c>
      <c r="J73" s="118" t="s">
        <v>222</v>
      </c>
    </row>
    <row r="74" spans="1:18" ht="15.6" customHeight="1"/>
    <row r="75" spans="1:18" ht="15.6" customHeight="1"/>
    <row r="76" spans="1:18" ht="15.6" customHeight="1">
      <c r="A76" s="124" t="s">
        <v>315</v>
      </c>
    </row>
    <row r="77" spans="1:18" ht="16.350000000000001" customHeight="1">
      <c r="J77" s="135" t="s">
        <v>316</v>
      </c>
    </row>
    <row r="78" spans="1:18" ht="15.6" customHeight="1"/>
    <row r="79" spans="1:18" ht="15.6" customHeight="1">
      <c r="A79" s="118" t="s">
        <v>1149</v>
      </c>
      <c r="B79" s="97" t="s">
        <v>283</v>
      </c>
      <c r="J79" s="118" t="s">
        <v>222</v>
      </c>
    </row>
    <row r="80" spans="1:18" ht="16.350000000000001" customHeight="1"/>
    <row r="81" spans="1:10" ht="15.6" customHeight="1">
      <c r="A81" s="118" t="s">
        <v>1150</v>
      </c>
      <c r="B81" s="99" t="s">
        <v>317</v>
      </c>
    </row>
    <row r="82" spans="1:10" ht="15.6" customHeight="1"/>
    <row r="83" spans="1:10" ht="15.6" customHeight="1" thickBot="1">
      <c r="E83" s="100" t="s">
        <v>242</v>
      </c>
      <c r="G83" s="100" t="s">
        <v>249</v>
      </c>
      <c r="I83" s="100" t="s">
        <v>261</v>
      </c>
    </row>
    <row r="84" spans="1:10" ht="15.6" customHeight="1">
      <c r="A84" s="118" t="s">
        <v>1151</v>
      </c>
      <c r="B84" s="99" t="s">
        <v>285</v>
      </c>
      <c r="C84" s="101" t="s">
        <v>318</v>
      </c>
      <c r="E84" s="127" t="s">
        <v>319</v>
      </c>
      <c r="G84" s="136" t="s">
        <v>320</v>
      </c>
      <c r="I84" s="127" t="s">
        <v>320</v>
      </c>
    </row>
    <row r="85" spans="1:10" ht="15.6" customHeight="1">
      <c r="A85" s="118" t="s">
        <v>1152</v>
      </c>
      <c r="B85" s="99" t="s">
        <v>287</v>
      </c>
      <c r="C85" s="101" t="s">
        <v>306</v>
      </c>
      <c r="E85" s="137" t="s">
        <v>222</v>
      </c>
      <c r="G85" s="138" t="s">
        <v>320</v>
      </c>
      <c r="I85" s="118" t="s">
        <v>320</v>
      </c>
    </row>
    <row r="86" spans="1:10" ht="15.6" customHeight="1" thickBot="1">
      <c r="A86" s="118" t="s">
        <v>1153</v>
      </c>
      <c r="B86" s="99" t="s">
        <v>321</v>
      </c>
      <c r="C86" s="101" t="s">
        <v>322</v>
      </c>
      <c r="E86" s="139">
        <v>0.01</v>
      </c>
      <c r="G86" s="138" t="s">
        <v>250</v>
      </c>
      <c r="I86" s="130" t="s">
        <v>323</v>
      </c>
    </row>
    <row r="87" spans="1:10" ht="15.6" customHeight="1">
      <c r="A87" s="118" t="s">
        <v>1154</v>
      </c>
      <c r="B87" s="122" t="s">
        <v>1161</v>
      </c>
      <c r="E87" s="140" t="s">
        <v>3</v>
      </c>
      <c r="I87" s="127" t="s">
        <v>323</v>
      </c>
    </row>
    <row r="88" spans="1:10" ht="15.6" customHeight="1">
      <c r="A88" s="118" t="s">
        <v>1155</v>
      </c>
      <c r="B88" s="122" t="s">
        <v>1162</v>
      </c>
      <c r="J88" s="118" t="s">
        <v>222</v>
      </c>
    </row>
    <row r="89" spans="1:10" ht="15.6" customHeight="1"/>
    <row r="90" spans="1:10" ht="15.6" customHeight="1">
      <c r="A90" s="118" t="s">
        <v>1156</v>
      </c>
      <c r="B90" s="108" t="s">
        <v>88</v>
      </c>
    </row>
    <row r="91" spans="1:10" ht="15.6" customHeight="1">
      <c r="A91" s="118" t="s">
        <v>1167</v>
      </c>
      <c r="B91" s="110" t="s">
        <v>292</v>
      </c>
      <c r="D91" s="111" t="s">
        <v>222</v>
      </c>
    </row>
    <row r="92" spans="1:10" ht="15.6" customHeight="1">
      <c r="A92" s="118" t="s">
        <v>1168</v>
      </c>
      <c r="B92" s="112" t="s">
        <v>90</v>
      </c>
      <c r="D92" s="118" t="s">
        <v>222</v>
      </c>
    </row>
    <row r="93" spans="1:10" ht="15.6" customHeight="1">
      <c r="A93" s="118" t="s">
        <v>1169</v>
      </c>
      <c r="B93" s="132" t="s">
        <v>1163</v>
      </c>
    </row>
    <row r="94" spans="1:10" ht="15.6" customHeight="1">
      <c r="A94" s="118" t="s">
        <v>1170</v>
      </c>
      <c r="B94" s="122" t="s">
        <v>294</v>
      </c>
    </row>
    <row r="95" spans="1:10" ht="15.6" customHeight="1">
      <c r="A95" s="118" t="s">
        <v>1171</v>
      </c>
      <c r="B95" s="132" t="s">
        <v>1164</v>
      </c>
      <c r="D95" s="118" t="s">
        <v>222</v>
      </c>
    </row>
    <row r="96" spans="1:10" ht="15.6" customHeight="1">
      <c r="A96" s="118" t="s">
        <v>1172</v>
      </c>
      <c r="B96" s="122" t="s">
        <v>311</v>
      </c>
      <c r="D96" s="96" t="s">
        <v>222</v>
      </c>
    </row>
    <row r="97" spans="1:18" ht="15.6" customHeight="1">
      <c r="A97" s="88" t="s">
        <v>1173</v>
      </c>
      <c r="B97" s="900" t="s">
        <v>1139</v>
      </c>
      <c r="C97" s="820" t="s">
        <v>9</v>
      </c>
      <c r="D97" s="901" t="s">
        <v>222</v>
      </c>
      <c r="J97" s="88" t="s">
        <v>297</v>
      </c>
    </row>
    <row r="98" spans="1:18" ht="15.6" customHeight="1">
      <c r="A98" s="894" t="s">
        <v>1174</v>
      </c>
      <c r="B98" s="897" t="s">
        <v>1165</v>
      </c>
      <c r="C98" s="897" t="s">
        <v>9</v>
      </c>
      <c r="D98" s="898" t="s">
        <v>222</v>
      </c>
      <c r="F98" s="122" t="s">
        <v>299</v>
      </c>
      <c r="G98" s="88" t="s">
        <v>297</v>
      </c>
      <c r="J98" s="116" t="s">
        <v>297</v>
      </c>
    </row>
    <row r="99" spans="1:18" ht="15.6" customHeight="1">
      <c r="A99" s="114">
        <v>60</v>
      </c>
      <c r="B99" s="896" t="s">
        <v>1189</v>
      </c>
      <c r="C99" s="896" t="s">
        <v>9</v>
      </c>
      <c r="D99" s="896" t="s">
        <v>222</v>
      </c>
      <c r="E99" s="115" t="s">
        <v>9</v>
      </c>
      <c r="F99" s="117" t="s">
        <v>239</v>
      </c>
      <c r="G99" s="115" t="s">
        <v>222</v>
      </c>
      <c r="H99" s="115" t="s">
        <v>9</v>
      </c>
      <c r="I99" s="115" t="s">
        <v>9</v>
      </c>
      <c r="J99" s="115" t="s">
        <v>222</v>
      </c>
      <c r="K99" s="115" t="s">
        <v>9</v>
      </c>
      <c r="L99" s="115" t="s">
        <v>9</v>
      </c>
      <c r="M99" s="115" t="s">
        <v>9</v>
      </c>
      <c r="N99" s="115" t="s">
        <v>9</v>
      </c>
      <c r="O99" s="115" t="s">
        <v>9</v>
      </c>
      <c r="P99" s="115" t="s">
        <v>9</v>
      </c>
      <c r="Q99" s="115" t="s">
        <v>9</v>
      </c>
      <c r="R99" s="115" t="s">
        <v>9</v>
      </c>
    </row>
    <row r="100" spans="1:18" ht="15.6" customHeight="1">
      <c r="A100" s="118" t="s">
        <v>1175</v>
      </c>
      <c r="B100" s="133" t="s">
        <v>93</v>
      </c>
      <c r="C100" s="134" t="s">
        <v>1166</v>
      </c>
      <c r="D100" s="120" t="s">
        <v>222</v>
      </c>
      <c r="J100" s="121" t="s">
        <v>222</v>
      </c>
    </row>
    <row r="101" spans="1:18" ht="15.6" customHeight="1"/>
    <row r="102" spans="1:18" ht="15.6" customHeight="1"/>
    <row r="103" spans="1:18" ht="15.6" customHeight="1">
      <c r="A103" s="118" t="s">
        <v>1176</v>
      </c>
      <c r="B103" s="101" t="s">
        <v>324</v>
      </c>
      <c r="E103" s="122" t="s">
        <v>1183</v>
      </c>
      <c r="J103" s="118" t="s">
        <v>222</v>
      </c>
    </row>
    <row r="104" spans="1:18" ht="15.6" customHeight="1">
      <c r="A104" s="118" t="s">
        <v>1177</v>
      </c>
      <c r="B104" s="97" t="s">
        <v>283</v>
      </c>
      <c r="E104" s="122" t="s">
        <v>1184</v>
      </c>
      <c r="J104" s="118" t="s">
        <v>222</v>
      </c>
    </row>
    <row r="105" spans="1:18" ht="15.6" customHeight="1">
      <c r="A105" s="118" t="s">
        <v>1178</v>
      </c>
      <c r="B105" s="97" t="s">
        <v>324</v>
      </c>
      <c r="E105" s="122" t="s">
        <v>1185</v>
      </c>
      <c r="J105" s="118" t="s">
        <v>222</v>
      </c>
    </row>
    <row r="106" spans="1:18" ht="15.6" customHeight="1">
      <c r="A106" s="118" t="s">
        <v>1179</v>
      </c>
      <c r="B106" s="97" t="s">
        <v>325</v>
      </c>
      <c r="E106" s="122" t="s">
        <v>1186</v>
      </c>
      <c r="J106" s="118" t="s">
        <v>222</v>
      </c>
    </row>
    <row r="107" spans="1:18" ht="16.350000000000001" customHeight="1">
      <c r="J107" s="132" t="s">
        <v>275</v>
      </c>
    </row>
    <row r="108" spans="1:18" ht="92.25" customHeight="1"/>
    <row r="109" spans="1:18" ht="15.6" customHeight="1">
      <c r="A109" s="88" t="s">
        <v>1180</v>
      </c>
      <c r="B109" s="141" t="s">
        <v>326</v>
      </c>
    </row>
    <row r="110" spans="1:18" ht="15.6" customHeight="1"/>
    <row r="111" spans="1:18" ht="15.6" customHeight="1">
      <c r="A111" s="88" t="s">
        <v>1181</v>
      </c>
      <c r="B111" s="141" t="s">
        <v>327</v>
      </c>
      <c r="C111" s="97" t="s">
        <v>328</v>
      </c>
      <c r="M111" s="118" t="s">
        <v>222</v>
      </c>
    </row>
    <row r="112" spans="1:18" ht="15.6" customHeight="1">
      <c r="A112" s="88" t="s">
        <v>1182</v>
      </c>
      <c r="B112" s="141" t="s">
        <v>329</v>
      </c>
      <c r="C112" s="97" t="s">
        <v>330</v>
      </c>
      <c r="M112" s="88" t="s">
        <v>222</v>
      </c>
    </row>
    <row r="113" spans="1:18" ht="15.6" customHeight="1"/>
    <row r="114" spans="1:18" ht="15.6" customHeight="1">
      <c r="A114" s="97" t="s">
        <v>331</v>
      </c>
    </row>
    <row r="115" spans="1:18" ht="15.6" customHeight="1"/>
    <row r="116" spans="1:18" ht="15.6" customHeight="1" thickBot="1">
      <c r="B116" s="142" t="s">
        <v>246</v>
      </c>
      <c r="C116" s="142" t="s">
        <v>259</v>
      </c>
      <c r="D116" s="143" t="s">
        <v>271</v>
      </c>
      <c r="E116" s="143" t="s">
        <v>332</v>
      </c>
      <c r="F116" s="143" t="s">
        <v>333</v>
      </c>
      <c r="G116" s="143" t="s">
        <v>334</v>
      </c>
      <c r="H116" s="143" t="s">
        <v>335</v>
      </c>
      <c r="I116" s="143" t="s">
        <v>336</v>
      </c>
      <c r="J116" s="143" t="s">
        <v>337</v>
      </c>
      <c r="K116" s="143" t="s">
        <v>338</v>
      </c>
      <c r="L116" s="143" t="s">
        <v>339</v>
      </c>
      <c r="M116" s="143" t="s">
        <v>340</v>
      </c>
      <c r="N116" s="143" t="s">
        <v>341</v>
      </c>
      <c r="O116" s="143" t="s">
        <v>342</v>
      </c>
      <c r="P116" s="143" t="s">
        <v>343</v>
      </c>
      <c r="Q116" s="143" t="s">
        <v>344</v>
      </c>
      <c r="R116" s="143" t="s">
        <v>345</v>
      </c>
    </row>
    <row r="117" spans="1:18" ht="15.6" customHeight="1" thickBot="1">
      <c r="A117" s="144" t="s">
        <v>1</v>
      </c>
      <c r="B117" s="145" t="s">
        <v>0</v>
      </c>
      <c r="C117" s="146" t="s">
        <v>346</v>
      </c>
      <c r="D117" s="146" t="s">
        <v>347</v>
      </c>
      <c r="E117" s="146" t="s">
        <v>348</v>
      </c>
      <c r="F117" s="146" t="s">
        <v>349</v>
      </c>
      <c r="G117" s="147" t="s">
        <v>350</v>
      </c>
      <c r="H117" s="148" t="s">
        <v>351</v>
      </c>
      <c r="I117" s="146" t="s">
        <v>352</v>
      </c>
      <c r="J117" s="146" t="s">
        <v>353</v>
      </c>
      <c r="K117" s="149" t="s">
        <v>354</v>
      </c>
      <c r="L117" s="149" t="s">
        <v>355</v>
      </c>
      <c r="M117" s="148" t="s">
        <v>356</v>
      </c>
      <c r="N117" s="149" t="s">
        <v>357</v>
      </c>
      <c r="O117" s="148" t="s">
        <v>358</v>
      </c>
      <c r="P117" s="148" t="s">
        <v>359</v>
      </c>
      <c r="Q117" s="148" t="s">
        <v>360</v>
      </c>
      <c r="R117" s="150" t="s">
        <v>361</v>
      </c>
    </row>
    <row r="118" spans="1:18" ht="15.6" customHeight="1">
      <c r="A118" s="88" t="s">
        <v>362</v>
      </c>
      <c r="B118" s="151" t="s">
        <v>222</v>
      </c>
      <c r="C118" s="151" t="s">
        <v>222</v>
      </c>
      <c r="D118" s="152" t="s">
        <v>222</v>
      </c>
      <c r="E118" s="103" t="s">
        <v>250</v>
      </c>
      <c r="F118" s="151" t="s">
        <v>222</v>
      </c>
      <c r="G118" s="153" t="s">
        <v>222</v>
      </c>
      <c r="H118" s="127" t="s">
        <v>222</v>
      </c>
      <c r="I118" s="153" t="s">
        <v>222</v>
      </c>
      <c r="J118" s="151" t="s">
        <v>222</v>
      </c>
      <c r="K118" s="127" t="s">
        <v>222</v>
      </c>
      <c r="L118" s="127" t="s">
        <v>222</v>
      </c>
      <c r="M118" s="151" t="s">
        <v>222</v>
      </c>
      <c r="N118" s="127" t="s">
        <v>222</v>
      </c>
      <c r="O118" s="127" t="s">
        <v>222</v>
      </c>
      <c r="P118" s="151" t="s">
        <v>222</v>
      </c>
      <c r="Q118" s="151" t="s">
        <v>9</v>
      </c>
      <c r="R118" s="127" t="s">
        <v>222</v>
      </c>
    </row>
    <row r="119" spans="1:18" ht="15.6" customHeight="1">
      <c r="A119" s="88" t="s">
        <v>363</v>
      </c>
      <c r="B119" s="154" t="s">
        <v>222</v>
      </c>
      <c r="C119" s="155" t="s">
        <v>222</v>
      </c>
      <c r="D119" s="118" t="s">
        <v>222</v>
      </c>
      <c r="E119" s="118" t="s">
        <v>250</v>
      </c>
      <c r="F119" s="155" t="s">
        <v>222</v>
      </c>
      <c r="G119" s="118" t="s">
        <v>222</v>
      </c>
      <c r="H119" s="118" t="s">
        <v>222</v>
      </c>
      <c r="I119" s="156" t="s">
        <v>222</v>
      </c>
      <c r="J119" s="155" t="s">
        <v>222</v>
      </c>
      <c r="K119" s="118" t="s">
        <v>222</v>
      </c>
      <c r="L119" s="118" t="s">
        <v>222</v>
      </c>
      <c r="M119" s="155" t="s">
        <v>9</v>
      </c>
      <c r="N119" s="118" t="s">
        <v>222</v>
      </c>
      <c r="O119" s="118" t="s">
        <v>222</v>
      </c>
      <c r="P119" s="155" t="s">
        <v>9</v>
      </c>
      <c r="Q119" s="155" t="s">
        <v>9</v>
      </c>
      <c r="R119" s="118" t="s">
        <v>222</v>
      </c>
    </row>
    <row r="120" spans="1:18" ht="15.6" customHeight="1">
      <c r="A120" s="88" t="s">
        <v>364</v>
      </c>
      <c r="B120" s="154" t="s">
        <v>9</v>
      </c>
      <c r="C120" s="155" t="s">
        <v>9</v>
      </c>
      <c r="D120" s="155" t="s">
        <v>9</v>
      </c>
      <c r="E120" s="118" t="s">
        <v>250</v>
      </c>
      <c r="F120" s="155" t="s">
        <v>9</v>
      </c>
      <c r="G120" s="118" t="s">
        <v>222</v>
      </c>
      <c r="H120" s="118" t="s">
        <v>222</v>
      </c>
      <c r="I120" s="156" t="s">
        <v>222</v>
      </c>
      <c r="J120" s="155" t="s">
        <v>222</v>
      </c>
      <c r="K120" s="118" t="s">
        <v>222</v>
      </c>
      <c r="L120" s="118" t="s">
        <v>222</v>
      </c>
      <c r="M120" s="155" t="s">
        <v>9</v>
      </c>
      <c r="N120" s="118" t="s">
        <v>222</v>
      </c>
      <c r="O120" s="118" t="s">
        <v>222</v>
      </c>
      <c r="P120" s="155" t="s">
        <v>9</v>
      </c>
      <c r="Q120" s="155" t="s">
        <v>9</v>
      </c>
      <c r="R120" s="118" t="s">
        <v>222</v>
      </c>
    </row>
    <row r="121" spans="1:18" ht="15.6" customHeight="1">
      <c r="A121" s="88" t="s">
        <v>365</v>
      </c>
      <c r="B121" s="154" t="s">
        <v>222</v>
      </c>
      <c r="C121" s="155" t="s">
        <v>9</v>
      </c>
      <c r="D121" s="157" t="s">
        <v>9</v>
      </c>
      <c r="E121" s="118" t="s">
        <v>250</v>
      </c>
      <c r="F121" s="155" t="s">
        <v>9</v>
      </c>
      <c r="G121" s="118" t="s">
        <v>222</v>
      </c>
      <c r="H121" s="118" t="s">
        <v>222</v>
      </c>
      <c r="I121" s="156" t="s">
        <v>222</v>
      </c>
      <c r="J121" s="155" t="s">
        <v>222</v>
      </c>
      <c r="K121" s="118" t="s">
        <v>222</v>
      </c>
      <c r="L121" s="118" t="s">
        <v>222</v>
      </c>
      <c r="M121" s="155" t="s">
        <v>9</v>
      </c>
      <c r="N121" s="118" t="s">
        <v>222</v>
      </c>
      <c r="O121" s="118" t="s">
        <v>222</v>
      </c>
      <c r="P121" s="155" t="s">
        <v>9</v>
      </c>
      <c r="Q121" s="155" t="s">
        <v>9</v>
      </c>
      <c r="R121" s="118" t="s">
        <v>222</v>
      </c>
    </row>
    <row r="122" spans="1:18" ht="15.6" customHeight="1">
      <c r="A122" s="158" t="s">
        <v>366</v>
      </c>
      <c r="B122" s="154" t="s">
        <v>9</v>
      </c>
      <c r="C122" s="155" t="s">
        <v>9</v>
      </c>
      <c r="D122" s="159" t="s">
        <v>9</v>
      </c>
      <c r="E122" s="118" t="s">
        <v>250</v>
      </c>
      <c r="F122" s="155" t="s">
        <v>9</v>
      </c>
      <c r="G122" s="118" t="s">
        <v>222</v>
      </c>
      <c r="H122" s="118" t="s">
        <v>222</v>
      </c>
      <c r="I122" s="156" t="s">
        <v>222</v>
      </c>
      <c r="J122" s="155" t="s">
        <v>9</v>
      </c>
      <c r="K122" s="118" t="s">
        <v>222</v>
      </c>
      <c r="L122" s="118" t="s">
        <v>222</v>
      </c>
      <c r="M122" s="155" t="s">
        <v>9</v>
      </c>
      <c r="N122" s="118" t="s">
        <v>222</v>
      </c>
      <c r="O122" s="118" t="s">
        <v>222</v>
      </c>
      <c r="P122" s="155" t="s">
        <v>9</v>
      </c>
      <c r="Q122" s="155" t="s">
        <v>9</v>
      </c>
      <c r="R122" s="118" t="s">
        <v>222</v>
      </c>
    </row>
    <row r="123" spans="1:18" ht="15.6" customHeight="1">
      <c r="A123" s="158" t="s">
        <v>366</v>
      </c>
      <c r="B123" s="154" t="s">
        <v>9</v>
      </c>
      <c r="C123" s="155" t="s">
        <v>9</v>
      </c>
      <c r="D123" s="159" t="s">
        <v>9</v>
      </c>
      <c r="E123" s="118" t="s">
        <v>250</v>
      </c>
      <c r="F123" s="155" t="s">
        <v>9</v>
      </c>
      <c r="G123" s="118" t="s">
        <v>222</v>
      </c>
      <c r="H123" s="118" t="s">
        <v>222</v>
      </c>
      <c r="I123" s="156" t="s">
        <v>222</v>
      </c>
      <c r="J123" s="155" t="s">
        <v>9</v>
      </c>
      <c r="K123" s="118" t="s">
        <v>222</v>
      </c>
      <c r="L123" s="118" t="s">
        <v>222</v>
      </c>
      <c r="M123" s="155" t="s">
        <v>9</v>
      </c>
      <c r="N123" s="118" t="s">
        <v>222</v>
      </c>
      <c r="O123" s="118" t="s">
        <v>222</v>
      </c>
      <c r="P123" s="155" t="s">
        <v>9</v>
      </c>
      <c r="Q123" s="155" t="s">
        <v>9</v>
      </c>
      <c r="R123" s="118" t="s">
        <v>222</v>
      </c>
    </row>
    <row r="124" spans="1:18" ht="15.6" customHeight="1">
      <c r="A124" s="158" t="s">
        <v>366</v>
      </c>
      <c r="B124" s="154" t="s">
        <v>9</v>
      </c>
      <c r="C124" s="155" t="s">
        <v>9</v>
      </c>
      <c r="D124" s="160" t="s">
        <v>9</v>
      </c>
      <c r="E124" s="118" t="s">
        <v>250</v>
      </c>
      <c r="F124" s="155" t="s">
        <v>9</v>
      </c>
      <c r="G124" s="118" t="s">
        <v>222</v>
      </c>
      <c r="H124" s="118" t="s">
        <v>222</v>
      </c>
      <c r="I124" s="156" t="s">
        <v>222</v>
      </c>
      <c r="J124" s="155" t="s">
        <v>9</v>
      </c>
      <c r="K124" s="118" t="s">
        <v>222</v>
      </c>
      <c r="L124" s="118" t="s">
        <v>222</v>
      </c>
      <c r="M124" s="155" t="s">
        <v>9</v>
      </c>
      <c r="N124" s="118" t="s">
        <v>222</v>
      </c>
      <c r="O124" s="118" t="s">
        <v>222</v>
      </c>
      <c r="P124" s="155" t="s">
        <v>9</v>
      </c>
      <c r="Q124" s="155" t="s">
        <v>9</v>
      </c>
      <c r="R124" s="118" t="s">
        <v>222</v>
      </c>
    </row>
    <row r="125" spans="1:18" ht="15.6" customHeight="1">
      <c r="A125" s="158" t="s">
        <v>366</v>
      </c>
      <c r="B125" s="154" t="s">
        <v>9</v>
      </c>
      <c r="C125" s="155" t="s">
        <v>9</v>
      </c>
      <c r="D125" s="161" t="s">
        <v>9</v>
      </c>
      <c r="E125" s="118" t="s">
        <v>250</v>
      </c>
      <c r="F125" s="155" t="s">
        <v>9</v>
      </c>
      <c r="G125" s="118" t="s">
        <v>222</v>
      </c>
      <c r="H125" s="118" t="s">
        <v>222</v>
      </c>
      <c r="I125" s="156" t="s">
        <v>222</v>
      </c>
      <c r="J125" s="155" t="s">
        <v>9</v>
      </c>
      <c r="K125" s="118" t="s">
        <v>222</v>
      </c>
      <c r="L125" s="118" t="s">
        <v>222</v>
      </c>
      <c r="M125" s="155" t="s">
        <v>9</v>
      </c>
      <c r="N125" s="118" t="s">
        <v>222</v>
      </c>
      <c r="O125" s="118" t="s">
        <v>222</v>
      </c>
      <c r="P125" s="155" t="s">
        <v>9</v>
      </c>
      <c r="Q125" s="155" t="s">
        <v>9</v>
      </c>
      <c r="R125" s="118" t="s">
        <v>222</v>
      </c>
    </row>
    <row r="126" spans="1:18" ht="16.350000000000001" customHeight="1">
      <c r="A126" s="158" t="s">
        <v>366</v>
      </c>
      <c r="B126" s="154" t="s">
        <v>9</v>
      </c>
      <c r="C126" s="155" t="s">
        <v>9</v>
      </c>
      <c r="D126" s="162" t="s">
        <v>9</v>
      </c>
      <c r="E126" s="118" t="s">
        <v>250</v>
      </c>
      <c r="F126" s="155" t="s">
        <v>9</v>
      </c>
      <c r="G126" s="118" t="s">
        <v>222</v>
      </c>
      <c r="H126" s="118" t="s">
        <v>222</v>
      </c>
      <c r="I126" s="156" t="s">
        <v>222</v>
      </c>
      <c r="J126" s="155" t="s">
        <v>9</v>
      </c>
      <c r="K126" s="118" t="s">
        <v>222</v>
      </c>
      <c r="L126" s="118" t="s">
        <v>222</v>
      </c>
      <c r="M126" s="155" t="s">
        <v>9</v>
      </c>
      <c r="N126" s="118" t="s">
        <v>222</v>
      </c>
      <c r="O126" s="118" t="s">
        <v>222</v>
      </c>
      <c r="P126" s="155" t="s">
        <v>9</v>
      </c>
      <c r="Q126" s="155" t="s">
        <v>9</v>
      </c>
      <c r="R126" s="118" t="s">
        <v>222</v>
      </c>
    </row>
    <row r="127" spans="1:18" ht="16.350000000000001" customHeight="1">
      <c r="A127" s="158" t="s">
        <v>366</v>
      </c>
      <c r="B127" s="154" t="s">
        <v>9</v>
      </c>
      <c r="C127" s="155" t="s">
        <v>9</v>
      </c>
      <c r="D127" s="162" t="s">
        <v>9</v>
      </c>
      <c r="E127" s="118" t="s">
        <v>250</v>
      </c>
      <c r="F127" s="155" t="s">
        <v>9</v>
      </c>
      <c r="G127" s="118" t="s">
        <v>222</v>
      </c>
      <c r="H127" s="118" t="s">
        <v>222</v>
      </c>
      <c r="I127" s="156" t="s">
        <v>222</v>
      </c>
      <c r="J127" s="155" t="s">
        <v>9</v>
      </c>
      <c r="K127" s="118" t="s">
        <v>222</v>
      </c>
      <c r="L127" s="118" t="s">
        <v>222</v>
      </c>
      <c r="M127" s="155" t="s">
        <v>9</v>
      </c>
      <c r="N127" s="118" t="s">
        <v>222</v>
      </c>
      <c r="O127" s="118" t="s">
        <v>222</v>
      </c>
      <c r="P127" s="155" t="s">
        <v>9</v>
      </c>
      <c r="Q127" s="155" t="s">
        <v>9</v>
      </c>
      <c r="R127" s="118" t="s">
        <v>222</v>
      </c>
    </row>
    <row r="128" spans="1:18" ht="16.350000000000001" customHeight="1">
      <c r="A128" s="158" t="s">
        <v>366</v>
      </c>
      <c r="B128" s="154" t="s">
        <v>9</v>
      </c>
      <c r="C128" s="155" t="s">
        <v>9</v>
      </c>
      <c r="D128" s="160" t="s">
        <v>9</v>
      </c>
      <c r="E128" s="118" t="s">
        <v>250</v>
      </c>
      <c r="F128" s="155" t="s">
        <v>9</v>
      </c>
      <c r="G128" s="118" t="s">
        <v>222</v>
      </c>
      <c r="H128" s="118" t="s">
        <v>222</v>
      </c>
      <c r="I128" s="156" t="s">
        <v>222</v>
      </c>
      <c r="J128" s="155" t="s">
        <v>9</v>
      </c>
      <c r="K128" s="118" t="s">
        <v>222</v>
      </c>
      <c r="L128" s="118" t="s">
        <v>222</v>
      </c>
      <c r="M128" s="155" t="s">
        <v>9</v>
      </c>
      <c r="N128" s="118" t="s">
        <v>222</v>
      </c>
      <c r="O128" s="118" t="s">
        <v>222</v>
      </c>
      <c r="P128" s="155" t="s">
        <v>9</v>
      </c>
      <c r="Q128" s="155" t="s">
        <v>9</v>
      </c>
      <c r="R128" s="118" t="s">
        <v>222</v>
      </c>
    </row>
    <row r="129" spans="1:18" ht="15.6" customHeight="1">
      <c r="A129" s="158" t="s">
        <v>366</v>
      </c>
      <c r="B129" s="154" t="s">
        <v>9</v>
      </c>
      <c r="C129" s="155" t="s">
        <v>9</v>
      </c>
      <c r="D129" s="163" t="s">
        <v>9</v>
      </c>
      <c r="E129" s="118" t="s">
        <v>250</v>
      </c>
      <c r="F129" s="155" t="s">
        <v>9</v>
      </c>
      <c r="G129" s="118" t="s">
        <v>222</v>
      </c>
      <c r="H129" s="118" t="s">
        <v>222</v>
      </c>
      <c r="I129" s="156" t="s">
        <v>222</v>
      </c>
      <c r="J129" s="155" t="s">
        <v>9</v>
      </c>
      <c r="K129" s="118" t="s">
        <v>222</v>
      </c>
      <c r="L129" s="118" t="s">
        <v>222</v>
      </c>
      <c r="M129" s="155" t="s">
        <v>9</v>
      </c>
      <c r="N129" s="118" t="s">
        <v>222</v>
      </c>
      <c r="O129" s="118" t="s">
        <v>222</v>
      </c>
      <c r="P129" s="155" t="s">
        <v>9</v>
      </c>
      <c r="Q129" s="155" t="s">
        <v>9</v>
      </c>
      <c r="R129" s="118" t="s">
        <v>222</v>
      </c>
    </row>
    <row r="130" spans="1:18" ht="15.6" customHeight="1">
      <c r="A130" s="158" t="s">
        <v>366</v>
      </c>
      <c r="B130" s="154" t="s">
        <v>9</v>
      </c>
      <c r="C130" s="155" t="s">
        <v>9</v>
      </c>
      <c r="D130" s="162" t="s">
        <v>9</v>
      </c>
      <c r="E130" s="118" t="s">
        <v>250</v>
      </c>
      <c r="F130" s="155" t="s">
        <v>9</v>
      </c>
      <c r="G130" s="118" t="s">
        <v>222</v>
      </c>
      <c r="H130" s="118" t="s">
        <v>222</v>
      </c>
      <c r="I130" s="156" t="s">
        <v>222</v>
      </c>
      <c r="J130" s="155" t="s">
        <v>9</v>
      </c>
      <c r="K130" s="118" t="s">
        <v>222</v>
      </c>
      <c r="L130" s="118" t="s">
        <v>222</v>
      </c>
      <c r="M130" s="155" t="s">
        <v>9</v>
      </c>
      <c r="N130" s="118" t="s">
        <v>222</v>
      </c>
      <c r="O130" s="118" t="s">
        <v>222</v>
      </c>
      <c r="P130" s="155" t="s">
        <v>9</v>
      </c>
      <c r="Q130" s="155" t="s">
        <v>9</v>
      </c>
      <c r="R130" s="118" t="s">
        <v>222</v>
      </c>
    </row>
    <row r="131" spans="1:18" ht="15.6" customHeight="1">
      <c r="A131" s="158" t="s">
        <v>366</v>
      </c>
      <c r="B131" s="154" t="s">
        <v>9</v>
      </c>
      <c r="C131" s="155" t="s">
        <v>9</v>
      </c>
      <c r="D131" s="155" t="s">
        <v>9</v>
      </c>
      <c r="E131" s="118" t="s">
        <v>250</v>
      </c>
      <c r="F131" s="155" t="s">
        <v>9</v>
      </c>
      <c r="G131" s="118" t="s">
        <v>222</v>
      </c>
      <c r="H131" s="118" t="s">
        <v>222</v>
      </c>
      <c r="I131" s="156" t="s">
        <v>222</v>
      </c>
      <c r="J131" s="155" t="s">
        <v>9</v>
      </c>
      <c r="K131" s="118" t="s">
        <v>222</v>
      </c>
      <c r="L131" s="118" t="s">
        <v>222</v>
      </c>
      <c r="M131" s="155" t="s">
        <v>9</v>
      </c>
      <c r="N131" s="118" t="s">
        <v>222</v>
      </c>
      <c r="O131" s="118" t="s">
        <v>222</v>
      </c>
      <c r="P131" s="155" t="s">
        <v>9</v>
      </c>
      <c r="Q131" s="155" t="s">
        <v>9</v>
      </c>
      <c r="R131" s="118" t="s">
        <v>222</v>
      </c>
    </row>
    <row r="132" spans="1:18" ht="15.6" customHeight="1">
      <c r="A132" s="158" t="s">
        <v>366</v>
      </c>
      <c r="B132" s="154" t="s">
        <v>9</v>
      </c>
      <c r="C132" s="155" t="s">
        <v>9</v>
      </c>
      <c r="D132" s="155" t="s">
        <v>9</v>
      </c>
      <c r="E132" s="118" t="s">
        <v>250</v>
      </c>
      <c r="F132" s="155" t="s">
        <v>9</v>
      </c>
      <c r="G132" s="118" t="s">
        <v>222</v>
      </c>
      <c r="H132" s="118" t="s">
        <v>222</v>
      </c>
      <c r="I132" s="156" t="s">
        <v>222</v>
      </c>
      <c r="J132" s="155" t="s">
        <v>9</v>
      </c>
      <c r="K132" s="118" t="s">
        <v>222</v>
      </c>
      <c r="L132" s="118" t="s">
        <v>222</v>
      </c>
      <c r="M132" s="155" t="s">
        <v>9</v>
      </c>
      <c r="N132" s="118" t="s">
        <v>222</v>
      </c>
      <c r="O132" s="118" t="s">
        <v>222</v>
      </c>
      <c r="P132" s="155" t="s">
        <v>9</v>
      </c>
      <c r="Q132" s="155" t="s">
        <v>9</v>
      </c>
      <c r="R132" s="118" t="s">
        <v>222</v>
      </c>
    </row>
    <row r="133" spans="1:18" ht="15.6" customHeight="1">
      <c r="A133" s="158" t="s">
        <v>366</v>
      </c>
      <c r="B133" s="154" t="s">
        <v>9</v>
      </c>
      <c r="C133" s="155" t="s">
        <v>9</v>
      </c>
      <c r="D133" s="155" t="s">
        <v>9</v>
      </c>
      <c r="E133" s="118" t="s">
        <v>250</v>
      </c>
      <c r="F133" s="155" t="s">
        <v>9</v>
      </c>
      <c r="G133" s="118" t="s">
        <v>222</v>
      </c>
      <c r="H133" s="118" t="s">
        <v>222</v>
      </c>
      <c r="I133" s="156" t="s">
        <v>222</v>
      </c>
      <c r="J133" s="155" t="s">
        <v>9</v>
      </c>
      <c r="K133" s="118" t="s">
        <v>222</v>
      </c>
      <c r="L133" s="118" t="s">
        <v>222</v>
      </c>
      <c r="M133" s="155" t="s">
        <v>9</v>
      </c>
      <c r="N133" s="118" t="s">
        <v>222</v>
      </c>
      <c r="O133" s="118" t="s">
        <v>222</v>
      </c>
      <c r="P133" s="155" t="s">
        <v>9</v>
      </c>
      <c r="Q133" s="155" t="s">
        <v>9</v>
      </c>
      <c r="R133" s="118" t="s">
        <v>222</v>
      </c>
    </row>
    <row r="134" spans="1:18" ht="15.6" customHeight="1">
      <c r="A134" s="158" t="s">
        <v>366</v>
      </c>
      <c r="B134" s="154" t="s">
        <v>9</v>
      </c>
      <c r="C134" s="155" t="s">
        <v>9</v>
      </c>
      <c r="D134" s="155" t="s">
        <v>9</v>
      </c>
      <c r="E134" s="118" t="s">
        <v>250</v>
      </c>
      <c r="F134" s="155" t="s">
        <v>9</v>
      </c>
      <c r="G134" s="118" t="s">
        <v>222</v>
      </c>
      <c r="H134" s="118" t="s">
        <v>222</v>
      </c>
      <c r="I134" s="156" t="s">
        <v>222</v>
      </c>
      <c r="J134" s="155" t="s">
        <v>9</v>
      </c>
      <c r="K134" s="118" t="s">
        <v>222</v>
      </c>
      <c r="L134" s="118" t="s">
        <v>222</v>
      </c>
      <c r="M134" s="155" t="s">
        <v>9</v>
      </c>
      <c r="N134" s="118" t="s">
        <v>222</v>
      </c>
      <c r="O134" s="118" t="s">
        <v>222</v>
      </c>
      <c r="P134" s="155" t="s">
        <v>9</v>
      </c>
      <c r="Q134" s="155" t="s">
        <v>9</v>
      </c>
      <c r="R134" s="118" t="s">
        <v>222</v>
      </c>
    </row>
    <row r="135" spans="1:18" ht="15" customHeight="1" thickBot="1">
      <c r="A135" s="164" t="s">
        <v>9</v>
      </c>
      <c r="B135" s="165" t="s">
        <v>9</v>
      </c>
      <c r="C135" s="166" t="s">
        <v>9</v>
      </c>
      <c r="D135" s="167" t="s">
        <v>9</v>
      </c>
      <c r="E135" s="130" t="s">
        <v>250</v>
      </c>
      <c r="F135" s="167" t="s">
        <v>9</v>
      </c>
      <c r="G135" s="130" t="s">
        <v>222</v>
      </c>
      <c r="H135" s="130" t="s">
        <v>222</v>
      </c>
      <c r="I135" s="168" t="s">
        <v>222</v>
      </c>
      <c r="J135" s="167" t="s">
        <v>9</v>
      </c>
      <c r="K135" s="130" t="s">
        <v>222</v>
      </c>
      <c r="L135" s="130" t="s">
        <v>222</v>
      </c>
      <c r="M135" s="167" t="s">
        <v>9</v>
      </c>
      <c r="N135" s="130" t="s">
        <v>222</v>
      </c>
      <c r="O135" s="130" t="s">
        <v>222</v>
      </c>
      <c r="P135" s="167" t="s">
        <v>9</v>
      </c>
      <c r="Q135" s="167" t="s">
        <v>9</v>
      </c>
    </row>
    <row r="136" spans="1:18" ht="15.6" customHeight="1" thickBot="1">
      <c r="A136" s="88" t="s">
        <v>367</v>
      </c>
      <c r="B136" s="169" t="s">
        <v>221</v>
      </c>
      <c r="C136" s="170" t="s">
        <v>368</v>
      </c>
      <c r="I136" s="170" t="s">
        <v>222</v>
      </c>
      <c r="K136" s="170" t="s">
        <v>222</v>
      </c>
      <c r="L136" s="170" t="s">
        <v>222</v>
      </c>
      <c r="M136" s="170" t="s">
        <v>369</v>
      </c>
      <c r="O136" s="170" t="s">
        <v>222</v>
      </c>
      <c r="P136" s="170" t="s">
        <v>222</v>
      </c>
      <c r="Q136" s="170" t="s">
        <v>222</v>
      </c>
      <c r="R136" s="171" t="s">
        <v>222</v>
      </c>
    </row>
    <row r="137" spans="1:18" ht="15.6" customHeight="1" thickBot="1">
      <c r="A137" s="88" t="s">
        <v>370</v>
      </c>
      <c r="B137" s="172" t="s">
        <v>371</v>
      </c>
      <c r="R137" s="173" t="s">
        <v>222</v>
      </c>
    </row>
    <row r="138" spans="1:18" ht="15.6" customHeight="1">
      <c r="A138" s="88" t="s">
        <v>372</v>
      </c>
      <c r="B138" s="97" t="s">
        <v>373</v>
      </c>
      <c r="R138" s="127" t="s">
        <v>222</v>
      </c>
    </row>
    <row r="140" spans="1:18" ht="15.6">
      <c r="A140" s="174" t="s">
        <v>374</v>
      </c>
    </row>
    <row r="141" spans="1:18" ht="15.6">
      <c r="A141" s="175" t="s">
        <v>12</v>
      </c>
      <c r="B141" s="97" t="s">
        <v>375</v>
      </c>
    </row>
    <row r="142" spans="1:18" ht="15.6">
      <c r="A142" s="175" t="s">
        <v>13</v>
      </c>
      <c r="B142" s="97" t="s">
        <v>376</v>
      </c>
    </row>
    <row r="143" spans="1:18" ht="27" customHeight="1">
      <c r="A143" s="175" t="s">
        <v>14</v>
      </c>
      <c r="B143" s="176" t="s">
        <v>377</v>
      </c>
    </row>
    <row r="144" spans="1:18" ht="15.6">
      <c r="B144" s="97" t="s">
        <v>378</v>
      </c>
    </row>
    <row r="145" spans="1:12" ht="15.6">
      <c r="A145" s="175" t="s">
        <v>15</v>
      </c>
      <c r="B145" s="97" t="s">
        <v>379</v>
      </c>
    </row>
    <row r="147" spans="1:12" ht="15.6">
      <c r="B147" s="954" t="s">
        <v>380</v>
      </c>
      <c r="C147" s="954"/>
      <c r="D147" s="954" t="s">
        <v>381</v>
      </c>
      <c r="E147" s="954"/>
      <c r="F147" s="954"/>
      <c r="G147" s="954" t="s">
        <v>10</v>
      </c>
      <c r="H147" s="954"/>
      <c r="I147" s="954"/>
      <c r="J147" s="954"/>
      <c r="K147" s="954"/>
    </row>
    <row r="148" spans="1:12" ht="409.6" customHeight="1">
      <c r="B148" s="936" t="s">
        <v>382</v>
      </c>
      <c r="C148" s="936"/>
      <c r="D148" s="937" t="s">
        <v>383</v>
      </c>
      <c r="E148" s="937"/>
      <c r="F148" s="938"/>
      <c r="G148" s="939" t="s">
        <v>384</v>
      </c>
      <c r="H148" s="939"/>
      <c r="I148" s="940"/>
      <c r="J148" s="940"/>
      <c r="K148" s="940"/>
      <c r="L148" s="940"/>
    </row>
    <row r="149" spans="1:12" ht="147.75" customHeight="1">
      <c r="B149" s="936" t="s">
        <v>385</v>
      </c>
      <c r="C149" s="936"/>
      <c r="D149" s="937" t="s">
        <v>383</v>
      </c>
      <c r="E149" s="937"/>
      <c r="F149" s="938"/>
      <c r="G149" s="939" t="s">
        <v>386</v>
      </c>
      <c r="H149" s="939"/>
      <c r="I149" s="940"/>
      <c r="J149" s="940"/>
      <c r="K149" s="940"/>
      <c r="L149" s="940"/>
    </row>
    <row r="150" spans="1:12" ht="147" customHeight="1">
      <c r="B150" s="936" t="s">
        <v>387</v>
      </c>
      <c r="C150" s="936"/>
      <c r="D150" s="937" t="s">
        <v>383</v>
      </c>
      <c r="E150" s="937"/>
      <c r="F150" s="938"/>
      <c r="G150" s="939" t="s">
        <v>388</v>
      </c>
      <c r="H150" s="939"/>
      <c r="I150" s="940"/>
      <c r="J150" s="940"/>
      <c r="K150" s="940"/>
      <c r="L150" s="940"/>
    </row>
    <row r="151" spans="1:12" ht="207" customHeight="1">
      <c r="B151" s="936" t="s">
        <v>389</v>
      </c>
      <c r="C151" s="936"/>
      <c r="D151" s="937" t="s">
        <v>383</v>
      </c>
      <c r="E151" s="937"/>
      <c r="F151" s="938"/>
      <c r="G151" s="939" t="s">
        <v>390</v>
      </c>
      <c r="H151" s="939"/>
      <c r="I151" s="940"/>
      <c r="J151" s="940"/>
      <c r="K151" s="940"/>
      <c r="L151" s="940"/>
    </row>
    <row r="152" spans="1:12" ht="15.6" customHeight="1">
      <c r="B152" s="943" t="s">
        <v>391</v>
      </c>
      <c r="C152" s="943"/>
      <c r="D152" s="946" t="s">
        <v>383</v>
      </c>
      <c r="E152" s="946"/>
      <c r="F152" s="947"/>
      <c r="G152" s="949" t="s">
        <v>391</v>
      </c>
      <c r="H152" s="949"/>
      <c r="I152" s="950"/>
      <c r="J152" s="950"/>
      <c r="K152" s="951"/>
      <c r="L152" s="951"/>
    </row>
    <row r="153" spans="1:12" ht="15.6" customHeight="1">
      <c r="B153" s="944"/>
      <c r="C153" s="945"/>
      <c r="D153" s="947"/>
      <c r="E153" s="948"/>
      <c r="F153" s="948"/>
      <c r="G153" s="942" t="s">
        <v>392</v>
      </c>
      <c r="H153" s="942"/>
      <c r="I153" s="942" t="s">
        <v>393</v>
      </c>
      <c r="J153" s="942"/>
      <c r="K153" s="952"/>
      <c r="L153" s="953"/>
    </row>
    <row r="154" spans="1:12" ht="15.6" customHeight="1">
      <c r="B154" s="945"/>
      <c r="C154" s="945"/>
      <c r="D154" s="948"/>
      <c r="E154" s="948"/>
      <c r="F154" s="948"/>
      <c r="G154" s="942" t="s">
        <v>394</v>
      </c>
      <c r="H154" s="942"/>
      <c r="I154" s="941" t="s">
        <v>395</v>
      </c>
      <c r="J154" s="941"/>
      <c r="K154" s="953"/>
      <c r="L154" s="953"/>
    </row>
    <row r="155" spans="1:12" ht="15.6" customHeight="1">
      <c r="B155" s="945"/>
      <c r="C155" s="945"/>
      <c r="D155" s="948"/>
      <c r="E155" s="948"/>
      <c r="F155" s="948"/>
      <c r="G155" s="942" t="s">
        <v>396</v>
      </c>
      <c r="H155" s="942"/>
      <c r="I155" s="941" t="s">
        <v>397</v>
      </c>
      <c r="J155" s="941"/>
      <c r="K155" s="953"/>
      <c r="L155" s="953"/>
    </row>
    <row r="156" spans="1:12" ht="15.6" customHeight="1">
      <c r="B156" s="945"/>
      <c r="C156" s="945"/>
      <c r="D156" s="948"/>
      <c r="E156" s="948"/>
      <c r="F156" s="948"/>
      <c r="G156" s="942" t="s">
        <v>398</v>
      </c>
      <c r="H156" s="942"/>
      <c r="I156" s="941" t="s">
        <v>399</v>
      </c>
      <c r="J156" s="941"/>
      <c r="K156" s="953"/>
      <c r="L156" s="953"/>
    </row>
    <row r="157" spans="1:12" ht="15.6" customHeight="1">
      <c r="B157" s="945"/>
      <c r="C157" s="945"/>
      <c r="D157" s="948"/>
      <c r="E157" s="948"/>
      <c r="F157" s="948"/>
      <c r="G157" s="942" t="s">
        <v>400</v>
      </c>
      <c r="H157" s="942"/>
      <c r="I157" s="941" t="s">
        <v>401</v>
      </c>
      <c r="J157" s="941"/>
      <c r="K157" s="953"/>
      <c r="L157" s="953"/>
    </row>
    <row r="158" spans="1:12" ht="15.6" customHeight="1">
      <c r="B158" s="945"/>
      <c r="C158" s="945"/>
      <c r="D158" s="948"/>
      <c r="E158" s="948"/>
      <c r="F158" s="948"/>
      <c r="G158" s="942" t="s">
        <v>402</v>
      </c>
      <c r="H158" s="942"/>
      <c r="I158" s="941" t="s">
        <v>403</v>
      </c>
      <c r="J158" s="941"/>
      <c r="K158" s="953"/>
      <c r="L158" s="953"/>
    </row>
    <row r="159" spans="1:12" ht="15.6" customHeight="1">
      <c r="B159" s="945"/>
      <c r="C159" s="945"/>
      <c r="D159" s="948"/>
      <c r="E159" s="948"/>
      <c r="F159" s="948"/>
      <c r="G159" s="942" t="s">
        <v>404</v>
      </c>
      <c r="H159" s="942"/>
      <c r="I159" s="941" t="s">
        <v>405</v>
      </c>
      <c r="J159" s="941"/>
      <c r="K159" s="953"/>
      <c r="L159" s="953"/>
    </row>
    <row r="160" spans="1:12" ht="15.6" customHeight="1">
      <c r="B160" s="936" t="s">
        <v>9</v>
      </c>
      <c r="C160" s="936"/>
      <c r="D160" s="937" t="s">
        <v>9</v>
      </c>
      <c r="E160" s="937"/>
      <c r="F160" s="938"/>
      <c r="G160" s="939" t="s">
        <v>9</v>
      </c>
      <c r="H160" s="939"/>
      <c r="I160" s="940"/>
      <c r="J160" s="940"/>
      <c r="K160" s="940"/>
      <c r="L160" s="940"/>
    </row>
    <row r="161" ht="15.6" customHeight="1"/>
    <row r="162" ht="15.6" customHeight="1"/>
    <row r="163" ht="15.6" customHeight="1"/>
    <row r="164" ht="15.6" customHeight="1"/>
    <row r="165" ht="15.6" customHeight="1"/>
    <row r="166" ht="15.6" customHeight="1"/>
  </sheetData>
  <mergeCells count="36">
    <mergeCell ref="B147:C147"/>
    <mergeCell ref="D147:F147"/>
    <mergeCell ref="G147:K147"/>
    <mergeCell ref="B148:C148"/>
    <mergeCell ref="D148:F148"/>
    <mergeCell ref="G148:L148"/>
    <mergeCell ref="B149:C149"/>
    <mergeCell ref="D149:F149"/>
    <mergeCell ref="G149:L149"/>
    <mergeCell ref="B150:C150"/>
    <mergeCell ref="D150:F150"/>
    <mergeCell ref="G150:L150"/>
    <mergeCell ref="B151:C151"/>
    <mergeCell ref="D151:F151"/>
    <mergeCell ref="G151:L151"/>
    <mergeCell ref="B152:C159"/>
    <mergeCell ref="D152:F159"/>
    <mergeCell ref="G152:J152"/>
    <mergeCell ref="K152:L159"/>
    <mergeCell ref="G153:H153"/>
    <mergeCell ref="I153:J153"/>
    <mergeCell ref="G154:H154"/>
    <mergeCell ref="I154:J154"/>
    <mergeCell ref="G155:H155"/>
    <mergeCell ref="I155:J155"/>
    <mergeCell ref="G156:H156"/>
    <mergeCell ref="B160:C160"/>
    <mergeCell ref="D160:F160"/>
    <mergeCell ref="G160:L160"/>
    <mergeCell ref="I156:J156"/>
    <mergeCell ref="G158:H158"/>
    <mergeCell ref="I158:J158"/>
    <mergeCell ref="G159:H159"/>
    <mergeCell ref="I159:J159"/>
    <mergeCell ref="G157:H157"/>
    <mergeCell ref="I157:J157"/>
  </mergeCells>
  <pageMargins left="0.75" right="0.75" top="1" bottom="1" header="0.5" footer="0.5"/>
  <pageSetup scale="24" orientation="portrait" r:id="rId1"/>
  <rowBreaks count="2" manualBreakCount="2">
    <brk id="42" max="16383" man="1"/>
    <brk id="108" max="16383" man="1"/>
  </rowBreaks>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0FF7-56A0-4962-AB84-62B9B7D8C732}">
  <sheetPr>
    <tabColor rgb="FF92D050"/>
  </sheetPr>
  <dimension ref="A1:L52"/>
  <sheetViews>
    <sheetView view="pageBreakPreview" zoomScale="60" zoomScaleNormal="80" workbookViewId="0">
      <selection activeCell="AF22" sqref="AF22"/>
    </sheetView>
  </sheetViews>
  <sheetFormatPr defaultColWidth="11.21875" defaultRowHeight="15.6"/>
  <cols>
    <col min="1" max="1" width="8" style="395" bestFit="1" customWidth="1"/>
    <col min="2" max="2" width="28" style="301" customWidth="1"/>
    <col min="3" max="3" width="33.77734375" style="301" customWidth="1"/>
    <col min="4" max="4" width="16.44140625" style="301" bestFit="1" customWidth="1"/>
    <col min="5" max="5" width="24.21875" style="301" customWidth="1"/>
    <col min="6" max="6" width="15.5546875" style="301" bestFit="1" customWidth="1"/>
    <col min="7" max="7" width="24.21875" style="301" customWidth="1"/>
    <col min="8" max="8" width="16.44140625" style="301" customWidth="1"/>
    <col min="9" max="9" width="19.21875" style="301" customWidth="1"/>
    <col min="10" max="10" width="20.21875" style="301" customWidth="1"/>
    <col min="11" max="11" width="22.21875" style="301" customWidth="1"/>
    <col min="12" max="12" width="17.21875" style="301" customWidth="1"/>
    <col min="13" max="13" width="11.21875" style="288"/>
    <col min="14" max="14" width="10.77734375" style="288" bestFit="1" customWidth="1"/>
    <col min="15" max="16384" width="11.21875" style="288"/>
  </cols>
  <sheetData>
    <row r="1" spans="1:12" s="503" customFormat="1">
      <c r="A1" s="502"/>
      <c r="B1" s="955"/>
      <c r="C1" s="955"/>
      <c r="D1" s="955"/>
      <c r="E1" s="955"/>
      <c r="F1" s="955"/>
      <c r="G1" s="955"/>
      <c r="H1" s="955"/>
      <c r="I1" s="955"/>
      <c r="J1" s="955"/>
      <c r="K1" s="955"/>
      <c r="L1" s="955"/>
    </row>
    <row r="2" spans="1:12" s="503" customFormat="1">
      <c r="A2" s="956" t="s">
        <v>842</v>
      </c>
      <c r="B2" s="956"/>
      <c r="C2" s="956"/>
      <c r="D2" s="956"/>
      <c r="E2" s="956"/>
      <c r="F2" s="956"/>
      <c r="G2" s="956"/>
      <c r="H2" s="956"/>
      <c r="I2" s="956"/>
      <c r="J2" s="956"/>
      <c r="K2" s="502"/>
      <c r="L2" s="502"/>
    </row>
    <row r="3" spans="1:12" s="503" customFormat="1">
      <c r="A3" s="957" t="str">
        <f>+'[4]Appendix A'!E261</f>
        <v>NextEra Energy Transmission New York, Inc.</v>
      </c>
      <c r="B3" s="957"/>
      <c r="C3" s="957"/>
      <c r="D3" s="957"/>
      <c r="E3" s="957"/>
      <c r="F3" s="957"/>
      <c r="G3" s="957"/>
      <c r="H3" s="957"/>
      <c r="I3" s="957"/>
      <c r="J3" s="957"/>
      <c r="K3" s="504"/>
      <c r="L3" s="504"/>
    </row>
    <row r="4" spans="1:12">
      <c r="B4" s="502"/>
      <c r="C4" s="502"/>
      <c r="D4" s="502"/>
      <c r="E4" s="502"/>
      <c r="F4" s="502"/>
      <c r="G4" s="502"/>
      <c r="H4" s="502"/>
      <c r="I4" s="502"/>
      <c r="J4" s="502"/>
      <c r="K4" s="502"/>
      <c r="L4" s="502"/>
    </row>
    <row r="5" spans="1:12">
      <c r="A5" s="505"/>
      <c r="B5" s="506"/>
      <c r="C5" s="506"/>
      <c r="D5" s="506"/>
      <c r="E5" s="507"/>
      <c r="F5" s="507"/>
      <c r="G5" s="507"/>
      <c r="H5" s="506"/>
      <c r="I5" s="508"/>
      <c r="J5" s="508"/>
    </row>
    <row r="6" spans="1:12">
      <c r="A6" s="509"/>
      <c r="B6" s="510"/>
      <c r="C6" s="510"/>
      <c r="D6" s="510"/>
      <c r="E6" s="511"/>
      <c r="F6" s="512"/>
      <c r="G6" s="513"/>
      <c r="H6" s="514"/>
      <c r="I6" s="509"/>
      <c r="J6" s="509"/>
    </row>
    <row r="7" spans="1:12">
      <c r="A7" s="515"/>
      <c r="B7" s="510" t="s">
        <v>422</v>
      </c>
      <c r="C7" s="510"/>
      <c r="D7" s="510"/>
      <c r="E7" s="506"/>
      <c r="F7" s="958" t="s">
        <v>843</v>
      </c>
      <c r="G7" s="959"/>
      <c r="H7" s="960"/>
      <c r="I7" s="506"/>
      <c r="J7" s="506"/>
      <c r="K7" s="516"/>
    </row>
    <row r="8" spans="1:12">
      <c r="A8" s="517">
        <v>1</v>
      </c>
      <c r="B8" s="518"/>
      <c r="C8" s="510"/>
      <c r="D8" s="519"/>
      <c r="E8" s="519"/>
      <c r="F8" s="519"/>
      <c r="G8" s="519"/>
      <c r="H8" s="519"/>
      <c r="I8" s="506"/>
      <c r="J8" s="506"/>
      <c r="K8" s="516"/>
    </row>
    <row r="9" spans="1:12">
      <c r="A9" s="517"/>
      <c r="B9" s="520" t="s">
        <v>12</v>
      </c>
      <c r="C9" s="521" t="s">
        <v>13</v>
      </c>
      <c r="D9" s="522" t="s">
        <v>14</v>
      </c>
      <c r="E9" s="522" t="s">
        <v>15</v>
      </c>
      <c r="F9" s="522" t="s">
        <v>16</v>
      </c>
      <c r="G9" s="522" t="s">
        <v>17</v>
      </c>
      <c r="H9" s="522" t="s">
        <v>18</v>
      </c>
      <c r="I9" s="506"/>
      <c r="J9" s="506"/>
      <c r="K9" s="516"/>
    </row>
    <row r="10" spans="1:12">
      <c r="A10" s="517"/>
      <c r="B10" s="523"/>
      <c r="C10" s="523"/>
      <c r="D10" s="524"/>
      <c r="E10" s="524"/>
      <c r="F10" s="524" t="s">
        <v>844</v>
      </c>
      <c r="G10" s="525"/>
      <c r="H10" s="525"/>
      <c r="I10" s="506"/>
      <c r="J10" s="506"/>
      <c r="K10" s="516"/>
    </row>
    <row r="11" spans="1:12">
      <c r="A11" s="517"/>
      <c r="B11" s="526"/>
      <c r="C11" s="524"/>
      <c r="D11" s="524" t="s">
        <v>845</v>
      </c>
      <c r="E11" s="524"/>
      <c r="F11" s="524" t="s">
        <v>846</v>
      </c>
      <c r="G11" s="524" t="s">
        <v>847</v>
      </c>
      <c r="H11" s="526" t="s">
        <v>848</v>
      </c>
      <c r="I11" s="506"/>
      <c r="J11" s="506"/>
      <c r="K11" s="516"/>
    </row>
    <row r="12" spans="1:12">
      <c r="A12" s="517"/>
      <c r="B12" s="527" t="s">
        <v>380</v>
      </c>
      <c r="C12" s="524"/>
      <c r="D12" s="524" t="s">
        <v>849</v>
      </c>
      <c r="E12" s="524"/>
      <c r="F12" s="524" t="s">
        <v>850</v>
      </c>
      <c r="G12" s="524" t="s">
        <v>851</v>
      </c>
      <c r="H12" s="526" t="s">
        <v>852</v>
      </c>
      <c r="I12" s="506"/>
      <c r="J12" s="506"/>
      <c r="K12" s="516"/>
    </row>
    <row r="13" spans="1:12" ht="18.600000000000001">
      <c r="A13" s="517"/>
      <c r="B13" s="522" t="s">
        <v>853</v>
      </c>
      <c r="C13" s="522" t="s">
        <v>854</v>
      </c>
      <c r="D13" s="522" t="s">
        <v>855</v>
      </c>
      <c r="E13" s="528" t="s">
        <v>856</v>
      </c>
      <c r="F13" s="522" t="s">
        <v>857</v>
      </c>
      <c r="G13" s="522" t="s">
        <v>858</v>
      </c>
      <c r="H13" s="522" t="s">
        <v>859</v>
      </c>
      <c r="I13" s="506"/>
      <c r="J13" s="506"/>
      <c r="K13" s="516"/>
    </row>
    <row r="14" spans="1:12">
      <c r="A14" s="517">
        <v>2</v>
      </c>
      <c r="B14" s="529"/>
      <c r="C14" s="529"/>
      <c r="D14" s="530">
        <v>0</v>
      </c>
      <c r="E14" s="531">
        <v>0</v>
      </c>
      <c r="F14" s="532">
        <f t="shared" ref="F14:F19" si="0">D14-E14</f>
        <v>0</v>
      </c>
      <c r="G14" s="533">
        <v>0</v>
      </c>
      <c r="H14" s="534">
        <f t="shared" ref="H14:H19" si="1">+F14+G14</f>
        <v>0</v>
      </c>
      <c r="I14" s="506"/>
      <c r="J14" s="506"/>
      <c r="K14" s="516"/>
    </row>
    <row r="15" spans="1:12">
      <c r="A15" s="517" t="s">
        <v>860</v>
      </c>
      <c r="B15" s="535"/>
      <c r="C15" s="535"/>
      <c r="D15" s="536">
        <v>0</v>
      </c>
      <c r="E15" s="537">
        <v>0</v>
      </c>
      <c r="F15" s="532">
        <f t="shared" si="0"/>
        <v>0</v>
      </c>
      <c r="G15" s="538">
        <v>0</v>
      </c>
      <c r="H15" s="539">
        <f t="shared" si="1"/>
        <v>0</v>
      </c>
      <c r="I15" s="506"/>
      <c r="J15" s="506"/>
      <c r="K15" s="516"/>
    </row>
    <row r="16" spans="1:12">
      <c r="A16" s="517" t="s">
        <v>861</v>
      </c>
      <c r="B16" s="535"/>
      <c r="C16" s="535"/>
      <c r="D16" s="536">
        <v>0</v>
      </c>
      <c r="E16" s="537">
        <v>0</v>
      </c>
      <c r="F16" s="532">
        <f t="shared" si="0"/>
        <v>0</v>
      </c>
      <c r="G16" s="538">
        <v>0</v>
      </c>
      <c r="H16" s="539">
        <f t="shared" si="1"/>
        <v>0</v>
      </c>
      <c r="I16" s="506"/>
      <c r="J16" s="506"/>
      <c r="K16" s="516"/>
    </row>
    <row r="17" spans="1:11">
      <c r="A17" s="517" t="s">
        <v>862</v>
      </c>
      <c r="B17" s="535"/>
      <c r="C17" s="535"/>
      <c r="D17" s="536">
        <v>0</v>
      </c>
      <c r="E17" s="537">
        <v>0</v>
      </c>
      <c r="F17" s="532">
        <f t="shared" si="0"/>
        <v>0</v>
      </c>
      <c r="G17" s="538">
        <v>0</v>
      </c>
      <c r="H17" s="539">
        <f t="shared" si="1"/>
        <v>0</v>
      </c>
      <c r="I17" s="506"/>
      <c r="J17" s="506"/>
      <c r="K17" s="516"/>
    </row>
    <row r="18" spans="1:11">
      <c r="A18" s="517" t="s">
        <v>863</v>
      </c>
      <c r="B18" s="535"/>
      <c r="C18" s="535"/>
      <c r="D18" s="536">
        <v>0</v>
      </c>
      <c r="E18" s="537">
        <v>0</v>
      </c>
      <c r="F18" s="532">
        <f t="shared" si="0"/>
        <v>0</v>
      </c>
      <c r="G18" s="538">
        <v>0</v>
      </c>
      <c r="H18" s="539">
        <f t="shared" si="1"/>
        <v>0</v>
      </c>
      <c r="I18" s="506"/>
      <c r="J18" s="506"/>
      <c r="K18" s="516"/>
    </row>
    <row r="19" spans="1:11">
      <c r="A19" s="517"/>
      <c r="B19" s="540"/>
      <c r="C19" s="540"/>
      <c r="D19" s="541">
        <v>0</v>
      </c>
      <c r="E19" s="542">
        <v>0</v>
      </c>
      <c r="F19" s="543">
        <f t="shared" si="0"/>
        <v>0</v>
      </c>
      <c r="G19" s="544">
        <v>0</v>
      </c>
      <c r="H19" s="545">
        <f t="shared" si="1"/>
        <v>0</v>
      </c>
      <c r="I19" s="506"/>
      <c r="J19" s="506"/>
      <c r="K19" s="516"/>
    </row>
    <row r="20" spans="1:11">
      <c r="A20" s="517"/>
      <c r="B20" s="510"/>
      <c r="C20" s="546"/>
      <c r="D20" s="546"/>
      <c r="E20" s="546"/>
      <c r="F20" s="546"/>
      <c r="G20" s="546"/>
      <c r="H20" s="547"/>
      <c r="I20" s="506"/>
      <c r="J20" s="546"/>
      <c r="K20" s="516"/>
    </row>
    <row r="21" spans="1:11">
      <c r="A21" s="517">
        <v>3</v>
      </c>
      <c r="B21" s="548" t="s">
        <v>221</v>
      </c>
      <c r="C21" s="546"/>
      <c r="D21" s="546">
        <f>SUM(D14:D19)</f>
        <v>0</v>
      </c>
      <c r="E21" s="546">
        <f t="shared" ref="E21" si="2">SUM(E14:E19)</f>
        <v>0</v>
      </c>
      <c r="F21" s="546">
        <f>SUM(F14:F19)</f>
        <v>0</v>
      </c>
      <c r="G21" s="546">
        <f>SUM(G14:G19)</f>
        <v>0</v>
      </c>
      <c r="H21" s="546">
        <f>SUM(H14:H19)</f>
        <v>0</v>
      </c>
      <c r="I21" s="506"/>
      <c r="J21" s="546"/>
      <c r="K21" s="516"/>
    </row>
    <row r="22" spans="1:11">
      <c r="A22" s="517"/>
      <c r="B22" s="510"/>
      <c r="C22" s="546"/>
      <c r="D22" s="546"/>
      <c r="E22" s="546"/>
      <c r="F22" s="546"/>
      <c r="G22" s="546"/>
      <c r="H22" s="546"/>
      <c r="I22" s="547"/>
      <c r="J22" s="546"/>
      <c r="K22" s="516"/>
    </row>
    <row r="23" spans="1:11">
      <c r="A23" s="548"/>
      <c r="B23" s="510"/>
      <c r="C23" s="546"/>
      <c r="D23" s="546"/>
      <c r="E23" s="546"/>
      <c r="F23" s="546"/>
      <c r="G23" s="546"/>
      <c r="H23" s="546"/>
      <c r="I23" s="547"/>
      <c r="J23" s="546"/>
      <c r="K23" s="516"/>
    </row>
    <row r="24" spans="1:11">
      <c r="A24" s="548"/>
      <c r="B24" s="549" t="s">
        <v>864</v>
      </c>
      <c r="C24" s="516"/>
      <c r="D24" s="516"/>
      <c r="E24" s="516"/>
      <c r="F24" s="550"/>
      <c r="G24" s="550"/>
      <c r="H24" s="516"/>
      <c r="I24" s="551"/>
      <c r="J24" s="552"/>
      <c r="K24" s="516"/>
    </row>
    <row r="25" spans="1:11">
      <c r="A25" s="548"/>
      <c r="B25" s="516" t="s">
        <v>865</v>
      </c>
      <c r="C25" s="516"/>
      <c r="D25" s="516"/>
      <c r="E25" s="516"/>
      <c r="F25" s="516"/>
      <c r="G25" s="516"/>
      <c r="H25" s="516"/>
      <c r="I25" s="510"/>
      <c r="J25" s="510"/>
      <c r="K25" s="516"/>
    </row>
    <row r="26" spans="1:11">
      <c r="A26" s="548"/>
      <c r="B26" s="516" t="s">
        <v>866</v>
      </c>
      <c r="C26" s="516"/>
      <c r="D26" s="516"/>
      <c r="E26" s="516"/>
      <c r="F26" s="516"/>
      <c r="G26" s="516"/>
      <c r="H26" s="516"/>
      <c r="I26" s="510"/>
      <c r="J26" s="510"/>
      <c r="K26" s="516"/>
    </row>
    <row r="27" spans="1:11">
      <c r="A27" s="548"/>
      <c r="B27" s="516" t="s">
        <v>867</v>
      </c>
      <c r="C27" s="516"/>
      <c r="D27" s="516"/>
      <c r="E27" s="516"/>
      <c r="F27" s="516"/>
      <c r="G27" s="516"/>
      <c r="H27" s="516"/>
      <c r="I27" s="510"/>
      <c r="J27" s="510"/>
      <c r="K27" s="516"/>
    </row>
    <row r="28" spans="1:11">
      <c r="A28" s="548"/>
      <c r="B28" s="553" t="s">
        <v>868</v>
      </c>
      <c r="C28" s="516"/>
      <c r="D28" s="516"/>
      <c r="E28" s="516"/>
      <c r="F28" s="516"/>
      <c r="G28" s="516"/>
      <c r="H28" s="516"/>
      <c r="I28" s="510"/>
      <c r="J28" s="510"/>
      <c r="K28" s="516"/>
    </row>
    <row r="29" spans="1:11">
      <c r="A29" s="548"/>
      <c r="B29" s="553" t="s">
        <v>869</v>
      </c>
      <c r="C29" s="516"/>
      <c r="D29" s="516"/>
      <c r="E29" s="516"/>
      <c r="F29" s="516"/>
      <c r="G29" s="516"/>
      <c r="H29" s="516"/>
      <c r="I29" s="510"/>
      <c r="J29" s="510"/>
      <c r="K29" s="516"/>
    </row>
    <row r="30" spans="1:11">
      <c r="A30" s="548"/>
      <c r="B30" s="516"/>
      <c r="C30" s="516"/>
      <c r="D30" s="516"/>
      <c r="E30" s="516"/>
      <c r="F30" s="516"/>
      <c r="G30" s="516"/>
      <c r="H30" s="516"/>
      <c r="I30" s="510"/>
      <c r="J30" s="510"/>
      <c r="K30" s="516"/>
    </row>
    <row r="31" spans="1:11">
      <c r="A31" s="554"/>
      <c r="B31" s="555"/>
      <c r="C31" s="555"/>
      <c r="D31" s="555"/>
      <c r="E31" s="555"/>
      <c r="F31" s="555"/>
      <c r="G31" s="555"/>
      <c r="H31" s="555"/>
      <c r="I31" s="555"/>
      <c r="J31" s="555"/>
      <c r="K31" s="516"/>
    </row>
    <row r="32" spans="1:11">
      <c r="A32" s="516"/>
      <c r="B32" s="556" t="s">
        <v>870</v>
      </c>
      <c r="C32" s="506"/>
      <c r="D32" s="506"/>
      <c r="E32" s="506"/>
      <c r="F32" s="506"/>
      <c r="G32" s="516"/>
      <c r="H32" s="516"/>
      <c r="I32" s="516"/>
      <c r="J32" s="516"/>
      <c r="K32" s="516"/>
    </row>
    <row r="33" spans="1:11">
      <c r="A33" s="506"/>
      <c r="B33" s="506"/>
      <c r="C33" s="506"/>
      <c r="D33" s="506"/>
      <c r="E33" s="506"/>
      <c r="F33" s="506"/>
      <c r="G33" s="516"/>
      <c r="H33" s="516"/>
      <c r="I33" s="516"/>
      <c r="J33" s="516"/>
      <c r="K33" s="516"/>
    </row>
    <row r="34" spans="1:11">
      <c r="A34" s="506"/>
      <c r="B34" s="557" t="s">
        <v>246</v>
      </c>
      <c r="C34" s="557" t="s">
        <v>259</v>
      </c>
      <c r="D34" s="557" t="s">
        <v>271</v>
      </c>
      <c r="E34" s="557" t="s">
        <v>332</v>
      </c>
      <c r="F34" s="506"/>
      <c r="G34" s="516"/>
      <c r="H34" s="516"/>
      <c r="I34" s="516"/>
      <c r="J34" s="516"/>
      <c r="K34" s="516"/>
    </row>
    <row r="35" spans="1:11" ht="31.2">
      <c r="A35" s="558">
        <v>4</v>
      </c>
      <c r="B35" s="559" t="s">
        <v>871</v>
      </c>
      <c r="C35" s="515" t="s">
        <v>872</v>
      </c>
      <c r="D35" s="515" t="s">
        <v>422</v>
      </c>
      <c r="E35" s="560" t="s">
        <v>873</v>
      </c>
      <c r="F35" s="506"/>
      <c r="G35" s="516"/>
      <c r="H35" s="516"/>
      <c r="I35" s="516"/>
      <c r="J35" s="516"/>
      <c r="K35" s="516"/>
    </row>
    <row r="36" spans="1:11">
      <c r="A36" s="558">
        <v>5</v>
      </c>
      <c r="B36" s="506"/>
      <c r="C36" s="559" t="s">
        <v>874</v>
      </c>
      <c r="D36" s="561">
        <v>0</v>
      </c>
      <c r="E36" s="561">
        <v>0</v>
      </c>
      <c r="F36" s="562"/>
      <c r="G36" s="516"/>
      <c r="H36" s="516"/>
      <c r="I36" s="516"/>
      <c r="J36" s="516"/>
      <c r="K36" s="516"/>
    </row>
    <row r="37" spans="1:11">
      <c r="A37" s="558">
        <v>6</v>
      </c>
      <c r="B37" s="506"/>
      <c r="C37" s="559" t="s">
        <v>875</v>
      </c>
      <c r="D37" s="561">
        <v>0</v>
      </c>
      <c r="E37" s="561">
        <v>0</v>
      </c>
      <c r="F37" s="562"/>
      <c r="G37" s="516"/>
      <c r="H37" s="516"/>
      <c r="I37" s="516"/>
      <c r="J37" s="516"/>
      <c r="K37" s="516"/>
    </row>
    <row r="38" spans="1:11">
      <c r="A38" s="558">
        <v>7</v>
      </c>
      <c r="B38" s="506"/>
      <c r="C38" s="559" t="s">
        <v>876</v>
      </c>
      <c r="D38" s="561">
        <v>0</v>
      </c>
      <c r="E38" s="561">
        <v>0</v>
      </c>
      <c r="F38" s="562"/>
      <c r="G38" s="516"/>
      <c r="H38" s="516"/>
      <c r="I38" s="516"/>
      <c r="J38" s="516"/>
      <c r="K38" s="516"/>
    </row>
    <row r="39" spans="1:11">
      <c r="A39" s="558">
        <v>8</v>
      </c>
      <c r="B39" s="506"/>
      <c r="C39" s="559" t="s">
        <v>877</v>
      </c>
      <c r="D39" s="561">
        <v>0</v>
      </c>
      <c r="E39" s="561">
        <v>0</v>
      </c>
      <c r="F39" s="562"/>
      <c r="G39" s="516"/>
      <c r="H39" s="516"/>
      <c r="I39" s="516"/>
      <c r="J39" s="516"/>
      <c r="K39" s="516"/>
    </row>
    <row r="40" spans="1:11">
      <c r="A40" s="558">
        <v>9</v>
      </c>
      <c r="B40" s="506"/>
      <c r="C40" s="559" t="s">
        <v>878</v>
      </c>
      <c r="D40" s="561">
        <v>0</v>
      </c>
      <c r="E40" s="561">
        <v>0</v>
      </c>
      <c r="F40" s="562"/>
      <c r="G40" s="516"/>
      <c r="H40" s="516"/>
      <c r="I40" s="516"/>
      <c r="J40" s="516"/>
      <c r="K40" s="516"/>
    </row>
    <row r="41" spans="1:11">
      <c r="A41" s="558">
        <v>10</v>
      </c>
      <c r="B41" s="506"/>
      <c r="C41" s="559" t="s">
        <v>875</v>
      </c>
      <c r="D41" s="561">
        <v>0</v>
      </c>
      <c r="E41" s="561">
        <v>0</v>
      </c>
      <c r="F41" s="562"/>
      <c r="G41" s="516"/>
      <c r="H41" s="516"/>
      <c r="I41" s="516"/>
      <c r="J41" s="516"/>
      <c r="K41" s="516"/>
    </row>
    <row r="42" spans="1:11">
      <c r="A42" s="558">
        <v>11</v>
      </c>
      <c r="B42" s="506"/>
      <c r="C42" s="559" t="s">
        <v>876</v>
      </c>
      <c r="D42" s="561">
        <f>+D41</f>
        <v>0</v>
      </c>
      <c r="E42" s="561">
        <v>0</v>
      </c>
      <c r="F42" s="562"/>
      <c r="G42" s="516"/>
      <c r="H42" s="516"/>
      <c r="I42" s="516"/>
      <c r="J42" s="516"/>
      <c r="K42" s="516"/>
    </row>
    <row r="43" spans="1:11">
      <c r="A43" s="558">
        <v>12</v>
      </c>
      <c r="B43" s="506"/>
      <c r="C43" s="506" t="s">
        <v>879</v>
      </c>
      <c r="D43" s="562"/>
      <c r="E43" s="563">
        <f>SUM(E36:E42)</f>
        <v>0</v>
      </c>
      <c r="F43" s="562"/>
      <c r="G43" s="516"/>
      <c r="H43" s="516"/>
      <c r="I43" s="516"/>
      <c r="J43" s="516"/>
      <c r="K43" s="516"/>
    </row>
    <row r="44" spans="1:11">
      <c r="A44" s="558"/>
      <c r="B44" s="506"/>
      <c r="C44" s="559"/>
      <c r="D44" s="564"/>
      <c r="E44" s="564"/>
      <c r="F44" s="562"/>
      <c r="G44" s="516"/>
      <c r="H44" s="516"/>
      <c r="I44" s="516"/>
      <c r="J44" s="516"/>
      <c r="K44" s="516"/>
    </row>
    <row r="45" spans="1:11">
      <c r="A45" s="558">
        <v>13</v>
      </c>
      <c r="B45" s="565" t="s">
        <v>880</v>
      </c>
      <c r="C45" s="506" t="s">
        <v>881</v>
      </c>
      <c r="D45" s="564"/>
      <c r="E45" s="562">
        <f>E43/7</f>
        <v>0</v>
      </c>
      <c r="F45" s="562"/>
      <c r="G45" s="516"/>
      <c r="H45" s="516"/>
      <c r="I45" s="516"/>
      <c r="J45" s="516"/>
      <c r="K45" s="516"/>
    </row>
    <row r="46" spans="1:11">
      <c r="A46" s="566"/>
      <c r="B46" s="516"/>
      <c r="C46" s="516"/>
      <c r="D46" s="516"/>
      <c r="E46" s="516"/>
      <c r="F46" s="516"/>
      <c r="G46" s="516"/>
      <c r="H46" s="516"/>
      <c r="I46" s="516"/>
      <c r="J46" s="516"/>
      <c r="K46" s="516"/>
    </row>
    <row r="47" spans="1:11">
      <c r="A47" s="566"/>
      <c r="B47" s="516"/>
      <c r="C47" s="516"/>
      <c r="D47" s="516"/>
      <c r="E47" s="516"/>
      <c r="F47" s="516"/>
      <c r="G47" s="516"/>
      <c r="H47" s="516"/>
      <c r="I47" s="516"/>
      <c r="J47" s="516"/>
      <c r="K47" s="516"/>
    </row>
    <row r="48" spans="1:11">
      <c r="A48" s="566"/>
      <c r="B48" s="516"/>
      <c r="C48" s="516"/>
      <c r="D48" s="516"/>
      <c r="E48" s="516"/>
      <c r="F48" s="516"/>
      <c r="G48" s="516"/>
      <c r="H48" s="516"/>
      <c r="I48" s="516"/>
      <c r="J48" s="516"/>
      <c r="K48" s="516"/>
    </row>
    <row r="49" spans="1:11">
      <c r="A49" s="566"/>
      <c r="B49" s="516"/>
      <c r="C49" s="516"/>
      <c r="D49" s="516"/>
      <c r="E49" s="516"/>
      <c r="F49" s="516"/>
      <c r="G49" s="516"/>
      <c r="H49" s="516"/>
      <c r="I49" s="516"/>
      <c r="J49" s="516"/>
      <c r="K49" s="516"/>
    </row>
    <row r="50" spans="1:11">
      <c r="A50" s="566"/>
      <c r="B50" s="516"/>
      <c r="C50" s="516"/>
      <c r="D50" s="516"/>
      <c r="E50" s="516"/>
      <c r="F50" s="516"/>
      <c r="G50" s="516"/>
      <c r="H50" s="516"/>
      <c r="I50" s="516"/>
      <c r="J50" s="516"/>
      <c r="K50" s="516"/>
    </row>
    <row r="51" spans="1:11">
      <c r="A51" s="566"/>
      <c r="B51" s="516"/>
      <c r="C51" s="516"/>
      <c r="D51" s="516"/>
      <c r="E51" s="516"/>
      <c r="F51" s="516"/>
      <c r="G51" s="516"/>
      <c r="H51" s="516"/>
      <c r="I51" s="516"/>
      <c r="J51" s="516"/>
      <c r="K51" s="516"/>
    </row>
    <row r="52" spans="1:11">
      <c r="A52" s="566"/>
      <c r="B52" s="516"/>
      <c r="C52" s="516"/>
      <c r="D52" s="516"/>
      <c r="E52" s="516"/>
      <c r="F52" s="516"/>
      <c r="G52" s="516"/>
      <c r="H52" s="516"/>
      <c r="I52" s="516"/>
      <c r="J52" s="516"/>
      <c r="K52" s="516"/>
    </row>
  </sheetData>
  <mergeCells count="4">
    <mergeCell ref="B1:L1"/>
    <mergeCell ref="A2:J2"/>
    <mergeCell ref="A3:J3"/>
    <mergeCell ref="F7:H7"/>
  </mergeCells>
  <pageMargins left="0.75" right="0.75" top="1" bottom="1" header="0.5" footer="0.5"/>
  <pageSetup scale="43" orientation="portrait" r:id="rId1"/>
  <headerFooter alignWithMargins="0"/>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160-EF0F-437E-8198-C947A725FDD8}">
  <dimension ref="A1:I469"/>
  <sheetViews>
    <sheetView topLeftCell="A4" zoomScaleNormal="100" zoomScaleSheetLayoutView="90" workbookViewId="0">
      <selection activeCell="B22" sqref="B22"/>
    </sheetView>
  </sheetViews>
  <sheetFormatPr defaultColWidth="8.77734375" defaultRowHeight="13.2"/>
  <cols>
    <col min="1" max="1" width="5.77734375" style="1" customWidth="1"/>
    <col min="2" max="2" width="48.5546875" style="1" customWidth="1"/>
    <col min="3" max="3" width="10.77734375" style="1" customWidth="1"/>
    <col min="4" max="4" width="9.77734375" style="1" customWidth="1"/>
    <col min="5" max="5" width="16.44140625" style="1" customWidth="1"/>
    <col min="6" max="6" width="12.21875" style="1" customWidth="1"/>
    <col min="7" max="7" width="11.77734375" style="1" customWidth="1"/>
    <col min="8" max="8" width="12.21875" style="1" customWidth="1"/>
    <col min="9" max="9" width="32.21875" style="1" customWidth="1"/>
    <col min="10" max="10" width="8.77734375" style="1"/>
    <col min="11" max="11" width="14.77734375" style="1" customWidth="1"/>
    <col min="12" max="16384" width="8.77734375" style="1"/>
  </cols>
  <sheetData>
    <row r="1" spans="1:9" ht="18" customHeight="1">
      <c r="A1" s="961" t="s">
        <v>548</v>
      </c>
      <c r="B1" s="961"/>
      <c r="C1" s="961"/>
      <c r="D1" s="961"/>
      <c r="E1" s="961"/>
      <c r="F1" s="961"/>
      <c r="G1" s="961"/>
      <c r="H1" s="961"/>
      <c r="I1" s="961"/>
    </row>
    <row r="2" spans="1:9" ht="18" customHeight="1">
      <c r="A2" s="962" t="s">
        <v>220</v>
      </c>
      <c r="B2" s="962"/>
      <c r="C2" s="962"/>
      <c r="D2" s="962"/>
      <c r="E2" s="962"/>
      <c r="F2" s="962"/>
      <c r="G2" s="962"/>
      <c r="H2" s="962"/>
      <c r="I2" s="962"/>
    </row>
    <row r="3" spans="1:9" ht="18" customHeight="1">
      <c r="A3" s="961" t="s">
        <v>549</v>
      </c>
      <c r="B3" s="961"/>
      <c r="C3" s="961"/>
      <c r="D3" s="961"/>
      <c r="E3" s="961"/>
      <c r="F3" s="961"/>
      <c r="G3" s="961"/>
      <c r="H3" s="961"/>
      <c r="I3" s="961"/>
    </row>
    <row r="4" spans="1:9" ht="18" customHeight="1"/>
    <row r="5" spans="1:9" ht="17.55" customHeight="1">
      <c r="B5" s="274" t="s">
        <v>12</v>
      </c>
      <c r="E5" s="275" t="s">
        <v>13</v>
      </c>
      <c r="F5" s="275" t="s">
        <v>14</v>
      </c>
      <c r="G5" s="275" t="s">
        <v>15</v>
      </c>
      <c r="H5" s="275" t="s">
        <v>16</v>
      </c>
    </row>
    <row r="6" spans="1:9" ht="15.6" customHeight="1">
      <c r="H6" s="275" t="s">
        <v>550</v>
      </c>
    </row>
    <row r="7" spans="1:9" ht="15.6" customHeight="1">
      <c r="A7" s="276" t="s">
        <v>551</v>
      </c>
      <c r="B7" s="276" t="s">
        <v>552</v>
      </c>
      <c r="E7" s="277" t="s">
        <v>462</v>
      </c>
      <c r="F7" s="277" t="s">
        <v>553</v>
      </c>
      <c r="G7" s="277" t="s">
        <v>554</v>
      </c>
      <c r="H7" s="277" t="s">
        <v>221</v>
      </c>
    </row>
    <row r="8" spans="1:9" ht="15.6" customHeight="1"/>
    <row r="9" spans="1:9" ht="20.100000000000001" customHeight="1">
      <c r="A9" s="278">
        <v>1</v>
      </c>
      <c r="B9" s="279" t="s">
        <v>555</v>
      </c>
      <c r="E9" s="118" t="s">
        <v>222</v>
      </c>
      <c r="F9" s="118" t="s">
        <v>222</v>
      </c>
      <c r="G9" s="118" t="s">
        <v>222</v>
      </c>
      <c r="I9" s="122" t="s">
        <v>1056</v>
      </c>
    </row>
    <row r="10" spans="1:9" ht="20.100000000000001" customHeight="1">
      <c r="A10" s="278">
        <v>2</v>
      </c>
      <c r="B10" s="279" t="s">
        <v>556</v>
      </c>
      <c r="E10" s="118" t="s">
        <v>222</v>
      </c>
      <c r="F10" s="118" t="s">
        <v>222</v>
      </c>
      <c r="G10" s="118" t="s">
        <v>222</v>
      </c>
      <c r="I10" s="122" t="s">
        <v>1057</v>
      </c>
    </row>
    <row r="11" spans="1:9" ht="20.100000000000001" customHeight="1">
      <c r="A11" s="278">
        <v>3</v>
      </c>
      <c r="B11" s="279" t="s">
        <v>557</v>
      </c>
      <c r="E11" s="118" t="s">
        <v>222</v>
      </c>
      <c r="F11" s="118" t="s">
        <v>222</v>
      </c>
      <c r="G11" s="118" t="s">
        <v>222</v>
      </c>
      <c r="I11" s="122" t="s">
        <v>1058</v>
      </c>
    </row>
    <row r="12" spans="1:9" ht="20.100000000000001" customHeight="1">
      <c r="A12" s="278">
        <v>4</v>
      </c>
      <c r="B12" s="279" t="s">
        <v>558</v>
      </c>
      <c r="E12" s="280" t="s">
        <v>222</v>
      </c>
      <c r="F12" s="280" t="s">
        <v>222</v>
      </c>
      <c r="G12" s="280" t="s">
        <v>222</v>
      </c>
      <c r="I12" s="281" t="s">
        <v>559</v>
      </c>
    </row>
    <row r="13" spans="1:9" ht="20.100000000000001" customHeight="1">
      <c r="A13" s="278">
        <v>5</v>
      </c>
      <c r="B13" s="279" t="s">
        <v>560</v>
      </c>
      <c r="G13" s="88" t="s">
        <v>222</v>
      </c>
      <c r="I13" s="279" t="s">
        <v>1059</v>
      </c>
    </row>
    <row r="14" spans="1:9" ht="20.100000000000001" customHeight="1">
      <c r="A14" s="278">
        <v>6</v>
      </c>
      <c r="B14" s="279" t="s">
        <v>561</v>
      </c>
      <c r="F14" s="282" t="s">
        <v>222</v>
      </c>
      <c r="I14" s="279" t="s">
        <v>562</v>
      </c>
    </row>
    <row r="15" spans="1:9" ht="20.100000000000001" customHeight="1">
      <c r="A15" s="278">
        <v>7</v>
      </c>
      <c r="B15" s="279" t="s">
        <v>563</v>
      </c>
      <c r="E15" s="282">
        <v>1</v>
      </c>
      <c r="I15" s="283" t="s">
        <v>564</v>
      </c>
    </row>
    <row r="16" spans="1:9" ht="20.100000000000001" customHeight="1">
      <c r="A16" s="278">
        <v>8</v>
      </c>
      <c r="B16" s="279" t="s">
        <v>565</v>
      </c>
      <c r="E16" s="280" t="s">
        <v>222</v>
      </c>
      <c r="F16" s="280" t="s">
        <v>222</v>
      </c>
      <c r="G16" s="280" t="s">
        <v>222</v>
      </c>
      <c r="H16" s="280" t="s">
        <v>222</v>
      </c>
      <c r="I16" s="281" t="s">
        <v>566</v>
      </c>
    </row>
    <row r="17" spans="1:9" ht="15.6" customHeight="1"/>
    <row r="18" spans="1:9" ht="15.6" customHeight="1"/>
    <row r="19" spans="1:9" ht="15.6" customHeight="1">
      <c r="B19" s="274" t="s">
        <v>246</v>
      </c>
      <c r="C19" s="274" t="s">
        <v>259</v>
      </c>
      <c r="D19" s="274" t="s">
        <v>271</v>
      </c>
      <c r="E19" s="274" t="s">
        <v>332</v>
      </c>
      <c r="F19" s="274" t="s">
        <v>333</v>
      </c>
      <c r="G19" s="275" t="s">
        <v>334</v>
      </c>
      <c r="H19" s="275" t="s">
        <v>335</v>
      </c>
    </row>
    <row r="20" spans="1:9" ht="31.35" customHeight="1">
      <c r="B20" s="284" t="s">
        <v>567</v>
      </c>
      <c r="C20" s="284" t="s">
        <v>568</v>
      </c>
      <c r="D20" s="284" t="s">
        <v>422</v>
      </c>
      <c r="E20" s="284" t="s">
        <v>569</v>
      </c>
      <c r="F20" s="284" t="s">
        <v>462</v>
      </c>
      <c r="G20" s="284" t="s">
        <v>553</v>
      </c>
      <c r="H20" s="284" t="s">
        <v>554</v>
      </c>
    </row>
    <row r="21" spans="1:9" ht="15.6" customHeight="1">
      <c r="A21" s="285" t="s">
        <v>570</v>
      </c>
    </row>
    <row r="22" spans="1:9" ht="20.100000000000001" customHeight="1">
      <c r="A22" s="278">
        <v>9</v>
      </c>
      <c r="B22" s="122" t="s">
        <v>1090</v>
      </c>
      <c r="C22" s="279" t="s">
        <v>424</v>
      </c>
      <c r="D22" s="286" t="s">
        <v>571</v>
      </c>
      <c r="E22" s="88" t="s">
        <v>222</v>
      </c>
      <c r="F22" s="88" t="s">
        <v>222</v>
      </c>
      <c r="G22" s="46" t="s">
        <v>222</v>
      </c>
      <c r="H22" s="46" t="s">
        <v>222</v>
      </c>
    </row>
    <row r="23" spans="1:9" s="810" customFormat="1" ht="20.100000000000001" customHeight="1">
      <c r="A23" s="114">
        <v>10</v>
      </c>
      <c r="B23" s="115" t="s">
        <v>1060</v>
      </c>
      <c r="C23" s="115" t="s">
        <v>424</v>
      </c>
      <c r="D23" s="117" t="s">
        <v>571</v>
      </c>
      <c r="E23" s="114" t="s">
        <v>222</v>
      </c>
      <c r="F23" s="114" t="s">
        <v>222</v>
      </c>
      <c r="G23" s="114" t="s">
        <v>222</v>
      </c>
      <c r="H23" s="114" t="s">
        <v>222</v>
      </c>
      <c r="I23" s="115" t="s">
        <v>9</v>
      </c>
    </row>
    <row r="24" spans="1:9" s="810" customFormat="1" ht="20.100000000000001" customHeight="1">
      <c r="A24" s="114">
        <v>11</v>
      </c>
      <c r="B24" s="115" t="s">
        <v>1061</v>
      </c>
      <c r="C24" s="115" t="s">
        <v>424</v>
      </c>
      <c r="D24" s="117" t="s">
        <v>571</v>
      </c>
      <c r="E24" s="114" t="s">
        <v>222</v>
      </c>
      <c r="F24" s="114" t="s">
        <v>222</v>
      </c>
      <c r="G24" s="114" t="s">
        <v>222</v>
      </c>
      <c r="H24" s="114" t="s">
        <v>222</v>
      </c>
      <c r="I24" s="115" t="s">
        <v>9</v>
      </c>
    </row>
    <row r="25" spans="1:9" ht="20.100000000000001" customHeight="1">
      <c r="A25" s="114">
        <v>12</v>
      </c>
      <c r="B25" s="115" t="s">
        <v>1082</v>
      </c>
      <c r="C25" s="115" t="s">
        <v>424</v>
      </c>
      <c r="D25" s="117" t="s">
        <v>571</v>
      </c>
      <c r="E25" s="114" t="s">
        <v>222</v>
      </c>
      <c r="F25" s="114" t="s">
        <v>222</v>
      </c>
      <c r="G25" s="114" t="s">
        <v>222</v>
      </c>
      <c r="H25" s="114" t="s">
        <v>222</v>
      </c>
      <c r="I25" s="115" t="s">
        <v>9</v>
      </c>
    </row>
    <row r="26" spans="1:9" s="810" customFormat="1" ht="20.100000000000001" customHeight="1">
      <c r="A26" s="814">
        <v>13</v>
      </c>
      <c r="B26" s="815" t="s">
        <v>1192</v>
      </c>
      <c r="C26" s="815" t="s">
        <v>424</v>
      </c>
      <c r="D26" s="117" t="s">
        <v>571</v>
      </c>
      <c r="E26" s="114" t="s">
        <v>222</v>
      </c>
      <c r="F26" s="114" t="s">
        <v>222</v>
      </c>
      <c r="G26" s="114" t="s">
        <v>222</v>
      </c>
      <c r="H26" s="114" t="s">
        <v>222</v>
      </c>
      <c r="I26" s="115" t="s">
        <v>9</v>
      </c>
    </row>
    <row r="27" spans="1:9" s="810" customFormat="1" ht="20.100000000000001" customHeight="1">
      <c r="A27" s="814">
        <v>14</v>
      </c>
      <c r="B27" s="815" t="s">
        <v>1062</v>
      </c>
      <c r="C27" s="815" t="s">
        <v>424</v>
      </c>
      <c r="D27" s="117" t="s">
        <v>571</v>
      </c>
      <c r="E27" s="114" t="s">
        <v>222</v>
      </c>
      <c r="F27" s="114" t="s">
        <v>222</v>
      </c>
      <c r="G27" s="114" t="s">
        <v>222</v>
      </c>
      <c r="H27" s="114" t="s">
        <v>222</v>
      </c>
      <c r="I27" s="115" t="s">
        <v>9</v>
      </c>
    </row>
    <row r="28" spans="1:9" ht="20.100000000000001" customHeight="1">
      <c r="A28" s="118" t="s">
        <v>1063</v>
      </c>
      <c r="B28" s="122" t="s">
        <v>572</v>
      </c>
      <c r="C28" s="279" t="s">
        <v>424</v>
      </c>
      <c r="D28" s="286" t="s">
        <v>571</v>
      </c>
      <c r="E28" s="88" t="s">
        <v>222</v>
      </c>
      <c r="F28" s="287" t="s">
        <v>222</v>
      </c>
      <c r="G28" s="46" t="s">
        <v>222</v>
      </c>
      <c r="H28" s="46" t="s">
        <v>222</v>
      </c>
    </row>
    <row r="29" spans="1:9" ht="20.100000000000001" customHeight="1">
      <c r="A29" s="88" t="s">
        <v>1064</v>
      </c>
      <c r="B29" s="122" t="s">
        <v>1065</v>
      </c>
      <c r="C29" s="279" t="s">
        <v>424</v>
      </c>
      <c r="D29" s="286" t="s">
        <v>571</v>
      </c>
      <c r="E29" s="88" t="s">
        <v>222</v>
      </c>
      <c r="F29" s="88" t="s">
        <v>222</v>
      </c>
      <c r="G29" s="88" t="s">
        <v>222</v>
      </c>
      <c r="H29" s="88" t="s">
        <v>222</v>
      </c>
    </row>
    <row r="30" spans="1:9" ht="15.6" customHeight="1"/>
    <row r="31" spans="1:9" ht="15.6" customHeight="1">
      <c r="A31" s="279" t="s">
        <v>573</v>
      </c>
    </row>
    <row r="32" spans="1:9" ht="20.100000000000001" customHeight="1">
      <c r="A32" s="118" t="s">
        <v>1066</v>
      </c>
      <c r="B32" s="122" t="s">
        <v>1089</v>
      </c>
      <c r="C32" s="279" t="s">
        <v>424</v>
      </c>
      <c r="D32" s="286" t="s">
        <v>571</v>
      </c>
      <c r="E32" s="88" t="s">
        <v>222</v>
      </c>
      <c r="F32" s="280" t="s">
        <v>222</v>
      </c>
      <c r="G32" s="46" t="s">
        <v>222</v>
      </c>
      <c r="H32" s="46" t="s">
        <v>222</v>
      </c>
    </row>
    <row r="33" spans="1:9" s="810" customFormat="1" ht="20.100000000000001" customHeight="1">
      <c r="A33" s="114">
        <v>18</v>
      </c>
      <c r="B33" s="115" t="s">
        <v>1072</v>
      </c>
      <c r="C33" s="115" t="s">
        <v>424</v>
      </c>
      <c r="D33" s="117" t="s">
        <v>571</v>
      </c>
      <c r="E33" s="114" t="s">
        <v>222</v>
      </c>
      <c r="F33" s="114" t="s">
        <v>222</v>
      </c>
      <c r="G33" s="114" t="s">
        <v>222</v>
      </c>
      <c r="H33" s="114" t="s">
        <v>222</v>
      </c>
      <c r="I33" s="115" t="s">
        <v>9</v>
      </c>
    </row>
    <row r="34" spans="1:9" s="810" customFormat="1" ht="20.100000000000001" customHeight="1">
      <c r="A34" s="114">
        <v>19</v>
      </c>
      <c r="B34" s="115" t="s">
        <v>1073</v>
      </c>
      <c r="C34" s="115" t="s">
        <v>424</v>
      </c>
      <c r="D34" s="117" t="s">
        <v>571</v>
      </c>
      <c r="E34" s="114" t="s">
        <v>222</v>
      </c>
      <c r="F34" s="114" t="s">
        <v>222</v>
      </c>
      <c r="G34" s="114" t="s">
        <v>222</v>
      </c>
      <c r="H34" s="114" t="s">
        <v>222</v>
      </c>
      <c r="I34" s="115" t="s">
        <v>9</v>
      </c>
    </row>
    <row r="35" spans="1:9" ht="20.100000000000001" customHeight="1">
      <c r="A35" s="118" t="s">
        <v>1067</v>
      </c>
      <c r="B35" s="122" t="s">
        <v>1092</v>
      </c>
      <c r="C35" s="279" t="s">
        <v>424</v>
      </c>
      <c r="D35" s="286" t="s">
        <v>571</v>
      </c>
      <c r="E35" s="88" t="s">
        <v>222</v>
      </c>
      <c r="F35" s="88" t="s">
        <v>222</v>
      </c>
      <c r="G35" s="88" t="s">
        <v>222</v>
      </c>
      <c r="H35" s="88" t="s">
        <v>222</v>
      </c>
    </row>
    <row r="36" spans="1:9" s="810" customFormat="1" ht="20.100000000000001" customHeight="1">
      <c r="A36" s="814">
        <v>21</v>
      </c>
      <c r="B36" s="815" t="s">
        <v>1068</v>
      </c>
      <c r="C36" s="115" t="s">
        <v>424</v>
      </c>
      <c r="D36" s="117" t="s">
        <v>571</v>
      </c>
      <c r="E36" s="114" t="s">
        <v>222</v>
      </c>
      <c r="F36" s="114" t="s">
        <v>222</v>
      </c>
      <c r="G36" s="114" t="s">
        <v>222</v>
      </c>
      <c r="H36" s="114" t="s">
        <v>222</v>
      </c>
      <c r="I36" s="115" t="s">
        <v>9</v>
      </c>
    </row>
    <row r="37" spans="1:9" s="810" customFormat="1" ht="20.100000000000001" customHeight="1">
      <c r="A37" s="814">
        <v>22</v>
      </c>
      <c r="B37" s="815" t="s">
        <v>1069</v>
      </c>
      <c r="C37" s="115" t="s">
        <v>424</v>
      </c>
      <c r="D37" s="117" t="s">
        <v>571</v>
      </c>
      <c r="E37" s="114" t="s">
        <v>222</v>
      </c>
      <c r="F37" s="114" t="s">
        <v>222</v>
      </c>
      <c r="G37" s="114" t="s">
        <v>222</v>
      </c>
      <c r="H37" s="114" t="s">
        <v>222</v>
      </c>
      <c r="I37" s="115" t="s">
        <v>9</v>
      </c>
    </row>
    <row r="38" spans="1:9" s="810" customFormat="1" ht="20.100000000000001" customHeight="1">
      <c r="A38" s="814">
        <v>23</v>
      </c>
      <c r="B38" s="815" t="s">
        <v>1070</v>
      </c>
      <c r="C38" s="115" t="s">
        <v>424</v>
      </c>
      <c r="D38" s="117" t="s">
        <v>571</v>
      </c>
      <c r="E38" s="114" t="s">
        <v>222</v>
      </c>
      <c r="F38" s="114" t="s">
        <v>222</v>
      </c>
      <c r="G38" s="114" t="s">
        <v>222</v>
      </c>
      <c r="H38" s="114" t="s">
        <v>222</v>
      </c>
      <c r="I38" s="115" t="s">
        <v>9</v>
      </c>
    </row>
    <row r="39" spans="1:9" ht="20.100000000000001" customHeight="1">
      <c r="A39" s="244">
        <v>14</v>
      </c>
      <c r="B39" s="244" t="s">
        <v>583</v>
      </c>
      <c r="C39" s="244" t="s">
        <v>424</v>
      </c>
      <c r="D39" s="244" t="s">
        <v>571</v>
      </c>
      <c r="E39" s="244" t="s">
        <v>222</v>
      </c>
      <c r="F39" s="244" t="s">
        <v>222</v>
      </c>
      <c r="G39" s="244" t="s">
        <v>222</v>
      </c>
      <c r="H39" s="244" t="s">
        <v>222</v>
      </c>
      <c r="I39" s="244" t="s">
        <v>9</v>
      </c>
    </row>
    <row r="40" spans="1:9" ht="20.100000000000001" customHeight="1">
      <c r="A40" s="244">
        <v>15</v>
      </c>
      <c r="B40" s="244" t="s">
        <v>584</v>
      </c>
      <c r="C40" s="244" t="s">
        <v>424</v>
      </c>
      <c r="D40" s="244" t="s">
        <v>571</v>
      </c>
      <c r="E40" s="244" t="s">
        <v>222</v>
      </c>
      <c r="F40" s="244" t="s">
        <v>222</v>
      </c>
      <c r="G40" s="244" t="s">
        <v>222</v>
      </c>
      <c r="H40" s="244" t="s">
        <v>222</v>
      </c>
      <c r="I40" s="244" t="s">
        <v>9</v>
      </c>
    </row>
    <row r="41" spans="1:9" ht="15.6" customHeight="1">
      <c r="A41" s="118" t="s">
        <v>1071</v>
      </c>
      <c r="B41" s="122" t="s">
        <v>1074</v>
      </c>
      <c r="C41" s="279" t="s">
        <v>424</v>
      </c>
      <c r="D41" s="286" t="s">
        <v>571</v>
      </c>
      <c r="E41" s="88" t="s">
        <v>222</v>
      </c>
      <c r="F41" s="118" t="s">
        <v>222</v>
      </c>
      <c r="G41" s="118" t="s">
        <v>222</v>
      </c>
      <c r="H41" s="118" t="s">
        <v>222</v>
      </c>
    </row>
    <row r="42" spans="1:9" ht="20.100000000000001" customHeight="1"/>
    <row r="43" spans="1:9" ht="20.100000000000001" customHeight="1">
      <c r="A43" s="279" t="s">
        <v>557</v>
      </c>
    </row>
    <row r="44" spans="1:9" ht="20.100000000000001" customHeight="1">
      <c r="A44" s="114">
        <v>25</v>
      </c>
      <c r="B44" s="115" t="s">
        <v>1083</v>
      </c>
      <c r="C44" s="115" t="s">
        <v>424</v>
      </c>
      <c r="D44" s="117" t="s">
        <v>571</v>
      </c>
      <c r="E44" s="114" t="s">
        <v>222</v>
      </c>
      <c r="F44" s="114" t="s">
        <v>222</v>
      </c>
      <c r="G44" s="114" t="s">
        <v>222</v>
      </c>
      <c r="H44" s="114" t="s">
        <v>222</v>
      </c>
      <c r="I44" s="115" t="s">
        <v>9</v>
      </c>
    </row>
    <row r="45" spans="1:9" ht="20.100000000000001" customHeight="1">
      <c r="A45" s="114">
        <v>26</v>
      </c>
      <c r="B45" s="115" t="s">
        <v>1095</v>
      </c>
      <c r="C45" s="115" t="s">
        <v>424</v>
      </c>
      <c r="D45" s="117" t="s">
        <v>571</v>
      </c>
      <c r="E45" s="114" t="s">
        <v>222</v>
      </c>
      <c r="F45" s="114" t="s">
        <v>222</v>
      </c>
      <c r="G45" s="114" t="s">
        <v>222</v>
      </c>
      <c r="H45" s="114" t="s">
        <v>222</v>
      </c>
      <c r="I45" s="115" t="s">
        <v>9</v>
      </c>
    </row>
    <row r="46" spans="1:9" ht="20.100000000000001" customHeight="1">
      <c r="A46" s="114">
        <v>27</v>
      </c>
      <c r="B46" s="115" t="s">
        <v>1084</v>
      </c>
      <c r="C46" s="115" t="s">
        <v>424</v>
      </c>
      <c r="D46" s="117" t="s">
        <v>571</v>
      </c>
      <c r="E46" s="114" t="s">
        <v>222</v>
      </c>
      <c r="F46" s="114" t="s">
        <v>222</v>
      </c>
      <c r="G46" s="114" t="s">
        <v>222</v>
      </c>
      <c r="H46" s="114" t="s">
        <v>222</v>
      </c>
      <c r="I46" s="115" t="s">
        <v>9</v>
      </c>
    </row>
    <row r="47" spans="1:9" ht="20.100000000000001" customHeight="1">
      <c r="A47" s="114">
        <v>28</v>
      </c>
      <c r="B47" s="115" t="s">
        <v>1085</v>
      </c>
      <c r="C47" s="115" t="s">
        <v>424</v>
      </c>
      <c r="D47" s="117" t="s">
        <v>571</v>
      </c>
      <c r="E47" s="114" t="s">
        <v>222</v>
      </c>
      <c r="F47" s="114" t="s">
        <v>222</v>
      </c>
      <c r="G47" s="114" t="s">
        <v>222</v>
      </c>
      <c r="H47" s="114" t="s">
        <v>222</v>
      </c>
      <c r="I47" s="115" t="s">
        <v>9</v>
      </c>
    </row>
    <row r="48" spans="1:9" ht="20.100000000000001" customHeight="1">
      <c r="A48" s="114">
        <v>29</v>
      </c>
      <c r="B48" s="115" t="s">
        <v>1093</v>
      </c>
      <c r="C48" s="115" t="s">
        <v>424</v>
      </c>
      <c r="D48" s="117" t="s">
        <v>571</v>
      </c>
      <c r="E48" s="114" t="s">
        <v>222</v>
      </c>
      <c r="F48" s="114" t="s">
        <v>222</v>
      </c>
      <c r="G48" s="114" t="s">
        <v>222</v>
      </c>
      <c r="H48" s="114" t="s">
        <v>222</v>
      </c>
      <c r="I48" s="115" t="s">
        <v>9</v>
      </c>
    </row>
    <row r="49" spans="1:9" ht="20.100000000000001" customHeight="1">
      <c r="A49" s="114">
        <v>30</v>
      </c>
      <c r="B49" s="115" t="s">
        <v>1086</v>
      </c>
      <c r="C49" s="115" t="s">
        <v>424</v>
      </c>
      <c r="D49" s="117" t="s">
        <v>571</v>
      </c>
      <c r="E49" s="114" t="s">
        <v>222</v>
      </c>
      <c r="F49" s="114" t="s">
        <v>222</v>
      </c>
      <c r="G49" s="114" t="s">
        <v>222</v>
      </c>
      <c r="H49" s="114" t="s">
        <v>222</v>
      </c>
      <c r="I49" s="115" t="s">
        <v>9</v>
      </c>
    </row>
    <row r="50" spans="1:9" ht="15.6" customHeight="1">
      <c r="A50" s="114">
        <v>31</v>
      </c>
      <c r="B50" s="115" t="s">
        <v>585</v>
      </c>
      <c r="C50" s="115" t="s">
        <v>424</v>
      </c>
      <c r="D50" s="117" t="s">
        <v>571</v>
      </c>
      <c r="E50" s="114" t="s">
        <v>222</v>
      </c>
      <c r="F50" s="114" t="s">
        <v>222</v>
      </c>
      <c r="G50" s="114" t="s">
        <v>222</v>
      </c>
      <c r="H50" s="114" t="s">
        <v>222</v>
      </c>
      <c r="I50" s="115" t="s">
        <v>9</v>
      </c>
    </row>
    <row r="51" spans="1:9" ht="15.6" customHeight="1">
      <c r="A51" s="114">
        <v>32</v>
      </c>
      <c r="B51" s="115" t="s">
        <v>1075</v>
      </c>
      <c r="C51" s="115" t="s">
        <v>424</v>
      </c>
      <c r="D51" s="117" t="s">
        <v>571</v>
      </c>
      <c r="E51" s="114" t="s">
        <v>222</v>
      </c>
      <c r="F51" s="114" t="s">
        <v>222</v>
      </c>
      <c r="G51" s="114" t="s">
        <v>222</v>
      </c>
      <c r="H51" s="114" t="s">
        <v>222</v>
      </c>
      <c r="I51" s="115" t="s">
        <v>9</v>
      </c>
    </row>
    <row r="52" spans="1:9" ht="15.6" customHeight="1">
      <c r="A52" s="244">
        <v>17</v>
      </c>
      <c r="B52" s="244" t="s">
        <v>586</v>
      </c>
      <c r="C52" s="244" t="s">
        <v>424</v>
      </c>
      <c r="D52" s="244" t="s">
        <v>571</v>
      </c>
      <c r="E52" s="244" t="s">
        <v>222</v>
      </c>
      <c r="F52" s="244" t="s">
        <v>222</v>
      </c>
      <c r="G52" s="244" t="s">
        <v>222</v>
      </c>
      <c r="H52" s="244" t="s">
        <v>222</v>
      </c>
      <c r="I52" s="244" t="s">
        <v>9</v>
      </c>
    </row>
    <row r="53" spans="1:9" ht="15.6" customHeight="1">
      <c r="A53" s="244">
        <v>18</v>
      </c>
      <c r="B53" s="244" t="s">
        <v>587</v>
      </c>
      <c r="C53" s="244" t="s">
        <v>424</v>
      </c>
      <c r="D53" s="244" t="s">
        <v>571</v>
      </c>
      <c r="E53" s="244" t="s">
        <v>222</v>
      </c>
      <c r="F53" s="244" t="s">
        <v>222</v>
      </c>
      <c r="G53" s="244" t="s">
        <v>222</v>
      </c>
      <c r="H53" s="244" t="s">
        <v>222</v>
      </c>
      <c r="I53" s="244" t="s">
        <v>9</v>
      </c>
    </row>
    <row r="54" spans="1:9" ht="15.6" customHeight="1">
      <c r="A54" s="244">
        <v>19</v>
      </c>
      <c r="B54" s="244" t="s">
        <v>588</v>
      </c>
      <c r="C54" s="244" t="s">
        <v>424</v>
      </c>
      <c r="D54" s="244" t="s">
        <v>571</v>
      </c>
      <c r="E54" s="244" t="s">
        <v>222</v>
      </c>
      <c r="F54" s="244" t="s">
        <v>222</v>
      </c>
      <c r="G54" s="244" t="s">
        <v>222</v>
      </c>
      <c r="H54" s="244" t="s">
        <v>222</v>
      </c>
      <c r="I54" s="244" t="s">
        <v>9</v>
      </c>
    </row>
    <row r="55" spans="1:9" ht="15.6" customHeight="1">
      <c r="A55" s="244">
        <v>20</v>
      </c>
      <c r="B55" s="244" t="s">
        <v>589</v>
      </c>
      <c r="C55" s="244" t="s">
        <v>424</v>
      </c>
      <c r="D55" s="244" t="s">
        <v>571</v>
      </c>
      <c r="E55" s="244" t="s">
        <v>222</v>
      </c>
      <c r="F55" s="244" t="s">
        <v>222</v>
      </c>
      <c r="G55" s="244" t="s">
        <v>222</v>
      </c>
      <c r="H55" s="244" t="s">
        <v>222</v>
      </c>
      <c r="I55" s="244" t="s">
        <v>9</v>
      </c>
    </row>
    <row r="56" spans="1:9" ht="15.6" customHeight="1">
      <c r="A56" s="244">
        <v>21</v>
      </c>
      <c r="B56" s="244" t="s">
        <v>590</v>
      </c>
      <c r="C56" s="244" t="s">
        <v>9</v>
      </c>
      <c r="D56" s="244" t="s">
        <v>9</v>
      </c>
      <c r="E56" s="244" t="s">
        <v>222</v>
      </c>
      <c r="F56" s="244" t="s">
        <v>222</v>
      </c>
      <c r="G56" s="244" t="s">
        <v>222</v>
      </c>
      <c r="H56" s="244" t="s">
        <v>222</v>
      </c>
      <c r="I56" s="244" t="s">
        <v>9</v>
      </c>
    </row>
    <row r="57" spans="1:9" ht="15.6" customHeight="1"/>
    <row r="58" spans="1:9" ht="15.6" customHeight="1"/>
    <row r="59" spans="1:9" ht="15.6" customHeight="1"/>
    <row r="60" spans="1:9" ht="15.6" customHeight="1"/>
    <row r="61" spans="1:9" ht="15.6" customHeight="1"/>
    <row r="62" spans="1:9" ht="15.6" customHeight="1"/>
    <row r="63" spans="1:9" ht="15.6" customHeight="1"/>
    <row r="64" spans="1:9"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5.6"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5.6"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5.6"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5.6" customHeight="1"/>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5.6"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5.6"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5.6"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15.6" customHeight="1"/>
    <row r="362" ht="15.6" customHeight="1"/>
    <row r="363" ht="15.6" customHeight="1"/>
    <row r="364" ht="15.6" customHeight="1"/>
    <row r="365" ht="15.6" customHeight="1"/>
    <row r="366" ht="15.6" customHeight="1"/>
    <row r="367" ht="15.6" customHeight="1"/>
    <row r="368" ht="15.6" customHeight="1"/>
    <row r="369" ht="15.6" customHeight="1"/>
    <row r="370" ht="15.6" customHeight="1"/>
    <row r="371" ht="15.6" customHeight="1"/>
    <row r="372" ht="15.6" customHeight="1"/>
    <row r="373" ht="15.6" customHeight="1"/>
    <row r="374" ht="15.6" customHeight="1"/>
    <row r="375" ht="15.6" customHeight="1"/>
    <row r="376" ht="15.6" customHeight="1"/>
    <row r="377" ht="15.6" customHeight="1"/>
    <row r="378" ht="15.6" customHeight="1"/>
    <row r="379" ht="15.6" customHeight="1"/>
    <row r="380" ht="15.6" customHeight="1"/>
    <row r="381" ht="15.6" customHeight="1"/>
    <row r="382" ht="15.6" customHeight="1"/>
    <row r="383" ht="15.6" customHeight="1"/>
    <row r="384" ht="15.6" customHeight="1"/>
    <row r="385" ht="15.6" customHeight="1"/>
    <row r="386" ht="15.6" customHeight="1"/>
    <row r="387" ht="15.6" customHeight="1"/>
    <row r="388" ht="15.6" customHeight="1"/>
    <row r="389" ht="15.6" customHeight="1"/>
    <row r="390" ht="15.6" customHeight="1"/>
    <row r="391" ht="15.6" customHeight="1"/>
    <row r="392" ht="15.6" customHeight="1"/>
    <row r="393" ht="15.6" customHeight="1"/>
    <row r="394" ht="15.6" customHeight="1"/>
    <row r="395" ht="15.6" customHeight="1"/>
    <row r="396" ht="15.6" customHeight="1"/>
    <row r="397" ht="15.6" customHeight="1"/>
    <row r="398" ht="15.6" customHeight="1"/>
    <row r="399" ht="15.6" customHeight="1"/>
    <row r="400" ht="15.6" customHeight="1"/>
    <row r="401" ht="15.6" customHeight="1"/>
    <row r="402" ht="15.6" customHeight="1"/>
    <row r="403" ht="15.6" customHeight="1"/>
    <row r="404" ht="15.6" customHeight="1"/>
    <row r="405" ht="15.6" customHeight="1"/>
    <row r="406" ht="15.6" customHeight="1"/>
    <row r="407" ht="15.6" customHeight="1"/>
    <row r="408" ht="15.6" customHeight="1"/>
    <row r="409" ht="15.6" customHeight="1"/>
    <row r="410" ht="15.6" customHeight="1"/>
    <row r="411" ht="15.6" customHeight="1"/>
    <row r="412" ht="15.6" customHeight="1"/>
    <row r="413" ht="15.6" customHeight="1"/>
    <row r="414" ht="15.6" customHeight="1"/>
    <row r="415" ht="15.6" customHeight="1"/>
    <row r="416" ht="15.6" customHeight="1"/>
    <row r="417" ht="15.6" customHeight="1"/>
    <row r="418" ht="15.6" customHeight="1"/>
    <row r="419" ht="15.6" customHeight="1"/>
    <row r="420" ht="15.6" customHeight="1"/>
    <row r="421" ht="15.6" customHeight="1"/>
    <row r="422" ht="15.6" customHeight="1"/>
    <row r="423" ht="15.6" customHeight="1"/>
    <row r="424" ht="15.6" customHeight="1"/>
    <row r="425" ht="15.6" customHeight="1"/>
    <row r="426" ht="15.6" customHeight="1"/>
    <row r="427" ht="15.6" customHeight="1"/>
    <row r="428" ht="15.6" customHeight="1"/>
    <row r="429" ht="15.6" customHeight="1"/>
    <row r="430" ht="15.6" customHeight="1"/>
    <row r="431" ht="15.6" customHeight="1"/>
    <row r="432" ht="15.6" customHeight="1"/>
    <row r="433" ht="15.6" customHeight="1"/>
    <row r="434" ht="15.6" customHeight="1"/>
    <row r="435" ht="15.6" customHeight="1"/>
    <row r="436" ht="15.6" customHeight="1"/>
    <row r="437" ht="15.6" customHeight="1"/>
    <row r="438" ht="15.6" customHeight="1"/>
    <row r="439" ht="15.6" customHeight="1"/>
    <row r="440" ht="15.6" customHeight="1"/>
    <row r="441" ht="15.6" customHeight="1"/>
    <row r="442" ht="15.6" customHeight="1"/>
    <row r="443" ht="15.6" customHeight="1"/>
    <row r="444" ht="15.6" customHeight="1"/>
    <row r="445" ht="15.6" customHeight="1"/>
    <row r="446" ht="15.6" customHeight="1"/>
    <row r="447" ht="15.6" customHeight="1"/>
    <row r="448" ht="15.6" customHeight="1"/>
    <row r="449" ht="15.6" customHeight="1"/>
    <row r="450" ht="15.6" customHeight="1"/>
    <row r="451" ht="15.6" customHeight="1"/>
    <row r="452" ht="15.6" customHeight="1"/>
    <row r="453" ht="15.6" customHeight="1"/>
    <row r="454" ht="15.6" customHeight="1"/>
    <row r="455" ht="15.6" customHeight="1"/>
    <row r="456" ht="15.6" customHeight="1"/>
    <row r="457" ht="15.6" customHeight="1"/>
    <row r="458" ht="15.6" customHeight="1"/>
    <row r="459" ht="15.6" customHeight="1"/>
    <row r="460" ht="15.6" customHeight="1"/>
    <row r="461" ht="15.6" customHeight="1"/>
    <row r="462" ht="15.6" customHeight="1"/>
    <row r="463" ht="15.6" customHeight="1"/>
    <row r="464" ht="15.6" customHeight="1"/>
    <row r="465" ht="15.6" customHeight="1"/>
    <row r="466" ht="15.6" customHeight="1"/>
    <row r="467" ht="15.6" customHeight="1"/>
    <row r="468" ht="15.6" customHeight="1"/>
    <row r="469" ht="15.6" customHeight="1"/>
  </sheetData>
  <mergeCells count="3">
    <mergeCell ref="A1:I1"/>
    <mergeCell ref="A2:I2"/>
    <mergeCell ref="A3:I3"/>
  </mergeCells>
  <pageMargins left="0.75" right="0.75" top="1" bottom="1" header="0.5" footer="0.5"/>
  <pageSetup scale="48" orientation="portrait"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3954-1F86-4DC6-B103-31D56049D8D3}">
  <sheetPr>
    <tabColor rgb="FFFFC000"/>
    <pageSetUpPr fitToPage="1"/>
  </sheetPr>
  <dimension ref="A1:T178"/>
  <sheetViews>
    <sheetView view="pageBreakPreview" topLeftCell="A25" zoomScale="70" zoomScaleNormal="50" zoomScaleSheetLayoutView="70" workbookViewId="0">
      <selection activeCell="D53" sqref="D53"/>
    </sheetView>
  </sheetViews>
  <sheetFormatPr defaultColWidth="11.21875" defaultRowHeight="15.6"/>
  <cols>
    <col min="1" max="1" width="7.44140625" style="568" customWidth="1"/>
    <col min="2" max="2" width="40.21875" style="279" customWidth="1"/>
    <col min="3" max="3" width="13.77734375" style="568" bestFit="1" customWidth="1"/>
    <col min="4" max="4" width="12.5546875" style="569" bestFit="1" customWidth="1"/>
    <col min="5" max="5" width="12.77734375" style="568" bestFit="1" customWidth="1"/>
    <col min="6" max="6" width="19" style="568" customWidth="1"/>
    <col min="7" max="7" width="15.5546875" style="568" customWidth="1"/>
    <col min="8" max="8" width="15.21875" style="568" customWidth="1"/>
    <col min="9" max="9" width="15.44140625" style="567" customWidth="1"/>
    <col min="10" max="10" width="20.21875" style="567" customWidth="1"/>
    <col min="11" max="11" width="11.21875" style="567"/>
    <col min="12" max="12" width="15.77734375" style="567" customWidth="1"/>
    <col min="13" max="13" width="23.77734375" style="567" bestFit="1" customWidth="1"/>
    <col min="14" max="17" width="11.21875" style="567"/>
    <col min="18" max="18" width="13.44140625" style="567" bestFit="1" customWidth="1"/>
    <col min="19" max="16384" width="11.21875" style="567"/>
  </cols>
  <sheetData>
    <row r="1" spans="1:20" ht="18" customHeight="1">
      <c r="A1" s="279" t="s">
        <v>882</v>
      </c>
      <c r="B1" s="356"/>
      <c r="C1" s="356"/>
      <c r="D1" s="356"/>
      <c r="E1" s="356"/>
      <c r="F1" s="356"/>
      <c r="G1" s="356"/>
      <c r="H1" s="356"/>
      <c r="I1" s="356"/>
      <c r="J1" s="356"/>
      <c r="K1" s="356"/>
      <c r="L1" s="356"/>
    </row>
    <row r="2" spans="1:20" ht="18" customHeight="1">
      <c r="A2" s="962" t="str">
        <f>+'[4]6a-ADIT Projection'!A2:I2</f>
        <v>NextEra Energy Transmission New York, Inc.</v>
      </c>
      <c r="B2" s="962"/>
      <c r="C2" s="962"/>
      <c r="D2" s="962"/>
      <c r="E2" s="962"/>
      <c r="F2" s="962"/>
      <c r="G2" s="962"/>
      <c r="H2" s="962"/>
      <c r="I2" s="962"/>
      <c r="J2" s="962"/>
      <c r="K2" s="962"/>
      <c r="L2" s="962"/>
    </row>
    <row r="3" spans="1:20" ht="18" customHeight="1">
      <c r="A3" s="961" t="s">
        <v>549</v>
      </c>
      <c r="B3" s="961"/>
      <c r="C3" s="961"/>
      <c r="D3" s="961"/>
      <c r="E3" s="961"/>
      <c r="F3" s="961"/>
      <c r="G3" s="961"/>
      <c r="H3" s="961"/>
      <c r="I3" s="961"/>
      <c r="J3" s="961"/>
      <c r="K3" s="961"/>
      <c r="L3" s="961"/>
    </row>
    <row r="4" spans="1:20" ht="17.399999999999999">
      <c r="I4" s="570"/>
      <c r="J4" s="570"/>
    </row>
    <row r="5" spans="1:20">
      <c r="D5" s="571"/>
      <c r="E5" s="567"/>
      <c r="F5" s="567"/>
      <c r="G5" s="567"/>
      <c r="H5" s="567"/>
      <c r="J5" s="568"/>
      <c r="T5" s="275"/>
    </row>
    <row r="6" spans="1:20">
      <c r="B6" s="356" t="s">
        <v>246</v>
      </c>
      <c r="C6" s="356" t="s">
        <v>259</v>
      </c>
      <c r="D6" s="572" t="s">
        <v>271</v>
      </c>
      <c r="E6" s="356" t="s">
        <v>332</v>
      </c>
      <c r="F6" s="356" t="s">
        <v>333</v>
      </c>
      <c r="G6" s="356" t="s">
        <v>334</v>
      </c>
      <c r="H6" s="356" t="s">
        <v>335</v>
      </c>
      <c r="I6" s="275" t="s">
        <v>336</v>
      </c>
      <c r="J6" s="275" t="s">
        <v>337</v>
      </c>
      <c r="K6" s="275" t="s">
        <v>338</v>
      </c>
      <c r="L6" s="275" t="s">
        <v>339</v>
      </c>
    </row>
    <row r="7" spans="1:20" ht="46.8">
      <c r="A7" s="573"/>
      <c r="B7" s="284" t="s">
        <v>567</v>
      </c>
      <c r="C7" s="284" t="s">
        <v>568</v>
      </c>
      <c r="D7" s="574" t="s">
        <v>422</v>
      </c>
      <c r="E7" s="284" t="s">
        <v>883</v>
      </c>
      <c r="F7" s="284" t="s">
        <v>884</v>
      </c>
      <c r="G7" s="284" t="s">
        <v>255</v>
      </c>
      <c r="H7" s="284" t="s">
        <v>885</v>
      </c>
      <c r="I7" s="284" t="s">
        <v>553</v>
      </c>
      <c r="J7" s="284" t="s">
        <v>886</v>
      </c>
      <c r="K7" s="284" t="s">
        <v>554</v>
      </c>
      <c r="L7" s="284" t="s">
        <v>887</v>
      </c>
      <c r="T7" s="275"/>
    </row>
    <row r="8" spans="1:20">
      <c r="A8" s="568" t="s">
        <v>888</v>
      </c>
      <c r="D8" s="572"/>
      <c r="E8" s="356"/>
      <c r="F8" s="356"/>
      <c r="G8" s="356"/>
      <c r="M8" s="575" t="s">
        <v>889</v>
      </c>
      <c r="N8" s="575"/>
      <c r="O8" s="575"/>
      <c r="P8" s="575"/>
      <c r="Q8" s="575" t="s">
        <v>890</v>
      </c>
      <c r="T8" s="275"/>
    </row>
    <row r="9" spans="1:20" ht="20.100000000000001" customHeight="1">
      <c r="A9" s="278">
        <v>1</v>
      </c>
      <c r="B9" s="279" t="s">
        <v>891</v>
      </c>
      <c r="C9" s="568" t="s">
        <v>424</v>
      </c>
      <c r="D9" s="576">
        <v>2015</v>
      </c>
      <c r="E9" s="577">
        <f>365/365</f>
        <v>1</v>
      </c>
      <c r="F9" s="578">
        <f>'6c- ADIT BOY'!C54</f>
        <v>0</v>
      </c>
      <c r="G9" s="578">
        <f>'6c- ADIT BOY'!E54</f>
        <v>0</v>
      </c>
      <c r="H9" s="579">
        <f t="shared" ref="H9:H21" si="0">E9*G9</f>
        <v>0</v>
      </c>
      <c r="I9" s="580">
        <f>'6c- ADIT BOY'!F54</f>
        <v>0</v>
      </c>
      <c r="J9" s="581">
        <f t="shared" ref="J9:J21" si="1">I9*E9</f>
        <v>0</v>
      </c>
      <c r="K9" s="580">
        <f>'6c- ADIT BOY'!G54</f>
        <v>0</v>
      </c>
      <c r="L9" s="581">
        <f t="shared" ref="L9:L21" si="2">E9*K9</f>
        <v>0</v>
      </c>
      <c r="M9" s="575" t="s">
        <v>892</v>
      </c>
      <c r="N9" s="575" t="s">
        <v>893</v>
      </c>
      <c r="O9" s="575" t="s">
        <v>894</v>
      </c>
      <c r="P9" s="575" t="s">
        <v>895</v>
      </c>
      <c r="Q9" s="575" t="s">
        <v>896</v>
      </c>
    </row>
    <row r="10" spans="1:20" ht="20.100000000000001" customHeight="1">
      <c r="A10" s="278">
        <f t="shared" ref="A10:A22" si="3">+A9+1</f>
        <v>2</v>
      </c>
      <c r="B10" s="279" t="s">
        <v>897</v>
      </c>
      <c r="C10" s="568" t="s">
        <v>426</v>
      </c>
      <c r="D10" s="576">
        <f>+D9+1</f>
        <v>2016</v>
      </c>
      <c r="E10" s="577">
        <f>335/365</f>
        <v>0.9178082191780822</v>
      </c>
      <c r="F10" s="582">
        <v>0</v>
      </c>
      <c r="G10" s="582">
        <v>0</v>
      </c>
      <c r="H10" s="579">
        <f t="shared" si="0"/>
        <v>0</v>
      </c>
      <c r="I10" s="583">
        <v>0</v>
      </c>
      <c r="J10" s="581">
        <f t="shared" si="1"/>
        <v>0</v>
      </c>
      <c r="K10" s="583">
        <v>0</v>
      </c>
      <c r="L10" s="581">
        <f t="shared" si="2"/>
        <v>0</v>
      </c>
      <c r="M10" s="584">
        <v>0</v>
      </c>
      <c r="N10" s="585"/>
      <c r="O10" s="575"/>
      <c r="P10" s="575"/>
      <c r="Q10" s="575"/>
      <c r="R10" s="586">
        <f>+E10*365</f>
        <v>335</v>
      </c>
    </row>
    <row r="11" spans="1:20" ht="20.100000000000001" customHeight="1">
      <c r="A11" s="278">
        <f t="shared" si="3"/>
        <v>3</v>
      </c>
      <c r="B11" s="279" t="s">
        <v>897</v>
      </c>
      <c r="C11" s="568" t="s">
        <v>428</v>
      </c>
      <c r="D11" s="576">
        <f>+D10</f>
        <v>2016</v>
      </c>
      <c r="E11" s="577">
        <f>307/365</f>
        <v>0.84109589041095889</v>
      </c>
      <c r="F11" s="582">
        <v>0</v>
      </c>
      <c r="G11" s="582">
        <v>0</v>
      </c>
      <c r="H11" s="579">
        <f t="shared" si="0"/>
        <v>0</v>
      </c>
      <c r="I11" s="583">
        <v>0</v>
      </c>
      <c r="J11" s="581">
        <f t="shared" si="1"/>
        <v>0</v>
      </c>
      <c r="K11" s="583">
        <v>0</v>
      </c>
      <c r="L11" s="581">
        <f t="shared" si="2"/>
        <v>0</v>
      </c>
      <c r="M11" s="584">
        <v>0</v>
      </c>
      <c r="N11" s="584"/>
      <c r="O11" s="575"/>
      <c r="P11" s="575"/>
      <c r="Q11" s="575"/>
      <c r="R11" s="586">
        <f t="shared" ref="R11:R21" si="4">+E11*365</f>
        <v>307</v>
      </c>
    </row>
    <row r="12" spans="1:20" ht="20.100000000000001" customHeight="1">
      <c r="A12" s="278">
        <f t="shared" si="3"/>
        <v>4</v>
      </c>
      <c r="B12" s="279" t="s">
        <v>897</v>
      </c>
      <c r="C12" s="568" t="s">
        <v>429</v>
      </c>
      <c r="D12" s="576">
        <f t="shared" ref="D12:D21" si="5">+D11</f>
        <v>2016</v>
      </c>
      <c r="E12" s="577">
        <f>276/365</f>
        <v>0.75616438356164384</v>
      </c>
      <c r="F12" s="582">
        <v>0</v>
      </c>
      <c r="G12" s="582">
        <v>0</v>
      </c>
      <c r="H12" s="579">
        <f t="shared" si="0"/>
        <v>0</v>
      </c>
      <c r="I12" s="583">
        <v>0</v>
      </c>
      <c r="J12" s="581">
        <f t="shared" si="1"/>
        <v>0</v>
      </c>
      <c r="K12" s="583">
        <v>0</v>
      </c>
      <c r="L12" s="581">
        <f t="shared" si="2"/>
        <v>0</v>
      </c>
      <c r="M12" s="584">
        <v>0</v>
      </c>
      <c r="N12" s="584"/>
      <c r="O12" s="575"/>
      <c r="P12" s="575"/>
      <c r="Q12" s="575"/>
      <c r="R12" s="586">
        <f t="shared" si="4"/>
        <v>276</v>
      </c>
    </row>
    <row r="13" spans="1:20" ht="20.100000000000001" customHeight="1">
      <c r="A13" s="278">
        <f t="shared" si="3"/>
        <v>5</v>
      </c>
      <c r="B13" s="279" t="s">
        <v>897</v>
      </c>
      <c r="C13" s="568" t="s">
        <v>430</v>
      </c>
      <c r="D13" s="576">
        <f t="shared" si="5"/>
        <v>2016</v>
      </c>
      <c r="E13" s="577">
        <f>246/365</f>
        <v>0.67397260273972603</v>
      </c>
      <c r="F13" s="582">
        <v>0</v>
      </c>
      <c r="G13" s="582">
        <v>0</v>
      </c>
      <c r="H13" s="579">
        <f t="shared" si="0"/>
        <v>0</v>
      </c>
      <c r="I13" s="583">
        <v>0</v>
      </c>
      <c r="J13" s="581">
        <f t="shared" si="1"/>
        <v>0</v>
      </c>
      <c r="K13" s="583">
        <v>0</v>
      </c>
      <c r="L13" s="581">
        <f t="shared" si="2"/>
        <v>0</v>
      </c>
      <c r="M13" s="584">
        <v>0</v>
      </c>
      <c r="N13" s="584"/>
      <c r="O13" s="575"/>
      <c r="P13" s="575"/>
      <c r="Q13" s="575"/>
      <c r="R13" s="586">
        <f t="shared" si="4"/>
        <v>246</v>
      </c>
    </row>
    <row r="14" spans="1:20" ht="20.100000000000001" customHeight="1">
      <c r="A14" s="278">
        <f t="shared" si="3"/>
        <v>6</v>
      </c>
      <c r="B14" s="279" t="s">
        <v>897</v>
      </c>
      <c r="C14" s="568" t="s">
        <v>431</v>
      </c>
      <c r="D14" s="576">
        <f t="shared" si="5"/>
        <v>2016</v>
      </c>
      <c r="E14" s="577">
        <f>215/365</f>
        <v>0.58904109589041098</v>
      </c>
      <c r="F14" s="582">
        <v>0</v>
      </c>
      <c r="G14" s="582">
        <v>0</v>
      </c>
      <c r="H14" s="579">
        <f t="shared" si="0"/>
        <v>0</v>
      </c>
      <c r="I14" s="583">
        <v>0</v>
      </c>
      <c r="J14" s="581">
        <f t="shared" si="1"/>
        <v>0</v>
      </c>
      <c r="K14" s="583">
        <v>0</v>
      </c>
      <c r="L14" s="581">
        <f t="shared" si="2"/>
        <v>0</v>
      </c>
      <c r="M14" s="584">
        <v>0</v>
      </c>
      <c r="N14" s="584"/>
      <c r="O14" s="575"/>
      <c r="P14" s="575"/>
      <c r="Q14" s="575"/>
      <c r="R14" s="586">
        <f t="shared" si="4"/>
        <v>215</v>
      </c>
    </row>
    <row r="15" spans="1:20" ht="20.100000000000001" customHeight="1">
      <c r="A15" s="278">
        <f t="shared" si="3"/>
        <v>7</v>
      </c>
      <c r="B15" s="279" t="s">
        <v>897</v>
      </c>
      <c r="C15" s="568" t="s">
        <v>787</v>
      </c>
      <c r="D15" s="576">
        <f t="shared" si="5"/>
        <v>2016</v>
      </c>
      <c r="E15" s="577">
        <f>185/365</f>
        <v>0.50684931506849318</v>
      </c>
      <c r="F15" s="582">
        <v>0</v>
      </c>
      <c r="G15" s="582">
        <v>0</v>
      </c>
      <c r="H15" s="579">
        <f t="shared" si="0"/>
        <v>0</v>
      </c>
      <c r="I15" s="583">
        <v>0</v>
      </c>
      <c r="J15" s="581">
        <f t="shared" si="1"/>
        <v>0</v>
      </c>
      <c r="K15" s="583">
        <v>0</v>
      </c>
      <c r="L15" s="581">
        <f t="shared" si="2"/>
        <v>0</v>
      </c>
      <c r="M15" s="584">
        <v>0</v>
      </c>
      <c r="N15" s="584"/>
      <c r="O15" s="575"/>
      <c r="P15" s="575"/>
      <c r="Q15" s="575"/>
      <c r="R15" s="586">
        <f t="shared" si="4"/>
        <v>185</v>
      </c>
    </row>
    <row r="16" spans="1:20" ht="20.100000000000001" customHeight="1">
      <c r="A16" s="278">
        <f t="shared" si="3"/>
        <v>8</v>
      </c>
      <c r="B16" s="279" t="s">
        <v>897</v>
      </c>
      <c r="C16" s="568" t="s">
        <v>433</v>
      </c>
      <c r="D16" s="576">
        <f t="shared" si="5"/>
        <v>2016</v>
      </c>
      <c r="E16" s="577">
        <f>154/365</f>
        <v>0.42191780821917807</v>
      </c>
      <c r="F16" s="400">
        <v>0</v>
      </c>
      <c r="G16" s="400">
        <f t="shared" ref="G16:G21" si="6">+F16</f>
        <v>0</v>
      </c>
      <c r="H16" s="587">
        <f t="shared" si="0"/>
        <v>0</v>
      </c>
      <c r="I16" s="583">
        <v>0</v>
      </c>
      <c r="J16" s="581">
        <f t="shared" si="1"/>
        <v>0</v>
      </c>
      <c r="K16" s="583">
        <v>0</v>
      </c>
      <c r="L16" s="581">
        <f t="shared" si="2"/>
        <v>0</v>
      </c>
      <c r="M16" s="584">
        <v>166666.66666666666</v>
      </c>
      <c r="N16" s="584">
        <v>312500</v>
      </c>
      <c r="O16" s="588">
        <v>145833.33333333334</v>
      </c>
      <c r="P16" s="575">
        <v>0.38250000000000006</v>
      </c>
      <c r="Q16" s="584">
        <v>55781.250000000015</v>
      </c>
      <c r="R16" s="586">
        <f t="shared" si="4"/>
        <v>154</v>
      </c>
    </row>
    <row r="17" spans="1:20" ht="20.100000000000001" customHeight="1">
      <c r="A17" s="278">
        <f t="shared" si="3"/>
        <v>9</v>
      </c>
      <c r="B17" s="279" t="s">
        <v>897</v>
      </c>
      <c r="C17" s="568" t="s">
        <v>434</v>
      </c>
      <c r="D17" s="576">
        <f t="shared" si="5"/>
        <v>2016</v>
      </c>
      <c r="E17" s="577">
        <f>123/365</f>
        <v>0.33698630136986302</v>
      </c>
      <c r="F17" s="400">
        <v>0</v>
      </c>
      <c r="G17" s="400">
        <f t="shared" si="6"/>
        <v>0</v>
      </c>
      <c r="H17" s="587">
        <f t="shared" si="0"/>
        <v>0</v>
      </c>
      <c r="I17" s="583">
        <v>0</v>
      </c>
      <c r="J17" s="581">
        <f t="shared" si="1"/>
        <v>0</v>
      </c>
      <c r="K17" s="583">
        <v>0</v>
      </c>
      <c r="L17" s="581">
        <f t="shared" si="2"/>
        <v>0</v>
      </c>
      <c r="M17" s="584">
        <v>166666.66666666666</v>
      </c>
      <c r="N17" s="584">
        <v>312500</v>
      </c>
      <c r="O17" s="588">
        <v>145833.33333333334</v>
      </c>
      <c r="P17" s="575">
        <v>0.38250000000000006</v>
      </c>
      <c r="Q17" s="584">
        <v>55781.250000000015</v>
      </c>
      <c r="R17" s="586">
        <f t="shared" si="4"/>
        <v>123</v>
      </c>
    </row>
    <row r="18" spans="1:20" ht="20.100000000000001" customHeight="1">
      <c r="A18" s="278">
        <f t="shared" si="3"/>
        <v>10</v>
      </c>
      <c r="B18" s="279" t="s">
        <v>897</v>
      </c>
      <c r="C18" s="568" t="s">
        <v>435</v>
      </c>
      <c r="D18" s="576">
        <f t="shared" si="5"/>
        <v>2016</v>
      </c>
      <c r="E18" s="577">
        <f>93/365</f>
        <v>0.25479452054794521</v>
      </c>
      <c r="F18" s="400">
        <v>0</v>
      </c>
      <c r="G18" s="400">
        <f t="shared" si="6"/>
        <v>0</v>
      </c>
      <c r="H18" s="587">
        <f t="shared" si="0"/>
        <v>0</v>
      </c>
      <c r="I18" s="583">
        <v>0</v>
      </c>
      <c r="J18" s="581">
        <f t="shared" si="1"/>
        <v>0</v>
      </c>
      <c r="K18" s="583">
        <v>0</v>
      </c>
      <c r="L18" s="581">
        <f t="shared" si="2"/>
        <v>0</v>
      </c>
      <c r="M18" s="584">
        <v>166666.66666666666</v>
      </c>
      <c r="N18" s="584">
        <v>312500</v>
      </c>
      <c r="O18" s="588">
        <v>145833.33333333334</v>
      </c>
      <c r="P18" s="575">
        <v>0.38250000000000006</v>
      </c>
      <c r="Q18" s="584">
        <v>55781.250000000015</v>
      </c>
      <c r="R18" s="586">
        <f t="shared" si="4"/>
        <v>93</v>
      </c>
    </row>
    <row r="19" spans="1:20" ht="20.100000000000001" customHeight="1">
      <c r="A19" s="278">
        <f t="shared" si="3"/>
        <v>11</v>
      </c>
      <c r="B19" s="279" t="s">
        <v>897</v>
      </c>
      <c r="C19" s="568" t="s">
        <v>745</v>
      </c>
      <c r="D19" s="576">
        <f t="shared" si="5"/>
        <v>2016</v>
      </c>
      <c r="E19" s="577">
        <f>62/365</f>
        <v>0.16986301369863013</v>
      </c>
      <c r="F19" s="400">
        <v>0</v>
      </c>
      <c r="G19" s="400">
        <f t="shared" si="6"/>
        <v>0</v>
      </c>
      <c r="H19" s="587">
        <f t="shared" si="0"/>
        <v>0</v>
      </c>
      <c r="I19" s="583">
        <v>0</v>
      </c>
      <c r="J19" s="581">
        <f t="shared" si="1"/>
        <v>0</v>
      </c>
      <c r="K19" s="583">
        <v>0</v>
      </c>
      <c r="L19" s="581">
        <f t="shared" si="2"/>
        <v>0</v>
      </c>
      <c r="M19" s="584">
        <v>166666.66666666666</v>
      </c>
      <c r="N19" s="584">
        <v>312500</v>
      </c>
      <c r="O19" s="588">
        <v>145833.33333333334</v>
      </c>
      <c r="P19" s="575">
        <v>0.38250000000000006</v>
      </c>
      <c r="Q19" s="584">
        <v>55781.250000000015</v>
      </c>
      <c r="R19" s="586">
        <f t="shared" si="4"/>
        <v>62</v>
      </c>
    </row>
    <row r="20" spans="1:20" ht="20.100000000000001" customHeight="1">
      <c r="A20" s="278">
        <f t="shared" si="3"/>
        <v>12</v>
      </c>
      <c r="B20" s="279" t="s">
        <v>897</v>
      </c>
      <c r="C20" s="568" t="s">
        <v>437</v>
      </c>
      <c r="D20" s="576">
        <f t="shared" si="5"/>
        <v>2016</v>
      </c>
      <c r="E20" s="577">
        <f>32/365</f>
        <v>8.7671232876712329E-2</v>
      </c>
      <c r="F20" s="400">
        <v>0</v>
      </c>
      <c r="G20" s="400">
        <f t="shared" si="6"/>
        <v>0</v>
      </c>
      <c r="H20" s="587">
        <f t="shared" si="0"/>
        <v>0</v>
      </c>
      <c r="I20" s="583">
        <v>0</v>
      </c>
      <c r="J20" s="581">
        <f t="shared" si="1"/>
        <v>0</v>
      </c>
      <c r="K20" s="583">
        <v>0</v>
      </c>
      <c r="L20" s="581">
        <f t="shared" si="2"/>
        <v>0</v>
      </c>
      <c r="M20" s="584">
        <v>166666.66666666666</v>
      </c>
      <c r="N20" s="584">
        <v>312500</v>
      </c>
      <c r="O20" s="588">
        <v>145833.33333333334</v>
      </c>
      <c r="P20" s="575">
        <v>0.38250000000000006</v>
      </c>
      <c r="Q20" s="584">
        <v>55781.250000000015</v>
      </c>
      <c r="R20" s="586">
        <f t="shared" si="4"/>
        <v>32</v>
      </c>
    </row>
    <row r="21" spans="1:20" ht="20.100000000000001" customHeight="1">
      <c r="A21" s="278">
        <f t="shared" si="3"/>
        <v>13</v>
      </c>
      <c r="B21" s="279" t="s">
        <v>897</v>
      </c>
      <c r="C21" s="568" t="s">
        <v>424</v>
      </c>
      <c r="D21" s="576">
        <f t="shared" si="5"/>
        <v>2016</v>
      </c>
      <c r="E21" s="577">
        <f>1/365</f>
        <v>2.7397260273972603E-3</v>
      </c>
      <c r="F21" s="400">
        <v>0</v>
      </c>
      <c r="G21" s="400">
        <f t="shared" si="6"/>
        <v>0</v>
      </c>
      <c r="H21" s="587">
        <f t="shared" si="0"/>
        <v>0</v>
      </c>
      <c r="I21" s="583">
        <v>0</v>
      </c>
      <c r="J21" s="581">
        <f t="shared" si="1"/>
        <v>0</v>
      </c>
      <c r="K21" s="583">
        <v>0</v>
      </c>
      <c r="L21" s="581">
        <f t="shared" si="2"/>
        <v>0</v>
      </c>
      <c r="M21" s="584">
        <v>166666.66666666666</v>
      </c>
      <c r="N21" s="584">
        <v>312500</v>
      </c>
      <c r="O21" s="588">
        <v>145833.33333333334</v>
      </c>
      <c r="P21" s="575">
        <v>0.38250000000000006</v>
      </c>
      <c r="Q21" s="584">
        <v>55781.250000000015</v>
      </c>
      <c r="R21" s="586">
        <f t="shared" si="4"/>
        <v>1</v>
      </c>
    </row>
    <row r="22" spans="1:20" ht="20.100000000000001" customHeight="1">
      <c r="A22" s="278">
        <f t="shared" si="3"/>
        <v>14</v>
      </c>
      <c r="B22" s="279" t="s">
        <v>898</v>
      </c>
      <c r="F22" s="587">
        <f t="shared" ref="F22:L22" si="7">SUM(F9:F21)</f>
        <v>0</v>
      </c>
      <c r="G22" s="587">
        <f t="shared" si="7"/>
        <v>0</v>
      </c>
      <c r="H22" s="587">
        <f t="shared" si="7"/>
        <v>0</v>
      </c>
      <c r="I22" s="581">
        <f t="shared" si="7"/>
        <v>0</v>
      </c>
      <c r="J22" s="581">
        <f t="shared" si="7"/>
        <v>0</v>
      </c>
      <c r="K22" s="581">
        <f t="shared" si="7"/>
        <v>0</v>
      </c>
      <c r="L22" s="581">
        <f t="shared" si="7"/>
        <v>0</v>
      </c>
    </row>
    <row r="23" spans="1:20">
      <c r="A23" s="278"/>
    </row>
    <row r="24" spans="1:20">
      <c r="A24" s="568" t="s">
        <v>899</v>
      </c>
      <c r="D24" s="572"/>
      <c r="E24" s="356"/>
      <c r="F24" s="356"/>
      <c r="G24" s="356"/>
      <c r="T24" s="275"/>
    </row>
    <row r="25" spans="1:20" ht="20.100000000000001" customHeight="1">
      <c r="A25" s="278">
        <f>A22+1</f>
        <v>15</v>
      </c>
      <c r="B25" s="279" t="s">
        <v>900</v>
      </c>
      <c r="C25" s="568" t="s">
        <v>424</v>
      </c>
      <c r="D25" s="576" t="s">
        <v>571</v>
      </c>
      <c r="E25" s="577">
        <f>365/365</f>
        <v>1</v>
      </c>
      <c r="F25" s="578">
        <f>'6c- ADIT BOY'!C74</f>
        <v>0</v>
      </c>
      <c r="G25" s="578">
        <f>'6c- ADIT BOY'!E74</f>
        <v>0</v>
      </c>
      <c r="H25" s="579">
        <f t="shared" ref="H25:H37" si="8">E25*G25</f>
        <v>0</v>
      </c>
      <c r="I25" s="580">
        <f>'6c- ADIT BOY'!F74</f>
        <v>0</v>
      </c>
      <c r="J25" s="581">
        <f t="shared" ref="J25:J37" si="9">I25*E25</f>
        <v>0</v>
      </c>
      <c r="K25" s="580">
        <f>'6c- ADIT BOY'!G74</f>
        <v>0</v>
      </c>
      <c r="L25" s="581">
        <f t="shared" ref="L25:L37" si="10">E25*K25</f>
        <v>0</v>
      </c>
    </row>
    <row r="26" spans="1:20" ht="20.100000000000001" customHeight="1">
      <c r="A26" s="278">
        <f t="shared" ref="A26:A38" si="11">+A25+1</f>
        <v>16</v>
      </c>
      <c r="B26" s="279" t="s">
        <v>897</v>
      </c>
      <c r="C26" s="568" t="s">
        <v>426</v>
      </c>
      <c r="D26" s="576" t="s">
        <v>571</v>
      </c>
      <c r="E26" s="577">
        <f>335/365</f>
        <v>0.9178082191780822</v>
      </c>
      <c r="F26" s="582">
        <v>0</v>
      </c>
      <c r="G26" s="582">
        <v>0</v>
      </c>
      <c r="H26" s="579">
        <f t="shared" si="8"/>
        <v>0</v>
      </c>
      <c r="I26" s="583">
        <v>0</v>
      </c>
      <c r="J26" s="581">
        <f t="shared" si="9"/>
        <v>0</v>
      </c>
      <c r="K26" s="583">
        <v>0</v>
      </c>
      <c r="L26" s="581">
        <f t="shared" si="10"/>
        <v>0</v>
      </c>
    </row>
    <row r="27" spans="1:20" ht="20.100000000000001" customHeight="1">
      <c r="A27" s="278">
        <f t="shared" si="11"/>
        <v>17</v>
      </c>
      <c r="B27" s="279" t="s">
        <v>897</v>
      </c>
      <c r="C27" s="568" t="s">
        <v>428</v>
      </c>
      <c r="D27" s="576" t="s">
        <v>571</v>
      </c>
      <c r="E27" s="577">
        <f>307/365</f>
        <v>0.84109589041095889</v>
      </c>
      <c r="F27" s="582">
        <v>0</v>
      </c>
      <c r="G27" s="582">
        <v>0</v>
      </c>
      <c r="H27" s="579">
        <f t="shared" si="8"/>
        <v>0</v>
      </c>
      <c r="I27" s="583">
        <v>0</v>
      </c>
      <c r="J27" s="581">
        <f t="shared" si="9"/>
        <v>0</v>
      </c>
      <c r="K27" s="583">
        <v>0</v>
      </c>
      <c r="L27" s="581">
        <f t="shared" si="10"/>
        <v>0</v>
      </c>
    </row>
    <row r="28" spans="1:20" ht="20.100000000000001" customHeight="1">
      <c r="A28" s="278">
        <f t="shared" si="11"/>
        <v>18</v>
      </c>
      <c r="B28" s="279" t="s">
        <v>897</v>
      </c>
      <c r="C28" s="568" t="s">
        <v>429</v>
      </c>
      <c r="D28" s="576" t="s">
        <v>571</v>
      </c>
      <c r="E28" s="577">
        <f>276/365</f>
        <v>0.75616438356164384</v>
      </c>
      <c r="F28" s="582">
        <v>0</v>
      </c>
      <c r="G28" s="582">
        <v>0</v>
      </c>
      <c r="H28" s="579">
        <f t="shared" si="8"/>
        <v>0</v>
      </c>
      <c r="I28" s="583">
        <v>0</v>
      </c>
      <c r="J28" s="581">
        <f t="shared" si="9"/>
        <v>0</v>
      </c>
      <c r="K28" s="583">
        <v>0</v>
      </c>
      <c r="L28" s="581">
        <f t="shared" si="10"/>
        <v>0</v>
      </c>
    </row>
    <row r="29" spans="1:20" ht="20.100000000000001" customHeight="1">
      <c r="A29" s="278">
        <f t="shared" si="11"/>
        <v>19</v>
      </c>
      <c r="B29" s="279" t="s">
        <v>897</v>
      </c>
      <c r="C29" s="568" t="s">
        <v>430</v>
      </c>
      <c r="D29" s="576" t="s">
        <v>571</v>
      </c>
      <c r="E29" s="577">
        <f>246/365</f>
        <v>0.67397260273972603</v>
      </c>
      <c r="F29" s="582">
        <v>0</v>
      </c>
      <c r="G29" s="582">
        <v>0</v>
      </c>
      <c r="H29" s="579">
        <f t="shared" si="8"/>
        <v>0</v>
      </c>
      <c r="I29" s="583">
        <v>0</v>
      </c>
      <c r="J29" s="581">
        <f t="shared" si="9"/>
        <v>0</v>
      </c>
      <c r="K29" s="583">
        <v>0</v>
      </c>
      <c r="L29" s="581">
        <f t="shared" si="10"/>
        <v>0</v>
      </c>
    </row>
    <row r="30" spans="1:20" ht="20.100000000000001" customHeight="1">
      <c r="A30" s="278">
        <f t="shared" si="11"/>
        <v>20</v>
      </c>
      <c r="B30" s="279" t="s">
        <v>897</v>
      </c>
      <c r="C30" s="568" t="s">
        <v>431</v>
      </c>
      <c r="D30" s="576" t="s">
        <v>571</v>
      </c>
      <c r="E30" s="577">
        <f>215/365</f>
        <v>0.58904109589041098</v>
      </c>
      <c r="F30" s="582">
        <v>0</v>
      </c>
      <c r="G30" s="582">
        <v>0</v>
      </c>
      <c r="H30" s="579">
        <f t="shared" si="8"/>
        <v>0</v>
      </c>
      <c r="I30" s="583">
        <v>0</v>
      </c>
      <c r="J30" s="581">
        <f t="shared" si="9"/>
        <v>0</v>
      </c>
      <c r="K30" s="583">
        <v>0</v>
      </c>
      <c r="L30" s="581">
        <f t="shared" si="10"/>
        <v>0</v>
      </c>
    </row>
    <row r="31" spans="1:20" ht="20.100000000000001" customHeight="1">
      <c r="A31" s="278">
        <f t="shared" si="11"/>
        <v>21</v>
      </c>
      <c r="B31" s="279" t="s">
        <v>897</v>
      </c>
      <c r="C31" s="568" t="s">
        <v>787</v>
      </c>
      <c r="D31" s="576" t="s">
        <v>571</v>
      </c>
      <c r="E31" s="577">
        <f>185/365</f>
        <v>0.50684931506849318</v>
      </c>
      <c r="F31" s="582">
        <v>0</v>
      </c>
      <c r="G31" s="582">
        <v>0</v>
      </c>
      <c r="H31" s="579">
        <f t="shared" si="8"/>
        <v>0</v>
      </c>
      <c r="I31" s="583">
        <v>0</v>
      </c>
      <c r="J31" s="581">
        <f t="shared" si="9"/>
        <v>0</v>
      </c>
      <c r="K31" s="583">
        <v>0</v>
      </c>
      <c r="L31" s="581">
        <f t="shared" si="10"/>
        <v>0</v>
      </c>
    </row>
    <row r="32" spans="1:20" ht="20.100000000000001" customHeight="1">
      <c r="A32" s="278">
        <f t="shared" si="11"/>
        <v>22</v>
      </c>
      <c r="B32" s="279" t="s">
        <v>897</v>
      </c>
      <c r="C32" s="568" t="s">
        <v>433</v>
      </c>
      <c r="D32" s="576" t="s">
        <v>571</v>
      </c>
      <c r="E32" s="577">
        <f>154/365</f>
        <v>0.42191780821917807</v>
      </c>
      <c r="F32" s="582">
        <v>0</v>
      </c>
      <c r="G32" s="582">
        <v>0</v>
      </c>
      <c r="H32" s="579">
        <f t="shared" si="8"/>
        <v>0</v>
      </c>
      <c r="I32" s="583">
        <v>0</v>
      </c>
      <c r="J32" s="581">
        <f t="shared" si="9"/>
        <v>0</v>
      </c>
      <c r="K32" s="583">
        <v>0</v>
      </c>
      <c r="L32" s="581">
        <f t="shared" si="10"/>
        <v>0</v>
      </c>
    </row>
    <row r="33" spans="1:20" ht="20.100000000000001" customHeight="1">
      <c r="A33" s="278">
        <f t="shared" si="11"/>
        <v>23</v>
      </c>
      <c r="B33" s="279" t="s">
        <v>897</v>
      </c>
      <c r="C33" s="568" t="s">
        <v>434</v>
      </c>
      <c r="D33" s="576" t="s">
        <v>571</v>
      </c>
      <c r="E33" s="577">
        <f>123/365</f>
        <v>0.33698630136986302</v>
      </c>
      <c r="F33" s="582">
        <v>0</v>
      </c>
      <c r="G33" s="582">
        <v>0</v>
      </c>
      <c r="H33" s="579">
        <f t="shared" si="8"/>
        <v>0</v>
      </c>
      <c r="I33" s="583">
        <v>0</v>
      </c>
      <c r="J33" s="581">
        <f t="shared" si="9"/>
        <v>0</v>
      </c>
      <c r="K33" s="583">
        <v>0</v>
      </c>
      <c r="L33" s="581">
        <f t="shared" si="10"/>
        <v>0</v>
      </c>
    </row>
    <row r="34" spans="1:20" ht="20.100000000000001" customHeight="1">
      <c r="A34" s="278">
        <f t="shared" si="11"/>
        <v>24</v>
      </c>
      <c r="B34" s="279" t="s">
        <v>897</v>
      </c>
      <c r="C34" s="568" t="s">
        <v>435</v>
      </c>
      <c r="D34" s="576" t="s">
        <v>571</v>
      </c>
      <c r="E34" s="577">
        <f>93/365</f>
        <v>0.25479452054794521</v>
      </c>
      <c r="F34" s="582">
        <v>0</v>
      </c>
      <c r="G34" s="582">
        <v>0</v>
      </c>
      <c r="H34" s="579">
        <f t="shared" si="8"/>
        <v>0</v>
      </c>
      <c r="I34" s="583">
        <v>0</v>
      </c>
      <c r="J34" s="581">
        <f t="shared" si="9"/>
        <v>0</v>
      </c>
      <c r="K34" s="583">
        <v>0</v>
      </c>
      <c r="L34" s="581">
        <f t="shared" si="10"/>
        <v>0</v>
      </c>
    </row>
    <row r="35" spans="1:20" ht="20.100000000000001" customHeight="1">
      <c r="A35" s="278">
        <f t="shared" si="11"/>
        <v>25</v>
      </c>
      <c r="B35" s="279" t="s">
        <v>897</v>
      </c>
      <c r="C35" s="568" t="s">
        <v>745</v>
      </c>
      <c r="D35" s="576" t="s">
        <v>571</v>
      </c>
      <c r="E35" s="577">
        <f>62/365</f>
        <v>0.16986301369863013</v>
      </c>
      <c r="F35" s="582">
        <v>0</v>
      </c>
      <c r="G35" s="582">
        <v>0</v>
      </c>
      <c r="H35" s="579">
        <f t="shared" si="8"/>
        <v>0</v>
      </c>
      <c r="I35" s="583">
        <v>0</v>
      </c>
      <c r="J35" s="581">
        <f t="shared" si="9"/>
        <v>0</v>
      </c>
      <c r="K35" s="583">
        <v>0</v>
      </c>
      <c r="L35" s="581">
        <f t="shared" si="10"/>
        <v>0</v>
      </c>
    </row>
    <row r="36" spans="1:20" ht="20.100000000000001" customHeight="1">
      <c r="A36" s="278">
        <f t="shared" si="11"/>
        <v>26</v>
      </c>
      <c r="B36" s="279" t="s">
        <v>897</v>
      </c>
      <c r="C36" s="568" t="s">
        <v>437</v>
      </c>
      <c r="D36" s="576" t="s">
        <v>571</v>
      </c>
      <c r="E36" s="577">
        <f>32/365</f>
        <v>8.7671232876712329E-2</v>
      </c>
      <c r="F36" s="582">
        <v>0</v>
      </c>
      <c r="G36" s="582">
        <v>0</v>
      </c>
      <c r="H36" s="579">
        <f t="shared" si="8"/>
        <v>0</v>
      </c>
      <c r="I36" s="583">
        <v>0</v>
      </c>
      <c r="J36" s="581">
        <f t="shared" si="9"/>
        <v>0</v>
      </c>
      <c r="K36" s="583">
        <v>0</v>
      </c>
      <c r="L36" s="581">
        <f t="shared" si="10"/>
        <v>0</v>
      </c>
    </row>
    <row r="37" spans="1:20" ht="20.100000000000001" customHeight="1">
      <c r="A37" s="278">
        <f t="shared" si="11"/>
        <v>27</v>
      </c>
      <c r="B37" s="279" t="s">
        <v>897</v>
      </c>
      <c r="C37" s="568" t="s">
        <v>424</v>
      </c>
      <c r="D37" s="576" t="s">
        <v>571</v>
      </c>
      <c r="E37" s="577">
        <f>1/365</f>
        <v>2.7397260273972603E-3</v>
      </c>
      <c r="F37" s="582">
        <v>0</v>
      </c>
      <c r="G37" s="582">
        <v>0</v>
      </c>
      <c r="H37" s="579">
        <f t="shared" si="8"/>
        <v>0</v>
      </c>
      <c r="I37" s="583">
        <v>0</v>
      </c>
      <c r="J37" s="581">
        <f t="shared" si="9"/>
        <v>0</v>
      </c>
      <c r="K37" s="583">
        <v>0</v>
      </c>
      <c r="L37" s="581">
        <f t="shared" si="10"/>
        <v>0</v>
      </c>
    </row>
    <row r="38" spans="1:20" ht="20.100000000000001" customHeight="1">
      <c r="A38" s="278">
        <f t="shared" si="11"/>
        <v>28</v>
      </c>
      <c r="B38" s="279" t="s">
        <v>901</v>
      </c>
      <c r="F38" s="579">
        <f t="shared" ref="F38:L38" si="12">SUM(F25:F37)</f>
        <v>0</v>
      </c>
      <c r="G38" s="579">
        <f t="shared" si="12"/>
        <v>0</v>
      </c>
      <c r="H38" s="579">
        <f t="shared" si="12"/>
        <v>0</v>
      </c>
      <c r="I38" s="581">
        <f t="shared" si="12"/>
        <v>0</v>
      </c>
      <c r="J38" s="581">
        <f t="shared" si="12"/>
        <v>0</v>
      </c>
      <c r="K38" s="581">
        <f t="shared" si="12"/>
        <v>0</v>
      </c>
      <c r="L38" s="581">
        <f t="shared" si="12"/>
        <v>0</v>
      </c>
    </row>
    <row r="39" spans="1:20">
      <c r="A39" s="278"/>
      <c r="F39" s="579"/>
      <c r="G39" s="579"/>
      <c r="I39" s="581"/>
      <c r="J39" s="581"/>
      <c r="K39" s="581"/>
      <c r="L39" s="581"/>
    </row>
    <row r="40" spans="1:20">
      <c r="A40" s="568" t="s">
        <v>902</v>
      </c>
      <c r="D40" s="572"/>
      <c r="E40" s="356"/>
      <c r="F40" s="356"/>
      <c r="G40" s="356"/>
      <c r="T40" s="275"/>
    </row>
    <row r="41" spans="1:20" ht="20.100000000000001" customHeight="1">
      <c r="A41" s="278">
        <f>A38+1</f>
        <v>29</v>
      </c>
      <c r="B41" s="279" t="s">
        <v>903</v>
      </c>
      <c r="C41" s="568" t="s">
        <v>424</v>
      </c>
      <c r="D41" s="576" t="s">
        <v>571</v>
      </c>
      <c r="E41" s="577">
        <f>365/365</f>
        <v>1</v>
      </c>
      <c r="F41" s="578">
        <f>'6c- ADIT BOY'!C28</f>
        <v>0</v>
      </c>
      <c r="G41" s="578">
        <f>'6c- ADIT BOY'!E28</f>
        <v>0</v>
      </c>
      <c r="H41" s="579">
        <f t="shared" ref="H41:H53" si="13">E41*G41</f>
        <v>0</v>
      </c>
      <c r="I41" s="580">
        <f>'6c- ADIT BOY'!F28</f>
        <v>0</v>
      </c>
      <c r="J41" s="581">
        <f t="shared" ref="J41:J53" si="14">I41*E41</f>
        <v>0</v>
      </c>
      <c r="K41" s="580">
        <f>'6c- ADIT BOY'!G28</f>
        <v>0</v>
      </c>
      <c r="L41" s="581">
        <f t="shared" ref="L41:L53" si="15">E41*K41</f>
        <v>0</v>
      </c>
    </row>
    <row r="42" spans="1:20" ht="20.100000000000001" customHeight="1">
      <c r="A42" s="278">
        <f t="shared" ref="A42:A54" si="16">+A41+1</f>
        <v>30</v>
      </c>
      <c r="B42" s="279" t="s">
        <v>897</v>
      </c>
      <c r="C42" s="568" t="s">
        <v>426</v>
      </c>
      <c r="D42" s="576" t="s">
        <v>571</v>
      </c>
      <c r="E42" s="577">
        <f>335/365</f>
        <v>0.9178082191780822</v>
      </c>
      <c r="F42" s="582">
        <v>0</v>
      </c>
      <c r="G42" s="582">
        <v>0</v>
      </c>
      <c r="H42" s="579">
        <f t="shared" si="13"/>
        <v>0</v>
      </c>
      <c r="I42" s="583">
        <v>0</v>
      </c>
      <c r="J42" s="581">
        <f t="shared" si="14"/>
        <v>0</v>
      </c>
      <c r="K42" s="583">
        <v>0</v>
      </c>
      <c r="L42" s="581">
        <f t="shared" si="15"/>
        <v>0</v>
      </c>
    </row>
    <row r="43" spans="1:20" ht="20.100000000000001" customHeight="1">
      <c r="A43" s="278">
        <f t="shared" si="16"/>
        <v>31</v>
      </c>
      <c r="B43" s="279" t="s">
        <v>897</v>
      </c>
      <c r="C43" s="568" t="s">
        <v>428</v>
      </c>
      <c r="D43" s="576" t="s">
        <v>571</v>
      </c>
      <c r="E43" s="577">
        <f>307/365</f>
        <v>0.84109589041095889</v>
      </c>
      <c r="F43" s="582">
        <v>0</v>
      </c>
      <c r="G43" s="582">
        <v>0</v>
      </c>
      <c r="H43" s="579">
        <f t="shared" si="13"/>
        <v>0</v>
      </c>
      <c r="I43" s="583">
        <v>0</v>
      </c>
      <c r="J43" s="581">
        <f t="shared" si="14"/>
        <v>0</v>
      </c>
      <c r="K43" s="583">
        <v>0</v>
      </c>
      <c r="L43" s="581">
        <f t="shared" si="15"/>
        <v>0</v>
      </c>
    </row>
    <row r="44" spans="1:20" ht="20.100000000000001" customHeight="1">
      <c r="A44" s="278">
        <f t="shared" si="16"/>
        <v>32</v>
      </c>
      <c r="B44" s="279" t="s">
        <v>897</v>
      </c>
      <c r="C44" s="568" t="s">
        <v>429</v>
      </c>
      <c r="D44" s="576" t="s">
        <v>571</v>
      </c>
      <c r="E44" s="577">
        <f>276/365</f>
        <v>0.75616438356164384</v>
      </c>
      <c r="F44" s="582">
        <v>0</v>
      </c>
      <c r="G44" s="582">
        <v>0</v>
      </c>
      <c r="H44" s="579">
        <f t="shared" si="13"/>
        <v>0</v>
      </c>
      <c r="I44" s="583">
        <v>0</v>
      </c>
      <c r="J44" s="581">
        <f t="shared" si="14"/>
        <v>0</v>
      </c>
      <c r="K44" s="583">
        <v>0</v>
      </c>
      <c r="L44" s="581">
        <f t="shared" si="15"/>
        <v>0</v>
      </c>
    </row>
    <row r="45" spans="1:20" ht="20.100000000000001" customHeight="1">
      <c r="A45" s="278">
        <f t="shared" si="16"/>
        <v>33</v>
      </c>
      <c r="B45" s="279" t="s">
        <v>897</v>
      </c>
      <c r="C45" s="568" t="s">
        <v>430</v>
      </c>
      <c r="D45" s="576" t="s">
        <v>571</v>
      </c>
      <c r="E45" s="577">
        <f>246/365</f>
        <v>0.67397260273972603</v>
      </c>
      <c r="F45" s="582">
        <v>0</v>
      </c>
      <c r="G45" s="582">
        <v>0</v>
      </c>
      <c r="H45" s="579">
        <f t="shared" si="13"/>
        <v>0</v>
      </c>
      <c r="I45" s="583">
        <v>0</v>
      </c>
      <c r="J45" s="581">
        <f t="shared" si="14"/>
        <v>0</v>
      </c>
      <c r="K45" s="583">
        <v>0</v>
      </c>
      <c r="L45" s="581">
        <f t="shared" si="15"/>
        <v>0</v>
      </c>
    </row>
    <row r="46" spans="1:20" ht="20.100000000000001" customHeight="1">
      <c r="A46" s="278">
        <f t="shared" si="16"/>
        <v>34</v>
      </c>
      <c r="B46" s="279" t="s">
        <v>897</v>
      </c>
      <c r="C46" s="568" t="s">
        <v>431</v>
      </c>
      <c r="D46" s="576" t="s">
        <v>571</v>
      </c>
      <c r="E46" s="577">
        <f>215/365</f>
        <v>0.58904109589041098</v>
      </c>
      <c r="F46" s="582">
        <v>0</v>
      </c>
      <c r="G46" s="582">
        <v>0</v>
      </c>
      <c r="H46" s="579">
        <f t="shared" si="13"/>
        <v>0</v>
      </c>
      <c r="I46" s="583">
        <v>0</v>
      </c>
      <c r="J46" s="581">
        <f t="shared" si="14"/>
        <v>0</v>
      </c>
      <c r="K46" s="583">
        <v>0</v>
      </c>
      <c r="L46" s="581">
        <f t="shared" si="15"/>
        <v>0</v>
      </c>
    </row>
    <row r="47" spans="1:20" ht="20.100000000000001" customHeight="1">
      <c r="A47" s="278">
        <f t="shared" si="16"/>
        <v>35</v>
      </c>
      <c r="B47" s="279" t="s">
        <v>897</v>
      </c>
      <c r="C47" s="568" t="s">
        <v>787</v>
      </c>
      <c r="D47" s="576" t="s">
        <v>571</v>
      </c>
      <c r="E47" s="577">
        <f>185/365</f>
        <v>0.50684931506849318</v>
      </c>
      <c r="F47" s="582">
        <v>0</v>
      </c>
      <c r="G47" s="582">
        <v>0</v>
      </c>
      <c r="H47" s="579">
        <f t="shared" si="13"/>
        <v>0</v>
      </c>
      <c r="I47" s="583">
        <v>0</v>
      </c>
      <c r="J47" s="581">
        <f t="shared" si="14"/>
        <v>0</v>
      </c>
      <c r="K47" s="583">
        <v>0</v>
      </c>
      <c r="L47" s="581">
        <f t="shared" si="15"/>
        <v>0</v>
      </c>
    </row>
    <row r="48" spans="1:20" ht="20.100000000000001" customHeight="1">
      <c r="A48" s="278">
        <f t="shared" si="16"/>
        <v>36</v>
      </c>
      <c r="B48" s="279" t="s">
        <v>897</v>
      </c>
      <c r="C48" s="568" t="s">
        <v>433</v>
      </c>
      <c r="D48" s="576" t="s">
        <v>571</v>
      </c>
      <c r="E48" s="577">
        <f>154/365</f>
        <v>0.42191780821917807</v>
      </c>
      <c r="F48" s="582">
        <v>0</v>
      </c>
      <c r="G48" s="582">
        <v>0</v>
      </c>
      <c r="H48" s="579">
        <f t="shared" si="13"/>
        <v>0</v>
      </c>
      <c r="I48" s="583">
        <v>0</v>
      </c>
      <c r="J48" s="581">
        <f t="shared" si="14"/>
        <v>0</v>
      </c>
      <c r="K48" s="583">
        <v>0</v>
      </c>
      <c r="L48" s="581">
        <f t="shared" si="15"/>
        <v>0</v>
      </c>
    </row>
    <row r="49" spans="1:12" ht="20.100000000000001" customHeight="1">
      <c r="A49" s="278">
        <f t="shared" si="16"/>
        <v>37</v>
      </c>
      <c r="B49" s="279" t="s">
        <v>897</v>
      </c>
      <c r="C49" s="568" t="s">
        <v>434</v>
      </c>
      <c r="D49" s="576" t="s">
        <v>571</v>
      </c>
      <c r="E49" s="577">
        <f>123/365</f>
        <v>0.33698630136986302</v>
      </c>
      <c r="F49" s="582">
        <v>0</v>
      </c>
      <c r="G49" s="582">
        <v>0</v>
      </c>
      <c r="H49" s="579">
        <f t="shared" si="13"/>
        <v>0</v>
      </c>
      <c r="I49" s="583">
        <v>0</v>
      </c>
      <c r="J49" s="581">
        <f t="shared" si="14"/>
        <v>0</v>
      </c>
      <c r="K49" s="583">
        <v>0</v>
      </c>
      <c r="L49" s="581">
        <f t="shared" si="15"/>
        <v>0</v>
      </c>
    </row>
    <row r="50" spans="1:12" ht="20.100000000000001" customHeight="1">
      <c r="A50" s="278">
        <f t="shared" si="16"/>
        <v>38</v>
      </c>
      <c r="B50" s="279" t="s">
        <v>897</v>
      </c>
      <c r="C50" s="568" t="s">
        <v>435</v>
      </c>
      <c r="D50" s="576" t="s">
        <v>571</v>
      </c>
      <c r="E50" s="577">
        <f>93/365</f>
        <v>0.25479452054794521</v>
      </c>
      <c r="F50" s="582">
        <v>0</v>
      </c>
      <c r="G50" s="582">
        <v>0</v>
      </c>
      <c r="H50" s="579">
        <f t="shared" si="13"/>
        <v>0</v>
      </c>
      <c r="I50" s="583">
        <v>0</v>
      </c>
      <c r="J50" s="581">
        <f t="shared" si="14"/>
        <v>0</v>
      </c>
      <c r="K50" s="583">
        <v>0</v>
      </c>
      <c r="L50" s="581">
        <f t="shared" si="15"/>
        <v>0</v>
      </c>
    </row>
    <row r="51" spans="1:12" ht="20.100000000000001" customHeight="1">
      <c r="A51" s="278">
        <f t="shared" si="16"/>
        <v>39</v>
      </c>
      <c r="B51" s="279" t="s">
        <v>897</v>
      </c>
      <c r="C51" s="568" t="s">
        <v>745</v>
      </c>
      <c r="D51" s="576" t="s">
        <v>571</v>
      </c>
      <c r="E51" s="577">
        <f>62/365</f>
        <v>0.16986301369863013</v>
      </c>
      <c r="F51" s="582">
        <v>0</v>
      </c>
      <c r="G51" s="582">
        <v>0</v>
      </c>
      <c r="H51" s="579">
        <f t="shared" si="13"/>
        <v>0</v>
      </c>
      <c r="I51" s="583">
        <v>0</v>
      </c>
      <c r="J51" s="581">
        <f t="shared" si="14"/>
        <v>0</v>
      </c>
      <c r="K51" s="583">
        <v>0</v>
      </c>
      <c r="L51" s="581">
        <f t="shared" si="15"/>
        <v>0</v>
      </c>
    </row>
    <row r="52" spans="1:12" ht="20.100000000000001" customHeight="1">
      <c r="A52" s="278">
        <f t="shared" si="16"/>
        <v>40</v>
      </c>
      <c r="B52" s="279" t="s">
        <v>897</v>
      </c>
      <c r="C52" s="568" t="s">
        <v>437</v>
      </c>
      <c r="D52" s="576" t="s">
        <v>571</v>
      </c>
      <c r="E52" s="577">
        <f>32/365</f>
        <v>8.7671232876712329E-2</v>
      </c>
      <c r="F52" s="582">
        <v>0</v>
      </c>
      <c r="G52" s="582">
        <v>0</v>
      </c>
      <c r="H52" s="579">
        <f t="shared" si="13"/>
        <v>0</v>
      </c>
      <c r="I52" s="583">
        <v>0</v>
      </c>
      <c r="J52" s="581">
        <f t="shared" si="14"/>
        <v>0</v>
      </c>
      <c r="K52" s="583">
        <v>0</v>
      </c>
      <c r="L52" s="581">
        <f t="shared" si="15"/>
        <v>0</v>
      </c>
    </row>
    <row r="53" spans="1:12" ht="20.100000000000001" customHeight="1">
      <c r="A53" s="278">
        <f t="shared" si="16"/>
        <v>41</v>
      </c>
      <c r="B53" s="279" t="s">
        <v>897</v>
      </c>
      <c r="C53" s="568" t="s">
        <v>424</v>
      </c>
      <c r="D53" s="576" t="s">
        <v>571</v>
      </c>
      <c r="E53" s="577">
        <f>1/365</f>
        <v>2.7397260273972603E-3</v>
      </c>
      <c r="F53" s="582">
        <v>0</v>
      </c>
      <c r="G53" s="582">
        <v>0</v>
      </c>
      <c r="H53" s="579">
        <f t="shared" si="13"/>
        <v>0</v>
      </c>
      <c r="I53" s="583">
        <v>0</v>
      </c>
      <c r="J53" s="581">
        <f t="shared" si="14"/>
        <v>0</v>
      </c>
      <c r="K53" s="583">
        <v>0</v>
      </c>
      <c r="L53" s="581">
        <f t="shared" si="15"/>
        <v>0</v>
      </c>
    </row>
    <row r="54" spans="1:12" ht="20.100000000000001" customHeight="1">
      <c r="A54" s="278">
        <f t="shared" si="16"/>
        <v>42</v>
      </c>
      <c r="B54" s="279" t="s">
        <v>904</v>
      </c>
      <c r="F54" s="579">
        <f t="shared" ref="F54:L54" si="17">SUM(F41:F53)</f>
        <v>0</v>
      </c>
      <c r="G54" s="579">
        <f t="shared" si="17"/>
        <v>0</v>
      </c>
      <c r="H54" s="579">
        <f t="shared" si="17"/>
        <v>0</v>
      </c>
      <c r="I54" s="581">
        <f t="shared" si="17"/>
        <v>0</v>
      </c>
      <c r="J54" s="581">
        <f t="shared" si="17"/>
        <v>0</v>
      </c>
      <c r="K54" s="581">
        <f t="shared" si="17"/>
        <v>0</v>
      </c>
      <c r="L54" s="581">
        <f t="shared" si="17"/>
        <v>0</v>
      </c>
    </row>
    <row r="55" spans="1:12">
      <c r="B55" s="568"/>
    </row>
    <row r="56" spans="1:12">
      <c r="B56" s="568"/>
    </row>
    <row r="57" spans="1:12" ht="15.75" customHeight="1">
      <c r="A57" s="589" t="s">
        <v>708</v>
      </c>
      <c r="B57" s="568" t="s">
        <v>905</v>
      </c>
    </row>
    <row r="58" spans="1:12">
      <c r="A58" s="589" t="s">
        <v>710</v>
      </c>
      <c r="B58" s="568" t="s">
        <v>906</v>
      </c>
      <c r="D58" s="572"/>
      <c r="E58" s="590"/>
      <c r="F58" s="590"/>
      <c r="G58" s="590"/>
      <c r="H58" s="590"/>
      <c r="I58" s="591"/>
    </row>
    <row r="59" spans="1:12">
      <c r="A59" s="592" t="s">
        <v>12</v>
      </c>
      <c r="B59" s="568" t="s">
        <v>907</v>
      </c>
      <c r="D59" s="572"/>
      <c r="E59" s="590"/>
      <c r="F59" s="590"/>
      <c r="G59" s="590"/>
      <c r="H59" s="590"/>
      <c r="I59" s="591"/>
    </row>
    <row r="60" spans="1:12">
      <c r="A60" s="592" t="s">
        <v>13</v>
      </c>
      <c r="B60" s="568" t="s">
        <v>1190</v>
      </c>
      <c r="D60" s="572"/>
      <c r="E60" s="590"/>
      <c r="F60" s="590"/>
      <c r="G60" s="590"/>
      <c r="H60" s="590"/>
      <c r="I60" s="591"/>
    </row>
    <row r="61" spans="1:12">
      <c r="A61" s="592" t="s">
        <v>14</v>
      </c>
      <c r="B61" s="279" t="s">
        <v>1191</v>
      </c>
      <c r="D61" s="572"/>
      <c r="E61" s="356"/>
    </row>
    <row r="62" spans="1:12">
      <c r="D62" s="593"/>
      <c r="E62" s="594"/>
    </row>
    <row r="63" spans="1:12">
      <c r="D63" s="593"/>
      <c r="E63" s="594"/>
    </row>
    <row r="64" spans="1:12">
      <c r="D64" s="593"/>
      <c r="E64" s="594"/>
    </row>
    <row r="65" spans="2:5">
      <c r="D65" s="593"/>
      <c r="E65" s="594"/>
    </row>
    <row r="66" spans="2:5">
      <c r="D66" s="593"/>
      <c r="E66" s="594"/>
    </row>
    <row r="67" spans="2:5">
      <c r="D67" s="593"/>
      <c r="E67" s="594"/>
    </row>
    <row r="68" spans="2:5">
      <c r="D68" s="593"/>
      <c r="E68" s="594"/>
    </row>
    <row r="69" spans="2:5">
      <c r="D69" s="593"/>
      <c r="E69" s="594"/>
    </row>
    <row r="70" spans="2:5">
      <c r="D70" s="593"/>
      <c r="E70" s="594"/>
    </row>
    <row r="71" spans="2:5">
      <c r="D71" s="593"/>
      <c r="E71" s="594"/>
    </row>
    <row r="72" spans="2:5">
      <c r="B72" s="568"/>
      <c r="D72" s="593"/>
      <c r="E72" s="594"/>
    </row>
    <row r="73" spans="2:5">
      <c r="D73" s="593"/>
      <c r="E73" s="594"/>
    </row>
    <row r="74" spans="2:5">
      <c r="B74" s="568"/>
      <c r="D74" s="593"/>
      <c r="E74" s="594"/>
    </row>
    <row r="178" spans="9:9">
      <c r="I178" s="595"/>
    </row>
  </sheetData>
  <mergeCells count="2">
    <mergeCell ref="A2:L2"/>
    <mergeCell ref="A3:L3"/>
  </mergeCells>
  <printOptions horizontalCentered="1"/>
  <pageMargins left="0.25" right="0.25" top="0.5" bottom="0.5" header="0.3" footer="0.3"/>
  <pageSetup scale="46" orientation="landscape" cellComments="asDisplayed" r:id="rId1"/>
  <headerFooter alignWithMargins="0"/>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DA3-472A-4BFC-B7DB-7195262DFD8E}">
  <sheetPr>
    <tabColor rgb="FFFFFF00"/>
  </sheetPr>
  <dimension ref="A1:U210"/>
  <sheetViews>
    <sheetView view="pageBreakPreview" topLeftCell="A7" zoomScale="70" zoomScaleNormal="50" zoomScaleSheetLayoutView="70" workbookViewId="0">
      <selection activeCell="AF22" sqref="AF22"/>
    </sheetView>
  </sheetViews>
  <sheetFormatPr defaultColWidth="11.21875" defaultRowHeight="15.6"/>
  <cols>
    <col min="1" max="1" width="6.77734375" style="568" customWidth="1"/>
    <col min="2" max="2" width="66.21875" style="279" customWidth="1"/>
    <col min="3" max="3" width="28.44140625" style="568" customWidth="1"/>
    <col min="4" max="4" width="20.77734375" style="568" customWidth="1"/>
    <col min="5" max="5" width="15.21875" style="568" customWidth="1"/>
    <col min="6" max="6" width="17.77734375" style="568" customWidth="1"/>
    <col min="7" max="7" width="17" style="568" customWidth="1"/>
    <col min="8" max="8" width="100" style="568" customWidth="1"/>
    <col min="9" max="16384" width="11.21875" style="567"/>
  </cols>
  <sheetData>
    <row r="1" spans="1:21" ht="17.399999999999999">
      <c r="B1" s="961" t="s">
        <v>908</v>
      </c>
      <c r="C1" s="961"/>
      <c r="D1" s="961"/>
      <c r="E1" s="961"/>
      <c r="F1" s="961"/>
      <c r="G1" s="961"/>
      <c r="H1" s="961"/>
      <c r="I1" s="570"/>
      <c r="J1" s="570"/>
    </row>
    <row r="2" spans="1:21" ht="17.399999999999999">
      <c r="B2" s="961" t="s">
        <v>575</v>
      </c>
      <c r="C2" s="961"/>
      <c r="D2" s="961"/>
      <c r="E2" s="961"/>
      <c r="F2" s="961"/>
      <c r="G2" s="961"/>
      <c r="H2" s="961"/>
      <c r="I2" s="570"/>
      <c r="J2" s="570"/>
    </row>
    <row r="3" spans="1:21" ht="17.399999999999999">
      <c r="B3" s="961" t="s">
        <v>409</v>
      </c>
      <c r="C3" s="961"/>
      <c r="D3" s="961"/>
      <c r="E3" s="961"/>
      <c r="F3" s="961"/>
      <c r="G3" s="961"/>
      <c r="H3" s="961"/>
      <c r="I3" s="570"/>
      <c r="J3" s="570"/>
    </row>
    <row r="4" spans="1:21" ht="17.399999999999999">
      <c r="B4" s="568"/>
      <c r="I4" s="570"/>
      <c r="J4" s="570"/>
    </row>
    <row r="5" spans="1:21">
      <c r="D5" s="356"/>
      <c r="E5" s="356"/>
      <c r="G5" s="356"/>
    </row>
    <row r="6" spans="1:21">
      <c r="D6" s="567"/>
      <c r="E6" s="567"/>
      <c r="F6" s="567"/>
      <c r="G6" s="567"/>
      <c r="U6" s="275"/>
    </row>
    <row r="7" spans="1:21" ht="34.5" customHeight="1">
      <c r="A7" s="276" t="s">
        <v>551</v>
      </c>
      <c r="B7" s="276" t="s">
        <v>552</v>
      </c>
      <c r="C7" s="596"/>
      <c r="D7" s="597"/>
      <c r="E7" s="277" t="s">
        <v>462</v>
      </c>
      <c r="F7" s="277" t="s">
        <v>553</v>
      </c>
      <c r="G7" s="276" t="s">
        <v>554</v>
      </c>
      <c r="H7" s="596"/>
      <c r="U7" s="275"/>
    </row>
    <row r="8" spans="1:21">
      <c r="B8" s="278"/>
      <c r="D8" s="567"/>
    </row>
    <row r="9" spans="1:21" ht="20.100000000000001" customHeight="1">
      <c r="A9" s="568">
        <v>1</v>
      </c>
      <c r="B9" s="568" t="s">
        <v>570</v>
      </c>
      <c r="D9" s="567"/>
      <c r="E9" s="598">
        <f>+E54</f>
        <v>0</v>
      </c>
      <c r="F9" s="598">
        <f>+F54</f>
        <v>0</v>
      </c>
      <c r="G9" s="598">
        <f>+G54</f>
        <v>0</v>
      </c>
      <c r="H9" s="568" t="s">
        <v>909</v>
      </c>
    </row>
    <row r="10" spans="1:21" ht="20.100000000000001" customHeight="1">
      <c r="A10" s="568">
        <f>+A9+1</f>
        <v>2</v>
      </c>
      <c r="B10" s="568" t="s">
        <v>573</v>
      </c>
      <c r="D10" s="567"/>
      <c r="E10" s="598">
        <f>+E78</f>
        <v>0</v>
      </c>
      <c r="F10" s="598">
        <f>+F78</f>
        <v>0</v>
      </c>
      <c r="G10" s="598">
        <f>+G78</f>
        <v>0</v>
      </c>
      <c r="H10" s="568" t="s">
        <v>910</v>
      </c>
    </row>
    <row r="11" spans="1:21" ht="20.100000000000001" customHeight="1">
      <c r="A11" s="568">
        <f>+A10+1</f>
        <v>3</v>
      </c>
      <c r="B11" s="568" t="s">
        <v>557</v>
      </c>
      <c r="D11" s="567"/>
      <c r="E11" s="598">
        <f>E32</f>
        <v>0</v>
      </c>
      <c r="F11" s="598">
        <f>F32</f>
        <v>0</v>
      </c>
      <c r="G11" s="598">
        <f>G32</f>
        <v>0</v>
      </c>
      <c r="H11" s="568" t="s">
        <v>911</v>
      </c>
    </row>
    <row r="12" spans="1:21" ht="20.100000000000001" customHeight="1">
      <c r="A12" s="568">
        <f>+A11+1</f>
        <v>4</v>
      </c>
      <c r="B12" s="568" t="s">
        <v>558</v>
      </c>
      <c r="D12" s="567"/>
      <c r="E12" s="598">
        <f>SUM(E9:E11)</f>
        <v>0</v>
      </c>
      <c r="F12" s="598">
        <f>SUM(F9:F11)</f>
        <v>0</v>
      </c>
      <c r="G12" s="598">
        <f>SUM(G9:G11)</f>
        <v>0</v>
      </c>
      <c r="H12" s="599" t="s">
        <v>912</v>
      </c>
    </row>
    <row r="13" spans="1:21">
      <c r="B13" s="568"/>
      <c r="D13" s="599"/>
      <c r="H13" s="598"/>
    </row>
    <row r="14" spans="1:21">
      <c r="B14" s="568"/>
      <c r="H14" s="579"/>
    </row>
    <row r="15" spans="1:21" ht="33" customHeight="1">
      <c r="B15" s="964" t="s">
        <v>913</v>
      </c>
      <c r="C15" s="964"/>
      <c r="D15" s="964"/>
      <c r="E15" s="964"/>
      <c r="F15" s="964"/>
      <c r="G15" s="964"/>
      <c r="H15" s="964"/>
    </row>
    <row r="16" spans="1:21">
      <c r="C16" s="567"/>
      <c r="D16" s="356"/>
      <c r="E16" s="356"/>
      <c r="F16" s="356"/>
      <c r="G16" s="356"/>
    </row>
    <row r="17" spans="1:8">
      <c r="B17" s="356" t="s">
        <v>12</v>
      </c>
      <c r="C17" s="356" t="s">
        <v>13</v>
      </c>
      <c r="D17" s="356" t="s">
        <v>14</v>
      </c>
      <c r="E17" s="356" t="s">
        <v>15</v>
      </c>
      <c r="F17" s="356" t="s">
        <v>16</v>
      </c>
      <c r="G17" s="356" t="s">
        <v>17</v>
      </c>
      <c r="H17" s="356" t="s">
        <v>18</v>
      </c>
    </row>
    <row r="18" spans="1:8" ht="31.2">
      <c r="B18" s="279" t="s">
        <v>557</v>
      </c>
      <c r="C18" s="600" t="s">
        <v>221</v>
      </c>
      <c r="D18" s="600" t="s">
        <v>914</v>
      </c>
      <c r="E18" s="600" t="s">
        <v>462</v>
      </c>
      <c r="F18" s="600" t="s">
        <v>553</v>
      </c>
      <c r="G18" s="600" t="s">
        <v>554</v>
      </c>
      <c r="H18" s="600" t="s">
        <v>915</v>
      </c>
    </row>
    <row r="19" spans="1:8" ht="30" customHeight="1">
      <c r="A19" s="568">
        <f>A12+1</f>
        <v>5</v>
      </c>
      <c r="B19" s="601"/>
      <c r="C19" s="602"/>
      <c r="D19" s="603"/>
      <c r="E19" s="603"/>
      <c r="F19" s="603"/>
      <c r="G19" s="603"/>
      <c r="H19" s="604"/>
    </row>
    <row r="20" spans="1:8" ht="30" customHeight="1">
      <c r="A20" s="568">
        <f t="shared" ref="A20:A32" si="0">+A19+1</f>
        <v>6</v>
      </c>
      <c r="B20" s="605"/>
      <c r="C20" s="602"/>
      <c r="D20" s="603"/>
      <c r="E20" s="603"/>
      <c r="F20" s="603"/>
      <c r="G20" s="603"/>
      <c r="H20" s="604"/>
    </row>
    <row r="21" spans="1:8" ht="30" customHeight="1">
      <c r="A21" s="568">
        <f t="shared" si="0"/>
        <v>7</v>
      </c>
      <c r="B21" s="605"/>
      <c r="C21" s="602"/>
      <c r="D21" s="603"/>
      <c r="E21" s="603"/>
      <c r="F21" s="603"/>
      <c r="G21" s="603"/>
      <c r="H21" s="604"/>
    </row>
    <row r="22" spans="1:8" ht="30" customHeight="1">
      <c r="A22" s="568">
        <f t="shared" si="0"/>
        <v>8</v>
      </c>
      <c r="B22" s="605"/>
      <c r="C22" s="602"/>
      <c r="D22" s="603"/>
      <c r="E22" s="603"/>
      <c r="F22" s="603"/>
      <c r="G22" s="603"/>
      <c r="H22" s="604"/>
    </row>
    <row r="23" spans="1:8" ht="30" customHeight="1">
      <c r="A23" s="568">
        <f t="shared" si="0"/>
        <v>9</v>
      </c>
      <c r="B23" s="605"/>
      <c r="C23" s="602"/>
      <c r="D23" s="603"/>
      <c r="E23" s="603"/>
      <c r="F23" s="603"/>
      <c r="G23" s="603"/>
      <c r="H23" s="604"/>
    </row>
    <row r="24" spans="1:8" ht="30" customHeight="1">
      <c r="A24" s="568">
        <f t="shared" si="0"/>
        <v>10</v>
      </c>
      <c r="B24" s="605"/>
      <c r="C24" s="602"/>
      <c r="D24" s="603"/>
      <c r="E24" s="603"/>
      <c r="F24" s="603"/>
      <c r="G24" s="603"/>
      <c r="H24" s="604"/>
    </row>
    <row r="25" spans="1:8" ht="30" customHeight="1">
      <c r="A25" s="568">
        <f t="shared" si="0"/>
        <v>11</v>
      </c>
      <c r="B25" s="605"/>
      <c r="C25" s="602"/>
      <c r="D25" s="603"/>
      <c r="E25" s="603"/>
      <c r="F25" s="603"/>
      <c r="G25" s="603"/>
      <c r="H25" s="604"/>
    </row>
    <row r="26" spans="1:8" ht="30" customHeight="1">
      <c r="A26" s="568">
        <f t="shared" si="0"/>
        <v>12</v>
      </c>
      <c r="B26" s="605"/>
      <c r="C26" s="602"/>
      <c r="D26" s="606"/>
      <c r="E26" s="603"/>
      <c r="F26" s="603"/>
      <c r="G26" s="603"/>
      <c r="H26" s="604"/>
    </row>
    <row r="27" spans="1:8" ht="30" customHeight="1">
      <c r="A27" s="568">
        <f t="shared" si="0"/>
        <v>13</v>
      </c>
      <c r="B27" s="605"/>
      <c r="C27" s="602"/>
      <c r="D27" s="603"/>
      <c r="E27" s="603"/>
      <c r="F27" s="603"/>
      <c r="G27" s="603"/>
      <c r="H27" s="604"/>
    </row>
    <row r="28" spans="1:8" ht="30" customHeight="1">
      <c r="A28" s="568">
        <f t="shared" si="0"/>
        <v>14</v>
      </c>
      <c r="B28" s="607" t="s">
        <v>916</v>
      </c>
      <c r="C28" s="608"/>
      <c r="D28" s="608"/>
      <c r="E28" s="608"/>
      <c r="F28" s="608"/>
      <c r="G28" s="608"/>
      <c r="H28" s="609" t="s">
        <v>917</v>
      </c>
    </row>
    <row r="29" spans="1:8" ht="20.100000000000001" customHeight="1">
      <c r="A29" s="568">
        <f t="shared" si="0"/>
        <v>15</v>
      </c>
      <c r="B29" s="610" t="s">
        <v>918</v>
      </c>
      <c r="C29" s="611">
        <f>SUBTOTAL(9,C19:C28)</f>
        <v>0</v>
      </c>
      <c r="D29" s="612">
        <f>SUM(D19:D28)</f>
        <v>0</v>
      </c>
      <c r="E29" s="612">
        <f>SUM(E19:E28)</f>
        <v>0</v>
      </c>
      <c r="F29" s="612">
        <f>SUM(F19:F28)</f>
        <v>0</v>
      </c>
      <c r="G29" s="612">
        <f>SUM(G19:G28)</f>
        <v>0</v>
      </c>
      <c r="H29" s="613"/>
    </row>
    <row r="30" spans="1:8" ht="20.100000000000001" customHeight="1">
      <c r="A30" s="568">
        <f t="shared" si="0"/>
        <v>16</v>
      </c>
      <c r="B30" s="614" t="s">
        <v>919</v>
      </c>
      <c r="C30" s="615"/>
      <c r="D30" s="615"/>
      <c r="E30" s="615"/>
      <c r="F30" s="616"/>
      <c r="G30" s="617"/>
      <c r="H30" s="604"/>
    </row>
    <row r="31" spans="1:8" ht="20.100000000000001" customHeight="1">
      <c r="A31" s="568">
        <f t="shared" si="0"/>
        <v>17</v>
      </c>
      <c r="B31" s="618" t="s">
        <v>920</v>
      </c>
      <c r="C31" s="619"/>
      <c r="D31" s="619"/>
      <c r="E31" s="619"/>
      <c r="F31" s="619"/>
      <c r="G31" s="619"/>
      <c r="H31" s="620"/>
    </row>
    <row r="32" spans="1:8" ht="20.100000000000001" customHeight="1" thickBot="1">
      <c r="A32" s="568">
        <f t="shared" si="0"/>
        <v>18</v>
      </c>
      <c r="B32" s="621" t="s">
        <v>221</v>
      </c>
      <c r="C32" s="622">
        <f>+C29-C30-C31</f>
        <v>0</v>
      </c>
      <c r="D32" s="622">
        <f>+D29-D30-D31</f>
        <v>0</v>
      </c>
      <c r="E32" s="622">
        <f>+E29-E30-E31</f>
        <v>0</v>
      </c>
      <c r="F32" s="622">
        <f>+F29-F30-F31</f>
        <v>0</v>
      </c>
      <c r="G32" s="622">
        <f>+G29-G30-G31</f>
        <v>0</v>
      </c>
      <c r="H32" s="623"/>
    </row>
    <row r="33" spans="1:8" ht="20.100000000000001" customHeight="1" thickTop="1">
      <c r="B33" s="568" t="s">
        <v>921</v>
      </c>
      <c r="C33" s="599"/>
      <c r="D33" s="624"/>
      <c r="E33" s="356"/>
      <c r="G33" s="625"/>
    </row>
    <row r="34" spans="1:8" ht="20.100000000000001" customHeight="1">
      <c r="B34" s="963" t="s">
        <v>922</v>
      </c>
      <c r="C34" s="963"/>
      <c r="D34" s="963"/>
      <c r="E34" s="963"/>
      <c r="F34" s="963"/>
      <c r="G34" s="963"/>
    </row>
    <row r="35" spans="1:8" ht="20.100000000000001" customHeight="1">
      <c r="B35" s="279" t="s">
        <v>923</v>
      </c>
      <c r="F35" s="356"/>
      <c r="G35" s="356"/>
    </row>
    <row r="36" spans="1:8" ht="20.100000000000001" customHeight="1">
      <c r="B36" s="279" t="s">
        <v>924</v>
      </c>
      <c r="F36" s="356"/>
      <c r="G36" s="356"/>
    </row>
    <row r="37" spans="1:8" ht="20.100000000000001" customHeight="1">
      <c r="B37" s="279" t="s">
        <v>925</v>
      </c>
      <c r="F37" s="356"/>
      <c r="G37" s="356"/>
    </row>
    <row r="38" spans="1:8" ht="35.25" customHeight="1">
      <c r="B38" s="963" t="s">
        <v>926</v>
      </c>
      <c r="C38" s="963"/>
      <c r="D38" s="963"/>
      <c r="E38" s="963"/>
      <c r="F38" s="963"/>
      <c r="G38" s="963"/>
      <c r="H38" s="626"/>
    </row>
    <row r="39" spans="1:8">
      <c r="B39" s="626"/>
      <c r="C39" s="626"/>
      <c r="D39" s="626"/>
      <c r="E39" s="626"/>
      <c r="F39" s="626"/>
      <c r="G39" s="626"/>
      <c r="H39" s="626"/>
    </row>
    <row r="40" spans="1:8">
      <c r="B40" s="568"/>
    </row>
    <row r="41" spans="1:8">
      <c r="B41" s="356" t="s">
        <v>12</v>
      </c>
      <c r="C41" s="356" t="s">
        <v>13</v>
      </c>
      <c r="D41" s="356" t="s">
        <v>14</v>
      </c>
      <c r="E41" s="356" t="s">
        <v>15</v>
      </c>
      <c r="F41" s="356" t="s">
        <v>16</v>
      </c>
      <c r="G41" s="356" t="s">
        <v>17</v>
      </c>
      <c r="H41" s="356" t="s">
        <v>18</v>
      </c>
    </row>
    <row r="42" spans="1:8" ht="31.2">
      <c r="B42" s="568" t="s">
        <v>927</v>
      </c>
      <c r="C42" s="600" t="s">
        <v>221</v>
      </c>
      <c r="D42" s="600" t="s">
        <v>914</v>
      </c>
      <c r="E42" s="600" t="s">
        <v>462</v>
      </c>
      <c r="F42" s="600" t="s">
        <v>553</v>
      </c>
      <c r="G42" s="600" t="s">
        <v>554</v>
      </c>
      <c r="H42" s="600" t="s">
        <v>915</v>
      </c>
    </row>
    <row r="43" spans="1:8" ht="30" customHeight="1">
      <c r="A43" s="568">
        <f>A32+1</f>
        <v>19</v>
      </c>
      <c r="B43" s="605"/>
      <c r="C43" s="602"/>
      <c r="D43" s="603"/>
      <c r="E43" s="603"/>
      <c r="F43" s="603"/>
      <c r="G43" s="603"/>
      <c r="H43" s="604"/>
    </row>
    <row r="44" spans="1:8" ht="30" customHeight="1">
      <c r="A44" s="568">
        <f t="shared" ref="A44:A54" si="1">+A43+1</f>
        <v>20</v>
      </c>
      <c r="B44" s="605"/>
      <c r="C44" s="602"/>
      <c r="D44" s="603"/>
      <c r="E44" s="603"/>
      <c r="F44" s="603"/>
      <c r="G44" s="603"/>
      <c r="H44" s="604"/>
    </row>
    <row r="45" spans="1:8" ht="30" customHeight="1">
      <c r="A45" s="568">
        <f t="shared" si="1"/>
        <v>21</v>
      </c>
      <c r="B45" s="605"/>
      <c r="C45" s="602"/>
      <c r="D45" s="603"/>
      <c r="E45" s="603"/>
      <c r="F45" s="603"/>
      <c r="G45" s="603"/>
      <c r="H45" s="604"/>
    </row>
    <row r="46" spans="1:8" ht="30" customHeight="1">
      <c r="A46" s="568">
        <f t="shared" si="1"/>
        <v>22</v>
      </c>
      <c r="B46" s="605"/>
      <c r="C46" s="603"/>
      <c r="D46" s="603"/>
      <c r="E46" s="603"/>
      <c r="F46" s="603"/>
      <c r="G46" s="603"/>
      <c r="H46" s="604"/>
    </row>
    <row r="47" spans="1:8" ht="30" customHeight="1">
      <c r="A47" s="568">
        <f t="shared" si="1"/>
        <v>23</v>
      </c>
      <c r="B47" s="605"/>
      <c r="C47" s="603"/>
      <c r="D47" s="603"/>
      <c r="E47" s="603"/>
      <c r="F47" s="603"/>
      <c r="G47" s="603"/>
      <c r="H47" s="604"/>
    </row>
    <row r="48" spans="1:8" ht="30" customHeight="1">
      <c r="A48" s="568">
        <f t="shared" si="1"/>
        <v>24</v>
      </c>
      <c r="B48" s="627"/>
      <c r="C48" s="628"/>
      <c r="D48" s="628"/>
      <c r="E48" s="628"/>
      <c r="F48" s="628"/>
      <c r="G48" s="628"/>
      <c r="H48" s="604"/>
    </row>
    <row r="49" spans="1:8" ht="30" customHeight="1">
      <c r="A49" s="568">
        <f t="shared" si="1"/>
        <v>25</v>
      </c>
      <c r="B49" s="629"/>
      <c r="C49" s="628"/>
      <c r="D49" s="628"/>
      <c r="E49" s="628"/>
      <c r="F49" s="628"/>
      <c r="G49" s="628"/>
      <c r="H49" s="604"/>
    </row>
    <row r="50" spans="1:8" ht="30" customHeight="1">
      <c r="A50" s="568">
        <f t="shared" si="1"/>
        <v>26</v>
      </c>
      <c r="B50" s="607" t="s">
        <v>928</v>
      </c>
      <c r="C50" s="630"/>
      <c r="D50" s="630"/>
      <c r="E50" s="630"/>
      <c r="F50" s="630"/>
      <c r="G50" s="630"/>
      <c r="H50" s="609" t="s">
        <v>917</v>
      </c>
    </row>
    <row r="51" spans="1:8" ht="20.100000000000001" customHeight="1">
      <c r="A51" s="568">
        <f t="shared" si="1"/>
        <v>27</v>
      </c>
      <c r="B51" s="631" t="s">
        <v>929</v>
      </c>
      <c r="C51" s="612">
        <f>SUBTOTAL(9,C43:C50)</f>
        <v>0</v>
      </c>
      <c r="D51" s="612">
        <f>SUM(D43:D50)</f>
        <v>0</v>
      </c>
      <c r="E51" s="612">
        <f>SUM(E43:E50)</f>
        <v>0</v>
      </c>
      <c r="F51" s="612">
        <f>SUM(F43:F50)</f>
        <v>0</v>
      </c>
      <c r="G51" s="612">
        <f>SUM(G43:G50)</f>
        <v>0</v>
      </c>
      <c r="H51" s="613"/>
    </row>
    <row r="52" spans="1:8" ht="20.100000000000001" customHeight="1">
      <c r="A52" s="568">
        <f t="shared" si="1"/>
        <v>28</v>
      </c>
      <c r="B52" s="631" t="s">
        <v>919</v>
      </c>
      <c r="C52" s="615"/>
      <c r="D52" s="615"/>
      <c r="E52" s="615"/>
      <c r="F52" s="615"/>
      <c r="G52" s="615"/>
      <c r="H52" s="604"/>
    </row>
    <row r="53" spans="1:8" ht="20.100000000000001" customHeight="1">
      <c r="A53" s="568">
        <f t="shared" si="1"/>
        <v>29</v>
      </c>
      <c r="B53" s="632" t="s">
        <v>920</v>
      </c>
      <c r="C53" s="619"/>
      <c r="D53" s="619"/>
      <c r="E53" s="619"/>
      <c r="F53" s="619"/>
      <c r="G53" s="619"/>
      <c r="H53" s="620"/>
    </row>
    <row r="54" spans="1:8" ht="20.100000000000001" customHeight="1" thickBot="1">
      <c r="A54" s="568">
        <f t="shared" si="1"/>
        <v>30</v>
      </c>
      <c r="B54" s="621" t="s">
        <v>221</v>
      </c>
      <c r="C54" s="622">
        <f>+C51-C52-C53</f>
        <v>0</v>
      </c>
      <c r="D54" s="622">
        <f>+D51-D52-D53</f>
        <v>0</v>
      </c>
      <c r="E54" s="622">
        <f>+E51-E52-E53</f>
        <v>0</v>
      </c>
      <c r="F54" s="622">
        <f>+F51-F52-F53</f>
        <v>0</v>
      </c>
      <c r="G54" s="622">
        <f>+G51-G52-G53</f>
        <v>0</v>
      </c>
      <c r="H54" s="623"/>
    </row>
    <row r="55" spans="1:8" ht="20.100000000000001" customHeight="1" thickTop="1">
      <c r="B55" s="568" t="s">
        <v>930</v>
      </c>
      <c r="D55" s="356"/>
      <c r="E55" s="624"/>
      <c r="G55" s="626"/>
    </row>
    <row r="56" spans="1:8" ht="20.100000000000001" customHeight="1">
      <c r="B56" s="963" t="s">
        <v>922</v>
      </c>
      <c r="C56" s="963"/>
      <c r="D56" s="963"/>
      <c r="E56" s="963"/>
      <c r="F56" s="963"/>
      <c r="G56" s="963"/>
    </row>
    <row r="57" spans="1:8" ht="20.100000000000001" customHeight="1">
      <c r="B57" s="279" t="s">
        <v>923</v>
      </c>
      <c r="F57" s="356"/>
      <c r="G57" s="356"/>
    </row>
    <row r="58" spans="1:8" ht="20.100000000000001" customHeight="1">
      <c r="B58" s="279" t="s">
        <v>924</v>
      </c>
      <c r="F58" s="356"/>
      <c r="G58" s="356"/>
    </row>
    <row r="59" spans="1:8" ht="20.100000000000001" customHeight="1">
      <c r="B59" s="279" t="s">
        <v>925</v>
      </c>
      <c r="F59" s="356"/>
      <c r="G59" s="356"/>
    </row>
    <row r="60" spans="1:8" ht="35.1" customHeight="1">
      <c r="B60" s="963" t="s">
        <v>926</v>
      </c>
      <c r="C60" s="963"/>
      <c r="D60" s="963"/>
      <c r="E60" s="963"/>
      <c r="F60" s="963"/>
      <c r="G60" s="963"/>
      <c r="H60" s="626"/>
    </row>
    <row r="61" spans="1:8">
      <c r="H61" s="626"/>
    </row>
    <row r="62" spans="1:8">
      <c r="H62" s="626"/>
    </row>
    <row r="63" spans="1:8">
      <c r="B63" s="356" t="s">
        <v>12</v>
      </c>
      <c r="C63" s="356" t="s">
        <v>13</v>
      </c>
      <c r="D63" s="356" t="s">
        <v>14</v>
      </c>
      <c r="E63" s="356" t="s">
        <v>15</v>
      </c>
      <c r="F63" s="356" t="s">
        <v>16</v>
      </c>
      <c r="G63" s="356" t="s">
        <v>17</v>
      </c>
      <c r="H63" s="356" t="s">
        <v>18</v>
      </c>
    </row>
    <row r="64" spans="1:8" ht="31.2">
      <c r="B64" s="568" t="s">
        <v>931</v>
      </c>
      <c r="C64" s="600" t="s">
        <v>221</v>
      </c>
      <c r="D64" s="600" t="s">
        <v>914</v>
      </c>
      <c r="E64" s="600" t="s">
        <v>462</v>
      </c>
      <c r="F64" s="600" t="s">
        <v>553</v>
      </c>
      <c r="G64" s="600" t="s">
        <v>554</v>
      </c>
      <c r="H64" s="600" t="s">
        <v>915</v>
      </c>
    </row>
    <row r="65" spans="1:8" ht="30" customHeight="1">
      <c r="A65" s="568">
        <f>A54+1</f>
        <v>31</v>
      </c>
      <c r="B65" s="633"/>
      <c r="C65" s="602"/>
      <c r="D65" s="603"/>
      <c r="E65" s="603"/>
      <c r="F65" s="603"/>
      <c r="G65" s="603"/>
      <c r="H65" s="604"/>
    </row>
    <row r="66" spans="1:8" ht="30" customHeight="1">
      <c r="A66" s="568">
        <f t="shared" ref="A66:A78" si="2">+A65+1</f>
        <v>32</v>
      </c>
      <c r="B66" s="605"/>
      <c r="C66" s="602"/>
      <c r="D66" s="603"/>
      <c r="E66" s="603"/>
      <c r="F66" s="603"/>
      <c r="G66" s="603"/>
      <c r="H66" s="604"/>
    </row>
    <row r="67" spans="1:8" ht="30" customHeight="1">
      <c r="A67" s="568">
        <f t="shared" si="2"/>
        <v>33</v>
      </c>
      <c r="B67" s="605"/>
      <c r="C67" s="602"/>
      <c r="D67" s="603"/>
      <c r="E67" s="603"/>
      <c r="F67" s="603"/>
      <c r="G67" s="603"/>
      <c r="H67" s="604"/>
    </row>
    <row r="68" spans="1:8" ht="30" customHeight="1">
      <c r="A68" s="568">
        <f t="shared" si="2"/>
        <v>34</v>
      </c>
      <c r="B68" s="605"/>
      <c r="C68" s="602"/>
      <c r="D68" s="603"/>
      <c r="E68" s="603"/>
      <c r="F68" s="603"/>
      <c r="G68" s="603"/>
      <c r="H68" s="604"/>
    </row>
    <row r="69" spans="1:8" ht="30" customHeight="1">
      <c r="A69" s="568">
        <f t="shared" si="2"/>
        <v>35</v>
      </c>
      <c r="B69" s="605"/>
      <c r="C69" s="603"/>
      <c r="D69" s="628"/>
      <c r="E69" s="603"/>
      <c r="F69" s="603"/>
      <c r="G69" s="603"/>
      <c r="H69" s="604"/>
    </row>
    <row r="70" spans="1:8" ht="30" customHeight="1">
      <c r="A70" s="568">
        <f t="shared" si="2"/>
        <v>36</v>
      </c>
      <c r="B70" s="605"/>
      <c r="C70" s="603"/>
      <c r="D70" s="628"/>
      <c r="E70" s="603"/>
      <c r="F70" s="603"/>
      <c r="G70" s="603"/>
      <c r="H70" s="604"/>
    </row>
    <row r="71" spans="1:8" ht="30" customHeight="1">
      <c r="A71" s="568">
        <f t="shared" si="2"/>
        <v>37</v>
      </c>
      <c r="B71" s="605"/>
      <c r="C71" s="603"/>
      <c r="D71" s="628"/>
      <c r="E71" s="603"/>
      <c r="F71" s="603"/>
      <c r="G71" s="603"/>
      <c r="H71" s="604"/>
    </row>
    <row r="72" spans="1:8" ht="30" customHeight="1">
      <c r="A72" s="568">
        <f t="shared" si="2"/>
        <v>38</v>
      </c>
      <c r="B72" s="605"/>
      <c r="C72" s="603"/>
      <c r="D72" s="606"/>
      <c r="E72" s="603"/>
      <c r="F72" s="603"/>
      <c r="G72" s="603"/>
      <c r="H72" s="604"/>
    </row>
    <row r="73" spans="1:8" ht="30" customHeight="1">
      <c r="A73" s="568">
        <f t="shared" si="2"/>
        <v>39</v>
      </c>
      <c r="B73" s="605"/>
      <c r="C73" s="603"/>
      <c r="D73" s="603"/>
      <c r="E73" s="603"/>
      <c r="F73" s="603"/>
      <c r="G73" s="603"/>
      <c r="H73" s="604"/>
    </row>
    <row r="74" spans="1:8" ht="30" customHeight="1">
      <c r="A74" s="568">
        <f t="shared" si="2"/>
        <v>40</v>
      </c>
      <c r="B74" s="607" t="s">
        <v>928</v>
      </c>
      <c r="C74" s="630"/>
      <c r="D74" s="630"/>
      <c r="E74" s="630"/>
      <c r="F74" s="630"/>
      <c r="G74" s="630"/>
      <c r="H74" s="609" t="s">
        <v>917</v>
      </c>
    </row>
    <row r="75" spans="1:8" ht="20.100000000000001" customHeight="1">
      <c r="A75" s="568">
        <f t="shared" si="2"/>
        <v>41</v>
      </c>
      <c r="B75" s="610" t="s">
        <v>932</v>
      </c>
      <c r="C75" s="611">
        <f>SUBTOTAL(9,C65:C74)</f>
        <v>0</v>
      </c>
      <c r="D75" s="611">
        <f>SUM(D65:D74)</f>
        <v>0</v>
      </c>
      <c r="E75" s="611">
        <f>SUM(E65:E74)</f>
        <v>0</v>
      </c>
      <c r="F75" s="611">
        <f>SUM(F65:F74)</f>
        <v>0</v>
      </c>
      <c r="G75" s="611">
        <f>SUM(G65:G74)</f>
        <v>0</v>
      </c>
      <c r="H75" s="604"/>
    </row>
    <row r="76" spans="1:8" ht="20.100000000000001" customHeight="1">
      <c r="A76" s="568">
        <f t="shared" si="2"/>
        <v>42</v>
      </c>
      <c r="B76" s="610" t="s">
        <v>919</v>
      </c>
      <c r="C76" s="616"/>
      <c r="D76" s="616"/>
      <c r="E76" s="616"/>
      <c r="F76" s="616"/>
      <c r="G76" s="616"/>
      <c r="H76" s="604"/>
    </row>
    <row r="77" spans="1:8" ht="20.100000000000001" customHeight="1">
      <c r="A77" s="568">
        <f t="shared" si="2"/>
        <v>43</v>
      </c>
      <c r="B77" s="634" t="s">
        <v>920</v>
      </c>
      <c r="C77" s="635"/>
      <c r="D77" s="635"/>
      <c r="E77" s="635"/>
      <c r="F77" s="635"/>
      <c r="G77" s="635"/>
      <c r="H77" s="620"/>
    </row>
    <row r="78" spans="1:8" ht="20.100000000000001" customHeight="1" thickBot="1">
      <c r="A78" s="568">
        <f t="shared" si="2"/>
        <v>44</v>
      </c>
      <c r="B78" s="621" t="s">
        <v>221</v>
      </c>
      <c r="C78" s="636">
        <f>+C75-C76-C77</f>
        <v>0</v>
      </c>
      <c r="D78" s="636">
        <f>+D75-D76-D77</f>
        <v>0</v>
      </c>
      <c r="E78" s="636">
        <f>+E75-E76-E77</f>
        <v>0</v>
      </c>
      <c r="F78" s="636">
        <f>+F75-F76-F77</f>
        <v>0</v>
      </c>
      <c r="G78" s="636">
        <f>+G75-G76-G77</f>
        <v>0</v>
      </c>
      <c r="H78" s="623"/>
    </row>
    <row r="79" spans="1:8" ht="20.100000000000001" customHeight="1" thickTop="1">
      <c r="B79" s="568" t="s">
        <v>933</v>
      </c>
      <c r="E79" s="356"/>
      <c r="F79" s="356"/>
      <c r="H79" s="637"/>
    </row>
    <row r="80" spans="1:8" ht="20.100000000000001" customHeight="1">
      <c r="B80" s="963" t="s">
        <v>922</v>
      </c>
      <c r="C80" s="963"/>
      <c r="D80" s="963"/>
      <c r="E80" s="963"/>
      <c r="F80" s="963"/>
      <c r="G80" s="963"/>
    </row>
    <row r="81" spans="2:9" ht="20.100000000000001" customHeight="1">
      <c r="B81" s="279" t="s">
        <v>923</v>
      </c>
      <c r="F81" s="356"/>
      <c r="G81" s="356"/>
    </row>
    <row r="82" spans="2:9" ht="20.100000000000001" customHeight="1">
      <c r="B82" s="279" t="s">
        <v>924</v>
      </c>
      <c r="F82" s="356"/>
      <c r="G82" s="356"/>
    </row>
    <row r="83" spans="2:9" ht="20.100000000000001" customHeight="1">
      <c r="B83" s="279" t="s">
        <v>925</v>
      </c>
      <c r="F83" s="356"/>
      <c r="G83" s="356"/>
    </row>
    <row r="84" spans="2:9" ht="35.1" customHeight="1">
      <c r="B84" s="963" t="s">
        <v>926</v>
      </c>
      <c r="C84" s="963"/>
      <c r="D84" s="963"/>
      <c r="E84" s="963"/>
      <c r="F84" s="963"/>
      <c r="G84" s="963"/>
    </row>
    <row r="86" spans="2:9" ht="15.75" customHeight="1">
      <c r="B86" s="638"/>
      <c r="C86" s="638"/>
      <c r="D86" s="638"/>
      <c r="E86" s="638"/>
      <c r="F86" s="638"/>
      <c r="G86" s="638"/>
      <c r="H86" s="638"/>
    </row>
    <row r="87" spans="2:9">
      <c r="B87" s="961"/>
      <c r="C87" s="961"/>
      <c r="D87" s="961"/>
      <c r="E87" s="961"/>
      <c r="F87" s="961"/>
      <c r="G87" s="961"/>
      <c r="H87" s="961"/>
    </row>
    <row r="88" spans="2:9">
      <c r="B88" s="568"/>
    </row>
    <row r="89" spans="2:9">
      <c r="B89" s="568"/>
    </row>
    <row r="90" spans="2:9" ht="15.75" customHeight="1">
      <c r="B90" s="568"/>
    </row>
    <row r="91" spans="2:9">
      <c r="B91" s="568"/>
      <c r="D91" s="590"/>
      <c r="E91" s="590"/>
      <c r="F91" s="590"/>
      <c r="G91" s="590"/>
      <c r="H91" s="590"/>
      <c r="I91" s="591"/>
    </row>
    <row r="92" spans="2:9">
      <c r="B92" s="568"/>
      <c r="D92" s="590"/>
      <c r="E92" s="590"/>
      <c r="F92" s="590"/>
      <c r="G92" s="590"/>
      <c r="H92" s="590"/>
      <c r="I92" s="591"/>
    </row>
    <row r="93" spans="2:9">
      <c r="D93" s="356"/>
      <c r="E93" s="356"/>
    </row>
    <row r="94" spans="2:9">
      <c r="D94" s="594"/>
      <c r="E94" s="594"/>
    </row>
    <row r="95" spans="2:9">
      <c r="D95" s="594"/>
      <c r="E95" s="594"/>
    </row>
    <row r="96" spans="2:9">
      <c r="D96" s="594"/>
      <c r="E96" s="594"/>
    </row>
    <row r="97" spans="2:5">
      <c r="D97" s="594"/>
      <c r="E97" s="594"/>
    </row>
    <row r="98" spans="2:5">
      <c r="D98" s="594"/>
      <c r="E98" s="594"/>
    </row>
    <row r="99" spans="2:5">
      <c r="D99" s="594"/>
      <c r="E99" s="594"/>
    </row>
    <row r="100" spans="2:5">
      <c r="D100" s="594"/>
      <c r="E100" s="594"/>
    </row>
    <row r="101" spans="2:5">
      <c r="D101" s="594"/>
      <c r="E101" s="594"/>
    </row>
    <row r="102" spans="2:5">
      <c r="D102" s="594"/>
      <c r="E102" s="594"/>
    </row>
    <row r="103" spans="2:5">
      <c r="D103" s="594"/>
      <c r="E103" s="594"/>
    </row>
    <row r="104" spans="2:5">
      <c r="B104" s="568"/>
      <c r="D104" s="594"/>
      <c r="E104" s="594"/>
    </row>
    <row r="105" spans="2:5">
      <c r="D105" s="594"/>
      <c r="E105" s="594"/>
    </row>
    <row r="106" spans="2:5">
      <c r="B106" s="568"/>
      <c r="D106" s="594"/>
      <c r="E106" s="594"/>
    </row>
    <row r="210" spans="9:9">
      <c r="I210" s="595"/>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scale="46" fitToHeight="2" orientation="landscape" r:id="rId1"/>
  <headerFooter alignWithMargins="0"/>
  <rowBreaks count="2" manualBreakCount="2">
    <brk id="40" max="16383" man="1"/>
    <brk id="84" max="16383" man="1"/>
  </rowBreaks>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307F1-B061-494B-8275-9F8451A0F92A}">
  <sheetPr>
    <tabColor rgb="FFFFFF00"/>
  </sheetPr>
  <dimension ref="A1:U210"/>
  <sheetViews>
    <sheetView view="pageBreakPreview" topLeftCell="A61" zoomScale="70" zoomScaleNormal="50" zoomScaleSheetLayoutView="70" workbookViewId="0">
      <selection activeCell="AF22" sqref="AF22"/>
    </sheetView>
  </sheetViews>
  <sheetFormatPr defaultColWidth="11.21875" defaultRowHeight="15.6"/>
  <cols>
    <col min="1" max="1" width="6.77734375" style="568" customWidth="1"/>
    <col min="2" max="2" width="63.21875" style="279" customWidth="1"/>
    <col min="3" max="3" width="28.44140625" style="568" customWidth="1"/>
    <col min="4" max="4" width="19.5546875" style="568" customWidth="1"/>
    <col min="5" max="5" width="16.21875" style="568" customWidth="1"/>
    <col min="6" max="6" width="14.77734375" style="568" customWidth="1"/>
    <col min="7" max="7" width="19" style="568" customWidth="1"/>
    <col min="8" max="8" width="102.21875" style="568" customWidth="1"/>
    <col min="9" max="16384" width="11.21875" style="567"/>
  </cols>
  <sheetData>
    <row r="1" spans="1:21" ht="17.399999999999999">
      <c r="A1" s="279"/>
      <c r="B1" s="961" t="s">
        <v>934</v>
      </c>
      <c r="C1" s="961"/>
      <c r="D1" s="961"/>
      <c r="E1" s="961"/>
      <c r="F1" s="961"/>
      <c r="G1" s="961"/>
      <c r="H1" s="961"/>
      <c r="I1" s="570"/>
      <c r="J1" s="570"/>
    </row>
    <row r="2" spans="1:21" ht="17.399999999999999">
      <c r="B2" s="961" t="s">
        <v>575</v>
      </c>
      <c r="C2" s="965"/>
      <c r="D2" s="965"/>
      <c r="E2" s="965"/>
      <c r="F2" s="965"/>
      <c r="G2" s="965"/>
      <c r="H2" s="965"/>
      <c r="I2" s="570"/>
      <c r="J2" s="570"/>
    </row>
    <row r="3" spans="1:21" ht="17.399999999999999">
      <c r="B3" s="961" t="s">
        <v>410</v>
      </c>
      <c r="C3" s="961"/>
      <c r="D3" s="961"/>
      <c r="E3" s="961"/>
      <c r="F3" s="961"/>
      <c r="G3" s="961"/>
      <c r="H3" s="961"/>
      <c r="I3" s="570"/>
      <c r="J3" s="570"/>
    </row>
    <row r="4" spans="1:21" ht="17.399999999999999">
      <c r="I4" s="570"/>
      <c r="J4" s="570"/>
    </row>
    <row r="5" spans="1:21">
      <c r="D5" s="356"/>
      <c r="E5" s="356"/>
      <c r="G5" s="356"/>
    </row>
    <row r="6" spans="1:21">
      <c r="D6" s="356"/>
      <c r="E6" s="356"/>
      <c r="F6" s="356"/>
      <c r="G6" s="356"/>
      <c r="U6" s="275"/>
    </row>
    <row r="7" spans="1:21" ht="34.5" customHeight="1">
      <c r="A7" s="276" t="s">
        <v>551</v>
      </c>
      <c r="B7" s="276" t="s">
        <v>552</v>
      </c>
      <c r="C7" s="596"/>
      <c r="D7" s="597"/>
      <c r="E7" s="639" t="s">
        <v>462</v>
      </c>
      <c r="F7" s="277" t="s">
        <v>553</v>
      </c>
      <c r="G7" s="277" t="s">
        <v>554</v>
      </c>
      <c r="H7" s="596"/>
      <c r="U7" s="275"/>
    </row>
    <row r="8" spans="1:21">
      <c r="A8" s="278"/>
    </row>
    <row r="9" spans="1:21" ht="20.100000000000001" customHeight="1">
      <c r="A9" s="278">
        <v>1</v>
      </c>
      <c r="B9" s="568" t="s">
        <v>927</v>
      </c>
      <c r="E9" s="578">
        <f>+E54</f>
        <v>0</v>
      </c>
      <c r="F9" s="578">
        <f>+F54</f>
        <v>0</v>
      </c>
      <c r="G9" s="578">
        <f>+G54</f>
        <v>0</v>
      </c>
      <c r="H9" s="568" t="s">
        <v>909</v>
      </c>
    </row>
    <row r="10" spans="1:21" ht="20.100000000000001" customHeight="1">
      <c r="A10" s="278">
        <f>+A9+1</f>
        <v>2</v>
      </c>
      <c r="B10" s="568" t="s">
        <v>573</v>
      </c>
      <c r="E10" s="578">
        <f>+E78</f>
        <v>0</v>
      </c>
      <c r="F10" s="578">
        <f>+F78</f>
        <v>0</v>
      </c>
      <c r="G10" s="578">
        <f>+G78</f>
        <v>0</v>
      </c>
      <c r="H10" s="568" t="s">
        <v>910</v>
      </c>
    </row>
    <row r="11" spans="1:21" ht="20.100000000000001" customHeight="1">
      <c r="A11" s="278">
        <f>+A10+1</f>
        <v>3</v>
      </c>
      <c r="B11" s="568" t="s">
        <v>557</v>
      </c>
      <c r="E11" s="578">
        <f>E32</f>
        <v>0</v>
      </c>
      <c r="F11" s="578">
        <f>F32</f>
        <v>0</v>
      </c>
      <c r="G11" s="578">
        <f>G32</f>
        <v>0</v>
      </c>
      <c r="H11" s="568" t="s">
        <v>911</v>
      </c>
    </row>
    <row r="12" spans="1:21" ht="20.100000000000001" customHeight="1">
      <c r="A12" s="278">
        <f>+A11+1</f>
        <v>4</v>
      </c>
      <c r="B12" s="568" t="s">
        <v>558</v>
      </c>
      <c r="E12" s="578">
        <f>SUM(E9:E11)</f>
        <v>0</v>
      </c>
      <c r="F12" s="578">
        <f>SUM(F9:F11)</f>
        <v>0</v>
      </c>
      <c r="G12" s="578">
        <f>SUM(G9:G11)</f>
        <v>0</v>
      </c>
      <c r="H12" s="599" t="s">
        <v>912</v>
      </c>
    </row>
    <row r="13" spans="1:21">
      <c r="A13" s="278"/>
      <c r="B13" s="568"/>
      <c r="D13" s="599"/>
      <c r="H13" s="598"/>
    </row>
    <row r="14" spans="1:21">
      <c r="A14" s="278"/>
      <c r="B14" s="568"/>
      <c r="H14" s="579"/>
    </row>
    <row r="15" spans="1:21" ht="30" customHeight="1">
      <c r="A15" s="278"/>
      <c r="B15" s="964" t="s">
        <v>913</v>
      </c>
      <c r="C15" s="964"/>
      <c r="D15" s="964"/>
      <c r="E15" s="964"/>
      <c r="F15" s="964"/>
      <c r="G15" s="964"/>
      <c r="H15" s="964"/>
    </row>
    <row r="16" spans="1:21">
      <c r="A16" s="278"/>
    </row>
    <row r="17" spans="1:8">
      <c r="A17" s="278"/>
      <c r="B17" s="356" t="s">
        <v>12</v>
      </c>
      <c r="C17" s="356" t="s">
        <v>13</v>
      </c>
      <c r="D17" s="356" t="s">
        <v>14</v>
      </c>
      <c r="E17" s="356" t="s">
        <v>15</v>
      </c>
      <c r="F17" s="356" t="s">
        <v>16</v>
      </c>
      <c r="G17" s="356" t="s">
        <v>17</v>
      </c>
      <c r="H17" s="356" t="s">
        <v>18</v>
      </c>
    </row>
    <row r="18" spans="1:8" ht="31.2">
      <c r="A18" s="278"/>
      <c r="B18" s="279" t="s">
        <v>557</v>
      </c>
      <c r="C18" s="600" t="s">
        <v>221</v>
      </c>
      <c r="D18" s="600" t="s">
        <v>914</v>
      </c>
      <c r="E18" s="600" t="s">
        <v>462</v>
      </c>
      <c r="F18" s="600" t="s">
        <v>553</v>
      </c>
      <c r="G18" s="600" t="s">
        <v>554</v>
      </c>
      <c r="H18" s="600" t="s">
        <v>915</v>
      </c>
    </row>
    <row r="19" spans="1:8" ht="30" customHeight="1">
      <c r="A19" s="278">
        <f>A12+1</f>
        <v>5</v>
      </c>
      <c r="B19" s="601"/>
      <c r="C19" s="602"/>
      <c r="D19" s="603"/>
      <c r="E19" s="603"/>
      <c r="F19" s="603"/>
      <c r="G19" s="603"/>
      <c r="H19" s="604"/>
    </row>
    <row r="20" spans="1:8" ht="30" customHeight="1">
      <c r="A20" s="278">
        <f t="shared" ref="A20:A32" si="0">+A19+1</f>
        <v>6</v>
      </c>
      <c r="B20" s="605"/>
      <c r="C20" s="602"/>
      <c r="D20" s="603"/>
      <c r="E20" s="603"/>
      <c r="F20" s="603"/>
      <c r="G20" s="603"/>
      <c r="H20" s="604"/>
    </row>
    <row r="21" spans="1:8" ht="30" customHeight="1">
      <c r="A21" s="278">
        <f t="shared" si="0"/>
        <v>7</v>
      </c>
      <c r="B21" s="605"/>
      <c r="C21" s="602"/>
      <c r="D21" s="603"/>
      <c r="E21" s="603"/>
      <c r="F21" s="603"/>
      <c r="G21" s="603"/>
      <c r="H21" s="604"/>
    </row>
    <row r="22" spans="1:8" ht="30" customHeight="1">
      <c r="A22" s="278">
        <f t="shared" si="0"/>
        <v>8</v>
      </c>
      <c r="B22" s="605"/>
      <c r="C22" s="602"/>
      <c r="D22" s="603"/>
      <c r="E22" s="603"/>
      <c r="F22" s="603"/>
      <c r="G22" s="603"/>
      <c r="H22" s="604"/>
    </row>
    <row r="23" spans="1:8" ht="30" customHeight="1">
      <c r="A23" s="278">
        <f t="shared" si="0"/>
        <v>9</v>
      </c>
      <c r="B23" s="605"/>
      <c r="C23" s="602"/>
      <c r="D23" s="603"/>
      <c r="E23" s="603"/>
      <c r="F23" s="603"/>
      <c r="G23" s="603"/>
      <c r="H23" s="604"/>
    </row>
    <row r="24" spans="1:8" ht="30" customHeight="1">
      <c r="A24" s="278">
        <f t="shared" si="0"/>
        <v>10</v>
      </c>
      <c r="B24" s="605"/>
      <c r="C24" s="602"/>
      <c r="D24" s="603"/>
      <c r="E24" s="603"/>
      <c r="F24" s="603"/>
      <c r="G24" s="603"/>
      <c r="H24" s="604"/>
    </row>
    <row r="25" spans="1:8" ht="30" customHeight="1">
      <c r="A25" s="278">
        <f t="shared" si="0"/>
        <v>11</v>
      </c>
      <c r="B25" s="605"/>
      <c r="C25" s="602"/>
      <c r="D25" s="603"/>
      <c r="E25" s="603"/>
      <c r="F25" s="603"/>
      <c r="G25" s="603"/>
      <c r="H25" s="604"/>
    </row>
    <row r="26" spans="1:8" ht="30" customHeight="1">
      <c r="A26" s="278">
        <f t="shared" si="0"/>
        <v>12</v>
      </c>
      <c r="B26" s="605"/>
      <c r="C26" s="602"/>
      <c r="D26" s="606"/>
      <c r="E26" s="603"/>
      <c r="F26" s="603"/>
      <c r="G26" s="603"/>
      <c r="H26" s="604"/>
    </row>
    <row r="27" spans="1:8" ht="30" customHeight="1">
      <c r="A27" s="278">
        <f t="shared" si="0"/>
        <v>13</v>
      </c>
      <c r="B27" s="605"/>
      <c r="C27" s="602"/>
      <c r="D27" s="603"/>
      <c r="E27" s="603"/>
      <c r="F27" s="603"/>
      <c r="G27" s="603"/>
      <c r="H27" s="604"/>
    </row>
    <row r="28" spans="1:8" ht="30" customHeight="1">
      <c r="A28" s="278">
        <f t="shared" si="0"/>
        <v>14</v>
      </c>
      <c r="B28" s="607" t="s">
        <v>916</v>
      </c>
      <c r="C28" s="608"/>
      <c r="D28" s="608"/>
      <c r="E28" s="608"/>
      <c r="F28" s="608"/>
      <c r="G28" s="608"/>
      <c r="H28" s="609" t="s">
        <v>917</v>
      </c>
    </row>
    <row r="29" spans="1:8" ht="20.100000000000001" customHeight="1">
      <c r="A29" s="278">
        <f t="shared" si="0"/>
        <v>15</v>
      </c>
      <c r="B29" s="610" t="s">
        <v>935</v>
      </c>
      <c r="C29" s="611">
        <f>SUBTOTAL(9,C19:C28)</f>
        <v>0</v>
      </c>
      <c r="D29" s="612">
        <f>SUM(D19:D28)</f>
        <v>0</v>
      </c>
      <c r="E29" s="612">
        <f>SUM(E19:E28)</f>
        <v>0</v>
      </c>
      <c r="F29" s="612">
        <f>SUM(F19:F28)</f>
        <v>0</v>
      </c>
      <c r="G29" s="612">
        <f>SUM(G19:G28)</f>
        <v>0</v>
      </c>
      <c r="H29" s="613"/>
    </row>
    <row r="30" spans="1:8" ht="20.100000000000001" customHeight="1">
      <c r="A30" s="278">
        <f t="shared" si="0"/>
        <v>16</v>
      </c>
      <c r="B30" s="614" t="s">
        <v>919</v>
      </c>
      <c r="C30" s="615"/>
      <c r="D30" s="615"/>
      <c r="E30" s="615"/>
      <c r="F30" s="616"/>
      <c r="G30" s="617"/>
      <c r="H30" s="604"/>
    </row>
    <row r="31" spans="1:8" ht="20.100000000000001" customHeight="1">
      <c r="A31" s="278">
        <f t="shared" si="0"/>
        <v>17</v>
      </c>
      <c r="B31" s="618" t="s">
        <v>920</v>
      </c>
      <c r="C31" s="619"/>
      <c r="D31" s="619"/>
      <c r="E31" s="619"/>
      <c r="F31" s="619"/>
      <c r="G31" s="619"/>
      <c r="H31" s="620"/>
    </row>
    <row r="32" spans="1:8" ht="20.100000000000001" customHeight="1" thickBot="1">
      <c r="A32" s="278">
        <f t="shared" si="0"/>
        <v>18</v>
      </c>
      <c r="B32" s="621" t="s">
        <v>221</v>
      </c>
      <c r="C32" s="622">
        <f>+C29-C30-C31</f>
        <v>0</v>
      </c>
      <c r="D32" s="622">
        <f>+D29-D30-D31</f>
        <v>0</v>
      </c>
      <c r="E32" s="622">
        <f>+E29-E30-E31</f>
        <v>0</v>
      </c>
      <c r="F32" s="622">
        <f>+F29-F30-F31</f>
        <v>0</v>
      </c>
      <c r="G32" s="622">
        <f>+G29-G30-G31</f>
        <v>0</v>
      </c>
      <c r="H32" s="623"/>
    </row>
    <row r="33" spans="1:8" ht="20.100000000000001" customHeight="1" thickTop="1">
      <c r="A33" s="278"/>
      <c r="B33" s="568" t="s">
        <v>921</v>
      </c>
      <c r="C33" s="599"/>
      <c r="D33" s="624"/>
      <c r="E33" s="356"/>
      <c r="G33" s="625"/>
    </row>
    <row r="34" spans="1:8" ht="20.100000000000001" customHeight="1">
      <c r="A34" s="278"/>
      <c r="B34" s="963" t="s">
        <v>922</v>
      </c>
      <c r="C34" s="963"/>
      <c r="D34" s="963"/>
      <c r="E34" s="963"/>
      <c r="F34" s="963"/>
      <c r="G34" s="963"/>
    </row>
    <row r="35" spans="1:8" ht="20.100000000000001" customHeight="1">
      <c r="A35" s="278"/>
      <c r="B35" s="279" t="s">
        <v>923</v>
      </c>
      <c r="F35" s="356"/>
      <c r="G35" s="356"/>
    </row>
    <row r="36" spans="1:8" ht="20.100000000000001" customHeight="1">
      <c r="A36" s="278"/>
      <c r="B36" s="279" t="s">
        <v>924</v>
      </c>
      <c r="F36" s="356"/>
      <c r="G36" s="356"/>
    </row>
    <row r="37" spans="1:8" ht="20.100000000000001" customHeight="1">
      <c r="A37" s="278"/>
      <c r="B37" s="279" t="s">
        <v>925</v>
      </c>
      <c r="F37" s="356"/>
      <c r="G37" s="356"/>
    </row>
    <row r="38" spans="1:8" ht="33" customHeight="1">
      <c r="A38" s="278"/>
      <c r="B38" s="963" t="s">
        <v>936</v>
      </c>
      <c r="C38" s="963"/>
      <c r="D38" s="963"/>
      <c r="E38" s="963"/>
      <c r="F38" s="963"/>
      <c r="G38" s="963"/>
      <c r="H38" s="626"/>
    </row>
    <row r="39" spans="1:8">
      <c r="A39" s="278"/>
      <c r="B39" s="626"/>
      <c r="C39" s="626"/>
      <c r="D39" s="626"/>
      <c r="E39" s="626"/>
      <c r="F39" s="626"/>
      <c r="G39" s="626"/>
      <c r="H39" s="626"/>
    </row>
    <row r="40" spans="1:8">
      <c r="A40" s="278"/>
      <c r="B40" s="568"/>
    </row>
    <row r="41" spans="1:8">
      <c r="A41" s="278"/>
      <c r="B41" s="356" t="s">
        <v>12</v>
      </c>
      <c r="C41" s="356" t="s">
        <v>13</v>
      </c>
      <c r="D41" s="356" t="s">
        <v>14</v>
      </c>
      <c r="E41" s="356" t="s">
        <v>15</v>
      </c>
      <c r="F41" s="356" t="s">
        <v>16</v>
      </c>
      <c r="G41" s="356" t="s">
        <v>17</v>
      </c>
      <c r="H41" s="356" t="s">
        <v>18</v>
      </c>
    </row>
    <row r="42" spans="1:8" ht="31.2">
      <c r="A42" s="278"/>
      <c r="B42" s="279" t="s">
        <v>570</v>
      </c>
      <c r="C42" s="600" t="s">
        <v>221</v>
      </c>
      <c r="D42" s="600" t="s">
        <v>914</v>
      </c>
      <c r="E42" s="600" t="s">
        <v>462</v>
      </c>
      <c r="F42" s="600" t="s">
        <v>553</v>
      </c>
      <c r="G42" s="600" t="s">
        <v>554</v>
      </c>
      <c r="H42" s="600" t="s">
        <v>915</v>
      </c>
    </row>
    <row r="43" spans="1:8" ht="30" customHeight="1">
      <c r="A43" s="278">
        <f>A32+1</f>
        <v>19</v>
      </c>
      <c r="B43" s="605"/>
      <c r="C43" s="602"/>
      <c r="D43" s="603"/>
      <c r="E43" s="603"/>
      <c r="F43" s="603"/>
      <c r="G43" s="603"/>
      <c r="H43" s="604"/>
    </row>
    <row r="44" spans="1:8" ht="30" customHeight="1">
      <c r="A44" s="278">
        <f t="shared" ref="A44:A54" si="1">+A43+1</f>
        <v>20</v>
      </c>
      <c r="B44" s="605"/>
      <c r="C44" s="602"/>
      <c r="D44" s="603"/>
      <c r="E44" s="603"/>
      <c r="F44" s="603"/>
      <c r="G44" s="603"/>
      <c r="H44" s="604"/>
    </row>
    <row r="45" spans="1:8" ht="30" customHeight="1">
      <c r="A45" s="278">
        <f t="shared" si="1"/>
        <v>21</v>
      </c>
      <c r="B45" s="605"/>
      <c r="C45" s="602"/>
      <c r="D45" s="603"/>
      <c r="E45" s="603"/>
      <c r="F45" s="603"/>
      <c r="G45" s="603"/>
      <c r="H45" s="604"/>
    </row>
    <row r="46" spans="1:8" ht="30" customHeight="1">
      <c r="A46" s="278">
        <f t="shared" si="1"/>
        <v>22</v>
      </c>
      <c r="B46" s="605"/>
      <c r="C46" s="602"/>
      <c r="D46" s="603"/>
      <c r="E46" s="603"/>
      <c r="F46" s="603"/>
      <c r="G46" s="603"/>
      <c r="H46" s="604"/>
    </row>
    <row r="47" spans="1:8" ht="30" customHeight="1">
      <c r="A47" s="278">
        <f t="shared" si="1"/>
        <v>23</v>
      </c>
      <c r="B47" s="605"/>
      <c r="C47" s="603"/>
      <c r="D47" s="603"/>
      <c r="E47" s="603"/>
      <c r="F47" s="603"/>
      <c r="G47" s="603"/>
      <c r="H47" s="604"/>
    </row>
    <row r="48" spans="1:8" ht="30" customHeight="1">
      <c r="A48" s="278">
        <f t="shared" si="1"/>
        <v>24</v>
      </c>
      <c r="B48" s="605"/>
      <c r="C48" s="603"/>
      <c r="D48" s="603"/>
      <c r="E48" s="603"/>
      <c r="F48" s="603"/>
      <c r="G48" s="603"/>
      <c r="H48" s="604"/>
    </row>
    <row r="49" spans="1:8" ht="30" customHeight="1">
      <c r="A49" s="278">
        <f t="shared" si="1"/>
        <v>25</v>
      </c>
      <c r="B49" s="627"/>
      <c r="C49" s="628"/>
      <c r="D49" s="628"/>
      <c r="E49" s="628"/>
      <c r="F49" s="628"/>
      <c r="G49" s="628"/>
      <c r="H49" s="604"/>
    </row>
    <row r="50" spans="1:8" ht="30" customHeight="1">
      <c r="A50" s="278">
        <f t="shared" si="1"/>
        <v>26</v>
      </c>
      <c r="B50" s="607" t="s">
        <v>928</v>
      </c>
      <c r="C50" s="630"/>
      <c r="D50" s="630"/>
      <c r="E50" s="630"/>
      <c r="F50" s="630"/>
      <c r="G50" s="630"/>
      <c r="H50" s="609" t="s">
        <v>917</v>
      </c>
    </row>
    <row r="51" spans="1:8" ht="20.100000000000001" customHeight="1">
      <c r="A51" s="278">
        <f t="shared" si="1"/>
        <v>27</v>
      </c>
      <c r="B51" s="631" t="s">
        <v>937</v>
      </c>
      <c r="C51" s="612">
        <f>SUBTOTAL(9,C43:C50)</f>
        <v>0</v>
      </c>
      <c r="D51" s="612">
        <f>SUM(D43:D50)</f>
        <v>0</v>
      </c>
      <c r="E51" s="612">
        <f>SUM(E43:E50)</f>
        <v>0</v>
      </c>
      <c r="F51" s="612">
        <f>SUM(F43:F50)</f>
        <v>0</v>
      </c>
      <c r="G51" s="612">
        <f>SUM(G43:G50)</f>
        <v>0</v>
      </c>
      <c r="H51" s="613"/>
    </row>
    <row r="52" spans="1:8" ht="20.100000000000001" customHeight="1">
      <c r="A52" s="278">
        <f t="shared" si="1"/>
        <v>28</v>
      </c>
      <c r="B52" s="631" t="s">
        <v>919</v>
      </c>
      <c r="C52" s="615"/>
      <c r="D52" s="615"/>
      <c r="E52" s="615"/>
      <c r="F52" s="615"/>
      <c r="G52" s="615"/>
      <c r="H52" s="604"/>
    </row>
    <row r="53" spans="1:8" ht="20.100000000000001" customHeight="1">
      <c r="A53" s="278">
        <f t="shared" si="1"/>
        <v>29</v>
      </c>
      <c r="B53" s="632" t="s">
        <v>920</v>
      </c>
      <c r="C53" s="619"/>
      <c r="D53" s="619"/>
      <c r="E53" s="619"/>
      <c r="F53" s="619"/>
      <c r="G53" s="619"/>
      <c r="H53" s="620"/>
    </row>
    <row r="54" spans="1:8" ht="20.100000000000001" customHeight="1" thickBot="1">
      <c r="A54" s="278">
        <f t="shared" si="1"/>
        <v>30</v>
      </c>
      <c r="B54" s="621" t="s">
        <v>221</v>
      </c>
      <c r="C54" s="622">
        <f>+C51-C52-C53</f>
        <v>0</v>
      </c>
      <c r="D54" s="622">
        <f>+D51-D52-D53</f>
        <v>0</v>
      </c>
      <c r="E54" s="622">
        <f>+E51-E52-E53</f>
        <v>0</v>
      </c>
      <c r="F54" s="622">
        <f>+F51-F52-F53</f>
        <v>0</v>
      </c>
      <c r="G54" s="622">
        <f>+G51-G52-G53</f>
        <v>0</v>
      </c>
      <c r="H54" s="623"/>
    </row>
    <row r="55" spans="1:8" ht="20.100000000000001" customHeight="1" thickTop="1">
      <c r="A55" s="278"/>
      <c r="B55" s="568" t="s">
        <v>930</v>
      </c>
      <c r="D55" s="356"/>
      <c r="E55" s="624"/>
      <c r="G55" s="626"/>
    </row>
    <row r="56" spans="1:8" ht="20.100000000000001" customHeight="1">
      <c r="A56" s="278"/>
      <c r="B56" s="963" t="s">
        <v>922</v>
      </c>
      <c r="C56" s="963"/>
      <c r="D56" s="963"/>
      <c r="E56" s="963"/>
      <c r="F56" s="963"/>
      <c r="G56" s="963"/>
    </row>
    <row r="57" spans="1:8" ht="20.100000000000001" customHeight="1">
      <c r="A57" s="278"/>
      <c r="B57" s="279" t="s">
        <v>923</v>
      </c>
      <c r="F57" s="356"/>
      <c r="G57" s="356"/>
    </row>
    <row r="58" spans="1:8" ht="20.100000000000001" customHeight="1">
      <c r="A58" s="278"/>
      <c r="B58" s="279" t="s">
        <v>924</v>
      </c>
      <c r="F58" s="356"/>
      <c r="G58" s="356"/>
    </row>
    <row r="59" spans="1:8" ht="20.100000000000001" customHeight="1">
      <c r="A59" s="278"/>
      <c r="B59" s="279" t="s">
        <v>925</v>
      </c>
      <c r="F59" s="356"/>
      <c r="G59" s="356"/>
    </row>
    <row r="60" spans="1:8" ht="33.75" customHeight="1">
      <c r="A60" s="278"/>
      <c r="B60" s="963" t="s">
        <v>926</v>
      </c>
      <c r="C60" s="963"/>
      <c r="D60" s="963"/>
      <c r="E60" s="963"/>
      <c r="F60" s="963"/>
      <c r="G60" s="963"/>
      <c r="H60" s="626"/>
    </row>
    <row r="61" spans="1:8">
      <c r="A61" s="278"/>
      <c r="H61" s="626"/>
    </row>
    <row r="62" spans="1:8">
      <c r="A62" s="278"/>
      <c r="H62" s="626"/>
    </row>
    <row r="63" spans="1:8">
      <c r="A63" s="278"/>
      <c r="B63" s="356" t="s">
        <v>12</v>
      </c>
      <c r="C63" s="356" t="s">
        <v>13</v>
      </c>
      <c r="D63" s="356" t="s">
        <v>14</v>
      </c>
      <c r="E63" s="356" t="s">
        <v>15</v>
      </c>
      <c r="F63" s="356" t="s">
        <v>16</v>
      </c>
      <c r="G63" s="356" t="s">
        <v>17</v>
      </c>
      <c r="H63" s="356" t="s">
        <v>18</v>
      </c>
    </row>
    <row r="64" spans="1:8" ht="31.2">
      <c r="A64" s="278"/>
      <c r="B64" s="279" t="s">
        <v>573</v>
      </c>
      <c r="C64" s="600" t="s">
        <v>221</v>
      </c>
      <c r="D64" s="600" t="s">
        <v>914</v>
      </c>
      <c r="E64" s="600" t="s">
        <v>462</v>
      </c>
      <c r="F64" s="600" t="s">
        <v>553</v>
      </c>
      <c r="G64" s="600" t="s">
        <v>554</v>
      </c>
      <c r="H64" s="600" t="s">
        <v>915</v>
      </c>
    </row>
    <row r="65" spans="1:8" ht="30" customHeight="1">
      <c r="A65" s="278">
        <f>A54+1</f>
        <v>31</v>
      </c>
      <c r="B65" s="633"/>
      <c r="C65" s="602"/>
      <c r="D65" s="603"/>
      <c r="E65" s="603"/>
      <c r="F65" s="603"/>
      <c r="G65" s="603"/>
      <c r="H65" s="604"/>
    </row>
    <row r="66" spans="1:8" ht="30" customHeight="1">
      <c r="A66" s="278">
        <f t="shared" ref="A66:A78" si="2">+A65+1</f>
        <v>32</v>
      </c>
      <c r="B66" s="605"/>
      <c r="C66" s="602"/>
      <c r="D66" s="603"/>
      <c r="E66" s="603"/>
      <c r="F66" s="603"/>
      <c r="G66" s="603"/>
      <c r="H66" s="604"/>
    </row>
    <row r="67" spans="1:8" ht="30" customHeight="1">
      <c r="A67" s="278">
        <f t="shared" si="2"/>
        <v>33</v>
      </c>
      <c r="B67" s="605"/>
      <c r="C67" s="602"/>
      <c r="D67" s="603"/>
      <c r="E67" s="603"/>
      <c r="F67" s="603"/>
      <c r="G67" s="603"/>
      <c r="H67" s="604"/>
    </row>
    <row r="68" spans="1:8" ht="30" customHeight="1">
      <c r="A68" s="278">
        <f t="shared" si="2"/>
        <v>34</v>
      </c>
      <c r="B68" s="605"/>
      <c r="C68" s="602"/>
      <c r="D68" s="603"/>
      <c r="E68" s="603"/>
      <c r="F68" s="603"/>
      <c r="G68" s="603"/>
      <c r="H68" s="604"/>
    </row>
    <row r="69" spans="1:8" ht="30" customHeight="1">
      <c r="A69" s="278">
        <f t="shared" si="2"/>
        <v>35</v>
      </c>
      <c r="B69" s="605"/>
      <c r="C69" s="603"/>
      <c r="D69" s="628"/>
      <c r="E69" s="603"/>
      <c r="F69" s="603"/>
      <c r="G69" s="603"/>
      <c r="H69" s="604"/>
    </row>
    <row r="70" spans="1:8" ht="30" customHeight="1">
      <c r="A70" s="278">
        <f t="shared" si="2"/>
        <v>36</v>
      </c>
      <c r="B70" s="605"/>
      <c r="C70" s="603"/>
      <c r="D70" s="628"/>
      <c r="E70" s="603"/>
      <c r="F70" s="603"/>
      <c r="G70" s="603"/>
      <c r="H70" s="604"/>
    </row>
    <row r="71" spans="1:8" ht="30" customHeight="1">
      <c r="A71" s="278">
        <f t="shared" si="2"/>
        <v>37</v>
      </c>
      <c r="B71" s="605"/>
      <c r="C71" s="603"/>
      <c r="D71" s="628"/>
      <c r="E71" s="603"/>
      <c r="F71" s="603"/>
      <c r="G71" s="603"/>
      <c r="H71" s="604"/>
    </row>
    <row r="72" spans="1:8" ht="30" customHeight="1">
      <c r="A72" s="278">
        <f t="shared" si="2"/>
        <v>38</v>
      </c>
      <c r="B72" s="605"/>
      <c r="C72" s="603"/>
      <c r="D72" s="606"/>
      <c r="E72" s="603"/>
      <c r="F72" s="603"/>
      <c r="G72" s="603"/>
      <c r="H72" s="604"/>
    </row>
    <row r="73" spans="1:8" ht="30" customHeight="1">
      <c r="A73" s="278">
        <f t="shared" si="2"/>
        <v>39</v>
      </c>
      <c r="B73" s="605"/>
      <c r="C73" s="603"/>
      <c r="D73" s="603"/>
      <c r="E73" s="603"/>
      <c r="F73" s="603"/>
      <c r="G73" s="603"/>
      <c r="H73" s="604"/>
    </row>
    <row r="74" spans="1:8" ht="30" customHeight="1">
      <c r="A74" s="278">
        <f t="shared" si="2"/>
        <v>40</v>
      </c>
      <c r="B74" s="607" t="s">
        <v>928</v>
      </c>
      <c r="C74" s="630"/>
      <c r="D74" s="630"/>
      <c r="E74" s="630"/>
      <c r="F74" s="630"/>
      <c r="G74" s="630"/>
      <c r="H74" s="609" t="s">
        <v>917</v>
      </c>
    </row>
    <row r="75" spans="1:8" ht="20.100000000000001" customHeight="1">
      <c r="A75" s="278">
        <f t="shared" si="2"/>
        <v>41</v>
      </c>
      <c r="B75" s="610" t="s">
        <v>938</v>
      </c>
      <c r="C75" s="611">
        <f>SUBTOTAL(9,C65:C74)</f>
        <v>0</v>
      </c>
      <c r="D75" s="611">
        <f>SUM(D65:D74)</f>
        <v>0</v>
      </c>
      <c r="E75" s="611">
        <f>SUM(E65:E74)</f>
        <v>0</v>
      </c>
      <c r="F75" s="611">
        <f>SUM(F65:F74)</f>
        <v>0</v>
      </c>
      <c r="G75" s="611">
        <f>SUM(G65:G74)</f>
        <v>0</v>
      </c>
      <c r="H75" s="604"/>
    </row>
    <row r="76" spans="1:8" ht="20.100000000000001" customHeight="1">
      <c r="A76" s="278">
        <f t="shared" si="2"/>
        <v>42</v>
      </c>
      <c r="B76" s="610" t="s">
        <v>919</v>
      </c>
      <c r="C76" s="616"/>
      <c r="D76" s="616"/>
      <c r="E76" s="616"/>
      <c r="F76" s="616"/>
      <c r="G76" s="616"/>
      <c r="H76" s="604"/>
    </row>
    <row r="77" spans="1:8" ht="20.100000000000001" customHeight="1">
      <c r="A77" s="278">
        <f t="shared" si="2"/>
        <v>43</v>
      </c>
      <c r="B77" s="634" t="s">
        <v>920</v>
      </c>
      <c r="C77" s="635"/>
      <c r="D77" s="635"/>
      <c r="E77" s="635"/>
      <c r="F77" s="635"/>
      <c r="G77" s="635"/>
      <c r="H77" s="620"/>
    </row>
    <row r="78" spans="1:8" ht="20.100000000000001" customHeight="1" thickBot="1">
      <c r="A78" s="278">
        <f t="shared" si="2"/>
        <v>44</v>
      </c>
      <c r="B78" s="621" t="s">
        <v>221</v>
      </c>
      <c r="C78" s="636">
        <f>+C75-C76-C77</f>
        <v>0</v>
      </c>
      <c r="D78" s="636">
        <f>+D75-D76-D77</f>
        <v>0</v>
      </c>
      <c r="E78" s="636">
        <f>+E75-E76-E77</f>
        <v>0</v>
      </c>
      <c r="F78" s="636">
        <f>+F75-F76-F77</f>
        <v>0</v>
      </c>
      <c r="G78" s="636">
        <f>+G75-G76-G77</f>
        <v>0</v>
      </c>
      <c r="H78" s="623"/>
    </row>
    <row r="79" spans="1:8" ht="20.100000000000001" customHeight="1" thickTop="1">
      <c r="A79" s="278"/>
      <c r="B79" s="568" t="s">
        <v>933</v>
      </c>
      <c r="E79" s="356"/>
      <c r="F79" s="356"/>
      <c r="H79" s="637"/>
    </row>
    <row r="80" spans="1:8" ht="20.100000000000001" customHeight="1">
      <c r="A80" s="278"/>
      <c r="B80" s="963" t="s">
        <v>922</v>
      </c>
      <c r="C80" s="963"/>
      <c r="D80" s="963"/>
      <c r="E80" s="963"/>
      <c r="F80" s="963"/>
      <c r="G80" s="963"/>
    </row>
    <row r="81" spans="1:9" ht="20.100000000000001" customHeight="1">
      <c r="A81" s="278"/>
      <c r="B81" s="279" t="s">
        <v>923</v>
      </c>
      <c r="F81" s="356"/>
      <c r="G81" s="356"/>
    </row>
    <row r="82" spans="1:9" ht="20.100000000000001" customHeight="1">
      <c r="A82" s="278"/>
      <c r="B82" s="279" t="s">
        <v>924</v>
      </c>
      <c r="F82" s="356"/>
      <c r="G82" s="356"/>
    </row>
    <row r="83" spans="1:9" ht="20.100000000000001" customHeight="1">
      <c r="A83" s="278"/>
      <c r="B83" s="279" t="s">
        <v>925</v>
      </c>
      <c r="F83" s="356"/>
      <c r="G83" s="356"/>
    </row>
    <row r="84" spans="1:9" ht="32.25" customHeight="1">
      <c r="A84" s="278"/>
      <c r="B84" s="963" t="s">
        <v>926</v>
      </c>
      <c r="C84" s="963"/>
      <c r="D84" s="963"/>
      <c r="E84" s="963"/>
      <c r="F84" s="963"/>
      <c r="G84" s="963"/>
    </row>
    <row r="86" spans="1:9" ht="15.75" customHeight="1">
      <c r="B86" s="638"/>
      <c r="C86" s="638"/>
      <c r="D86" s="638"/>
      <c r="E86" s="638"/>
      <c r="F86" s="638"/>
      <c r="G86" s="638"/>
      <c r="H86" s="638"/>
    </row>
    <row r="87" spans="1:9">
      <c r="B87" s="961"/>
      <c r="C87" s="961"/>
      <c r="D87" s="961"/>
      <c r="E87" s="961"/>
      <c r="F87" s="961"/>
      <c r="G87" s="961"/>
      <c r="H87" s="961"/>
    </row>
    <row r="88" spans="1:9">
      <c r="B88" s="568"/>
    </row>
    <row r="89" spans="1:9">
      <c r="B89" s="568"/>
    </row>
    <row r="90" spans="1:9" ht="15.75" customHeight="1">
      <c r="B90" s="568"/>
    </row>
    <row r="91" spans="1:9">
      <c r="B91" s="568"/>
      <c r="D91" s="590"/>
      <c r="E91" s="590"/>
      <c r="F91" s="590"/>
      <c r="G91" s="590"/>
      <c r="H91" s="590"/>
      <c r="I91" s="591"/>
    </row>
    <row r="92" spans="1:9">
      <c r="B92" s="568"/>
      <c r="D92" s="590"/>
      <c r="E92" s="590"/>
      <c r="F92" s="590"/>
      <c r="G92" s="590"/>
      <c r="H92" s="590"/>
      <c r="I92" s="591"/>
    </row>
    <row r="93" spans="1:9">
      <c r="D93" s="356"/>
      <c r="E93" s="356"/>
    </row>
    <row r="94" spans="1:9">
      <c r="D94" s="594"/>
      <c r="E94" s="594"/>
    </row>
    <row r="95" spans="1:9">
      <c r="D95" s="594"/>
      <c r="E95" s="594"/>
    </row>
    <row r="96" spans="1:9">
      <c r="D96" s="594"/>
      <c r="E96" s="594"/>
    </row>
    <row r="97" spans="2:5">
      <c r="D97" s="594"/>
      <c r="E97" s="594"/>
    </row>
    <row r="98" spans="2:5">
      <c r="D98" s="594"/>
      <c r="E98" s="594"/>
    </row>
    <row r="99" spans="2:5">
      <c r="D99" s="594"/>
      <c r="E99" s="594"/>
    </row>
    <row r="100" spans="2:5">
      <c r="D100" s="594"/>
      <c r="E100" s="594"/>
    </row>
    <row r="101" spans="2:5">
      <c r="D101" s="594"/>
      <c r="E101" s="594"/>
    </row>
    <row r="102" spans="2:5">
      <c r="D102" s="594"/>
      <c r="E102" s="594"/>
    </row>
    <row r="103" spans="2:5">
      <c r="D103" s="594"/>
      <c r="E103" s="594"/>
    </row>
    <row r="104" spans="2:5">
      <c r="B104" s="568"/>
      <c r="D104" s="594"/>
      <c r="E104" s="594"/>
    </row>
    <row r="105" spans="2:5">
      <c r="D105" s="594"/>
      <c r="E105" s="594"/>
    </row>
    <row r="106" spans="2:5">
      <c r="B106" s="568"/>
      <c r="D106" s="594"/>
      <c r="E106" s="594"/>
    </row>
    <row r="210" spans="9:9">
      <c r="I210" s="595"/>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3" footer="0.5"/>
  <pageSetup scale="48" fitToHeight="2" orientation="landscape" r:id="rId1"/>
  <headerFooter alignWithMargins="0"/>
  <rowBreaks count="1" manualBreakCount="1">
    <brk id="40" max="7" man="1"/>
  </rowBreaks>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B155A-418D-4847-8DA6-097A5F0E4281}">
  <dimension ref="A1:I466"/>
  <sheetViews>
    <sheetView topLeftCell="A7" zoomScale="110" zoomScaleNormal="110" workbookViewId="0">
      <selection activeCell="B26" sqref="B26"/>
    </sheetView>
  </sheetViews>
  <sheetFormatPr defaultColWidth="8.77734375" defaultRowHeight="13.2"/>
  <cols>
    <col min="1" max="1" width="5.77734375" style="1" customWidth="1"/>
    <col min="2" max="2" width="48.77734375" style="1" customWidth="1"/>
    <col min="3" max="3" width="10.77734375" style="1" customWidth="1"/>
    <col min="4" max="4" width="9.77734375" style="1" customWidth="1"/>
    <col min="5" max="5" width="16.44140625" style="1" customWidth="1"/>
    <col min="6" max="6" width="12.21875" style="1" customWidth="1"/>
    <col min="7" max="7" width="11.77734375" style="1" customWidth="1"/>
    <col min="8" max="8" width="14.21875" style="1" customWidth="1"/>
    <col min="9" max="9" width="33.77734375" style="1" customWidth="1"/>
    <col min="10" max="16384" width="8.77734375" style="1"/>
  </cols>
  <sheetData>
    <row r="1" spans="1:9" ht="18" customHeight="1">
      <c r="A1" s="961" t="s">
        <v>574</v>
      </c>
      <c r="B1" s="961"/>
      <c r="C1" s="961"/>
      <c r="D1" s="961"/>
      <c r="E1" s="961"/>
      <c r="F1" s="961"/>
      <c r="G1" s="961"/>
      <c r="H1" s="961"/>
      <c r="I1" s="961"/>
    </row>
    <row r="2" spans="1:9" ht="18" customHeight="1">
      <c r="A2" s="962" t="s">
        <v>220</v>
      </c>
      <c r="B2" s="962"/>
      <c r="C2" s="962"/>
      <c r="D2" s="962"/>
      <c r="E2" s="962"/>
      <c r="F2" s="962"/>
      <c r="G2" s="962"/>
      <c r="H2" s="962"/>
      <c r="I2" s="962"/>
    </row>
    <row r="3" spans="1:9" ht="18" customHeight="1">
      <c r="A3" s="961" t="s">
        <v>575</v>
      </c>
      <c r="B3" s="961"/>
      <c r="C3" s="961"/>
      <c r="D3" s="961"/>
      <c r="E3" s="961"/>
      <c r="F3" s="961"/>
      <c r="G3" s="961"/>
      <c r="H3" s="961"/>
      <c r="I3" s="961"/>
    </row>
    <row r="4" spans="1:9" ht="18" customHeight="1"/>
    <row r="5" spans="1:9" ht="17.55" customHeight="1">
      <c r="B5" s="274" t="s">
        <v>12</v>
      </c>
      <c r="E5" s="275" t="s">
        <v>13</v>
      </c>
      <c r="F5" s="275" t="s">
        <v>14</v>
      </c>
      <c r="G5" s="275" t="s">
        <v>15</v>
      </c>
      <c r="H5" s="275" t="s">
        <v>16</v>
      </c>
    </row>
    <row r="6" spans="1:9" ht="15.6" customHeight="1">
      <c r="H6" s="275" t="s">
        <v>550</v>
      </c>
    </row>
    <row r="7" spans="1:9" ht="31.35" customHeight="1">
      <c r="A7" s="276" t="s">
        <v>551</v>
      </c>
      <c r="B7" s="276" t="s">
        <v>552</v>
      </c>
      <c r="E7" s="277" t="s">
        <v>462</v>
      </c>
      <c r="F7" s="277" t="s">
        <v>553</v>
      </c>
      <c r="G7" s="277" t="s">
        <v>554</v>
      </c>
      <c r="H7" s="277" t="s">
        <v>576</v>
      </c>
    </row>
    <row r="8" spans="1:9" ht="15.6" customHeight="1"/>
    <row r="9" spans="1:9" ht="20.100000000000001" customHeight="1">
      <c r="A9" s="278">
        <v>1</v>
      </c>
      <c r="B9" s="279" t="s">
        <v>570</v>
      </c>
      <c r="E9" s="118" t="s">
        <v>222</v>
      </c>
      <c r="F9" s="118" t="s">
        <v>222</v>
      </c>
      <c r="G9" s="118" t="s">
        <v>222</v>
      </c>
      <c r="I9" s="122" t="s">
        <v>1056</v>
      </c>
    </row>
    <row r="10" spans="1:9" ht="20.100000000000001" customHeight="1">
      <c r="A10" s="278">
        <v>2</v>
      </c>
      <c r="B10" s="279" t="s">
        <v>573</v>
      </c>
      <c r="E10" s="118" t="s">
        <v>222</v>
      </c>
      <c r="F10" s="118" t="s">
        <v>222</v>
      </c>
      <c r="G10" s="118" t="s">
        <v>222</v>
      </c>
      <c r="I10" s="122" t="s">
        <v>1076</v>
      </c>
    </row>
    <row r="11" spans="1:9" ht="20.100000000000001" customHeight="1">
      <c r="A11" s="278">
        <v>3</v>
      </c>
      <c r="B11" s="279" t="s">
        <v>557</v>
      </c>
      <c r="E11" s="118" t="s">
        <v>222</v>
      </c>
      <c r="F11" s="118" t="s">
        <v>222</v>
      </c>
      <c r="G11" s="118" t="s">
        <v>222</v>
      </c>
      <c r="I11" s="122" t="s">
        <v>1077</v>
      </c>
    </row>
    <row r="12" spans="1:9" ht="20.100000000000001" customHeight="1">
      <c r="A12" s="278">
        <v>4</v>
      </c>
      <c r="B12" s="279" t="s">
        <v>558</v>
      </c>
      <c r="E12" s="280" t="s">
        <v>222</v>
      </c>
      <c r="F12" s="280" t="s">
        <v>222</v>
      </c>
      <c r="G12" s="280" t="s">
        <v>222</v>
      </c>
      <c r="I12" s="281" t="s">
        <v>559</v>
      </c>
    </row>
    <row r="13" spans="1:9" ht="20.100000000000001" customHeight="1">
      <c r="A13" s="278">
        <v>5</v>
      </c>
      <c r="B13" s="279" t="s">
        <v>577</v>
      </c>
      <c r="G13" s="88" t="s">
        <v>222</v>
      </c>
      <c r="I13" s="279" t="s">
        <v>1059</v>
      </c>
    </row>
    <row r="14" spans="1:9" ht="20.100000000000001" customHeight="1">
      <c r="A14" s="278">
        <v>6</v>
      </c>
      <c r="B14" s="279" t="s">
        <v>561</v>
      </c>
      <c r="F14" s="282" t="s">
        <v>222</v>
      </c>
      <c r="I14" s="279" t="s">
        <v>562</v>
      </c>
    </row>
    <row r="15" spans="1:9" ht="20.100000000000001" customHeight="1">
      <c r="A15" s="278">
        <v>7</v>
      </c>
      <c r="B15" s="279" t="s">
        <v>563</v>
      </c>
      <c r="E15" s="282">
        <v>1</v>
      </c>
      <c r="I15" s="283" t="s">
        <v>564</v>
      </c>
    </row>
    <row r="16" spans="1:9" ht="20.100000000000001" customHeight="1">
      <c r="A16" s="278">
        <v>8</v>
      </c>
      <c r="B16" s="279" t="s">
        <v>578</v>
      </c>
      <c r="E16" s="280" t="s">
        <v>222</v>
      </c>
      <c r="F16" s="280" t="s">
        <v>222</v>
      </c>
      <c r="G16" s="280" t="s">
        <v>222</v>
      </c>
      <c r="H16" s="280" t="s">
        <v>222</v>
      </c>
      <c r="I16" s="281" t="s">
        <v>566</v>
      </c>
    </row>
    <row r="17" spans="1:9" ht="15.6" customHeight="1"/>
    <row r="18" spans="1:9" ht="15.6" customHeight="1"/>
    <row r="19" spans="1:9" ht="15.6" customHeight="1">
      <c r="B19" s="274" t="s">
        <v>246</v>
      </c>
      <c r="C19" s="274" t="s">
        <v>259</v>
      </c>
      <c r="D19" s="274" t="s">
        <v>271</v>
      </c>
      <c r="E19" s="274" t="s">
        <v>332</v>
      </c>
      <c r="F19" s="274" t="s">
        <v>333</v>
      </c>
      <c r="G19" s="275" t="s">
        <v>334</v>
      </c>
      <c r="H19" s="275" t="s">
        <v>335</v>
      </c>
    </row>
    <row r="20" spans="1:9" ht="31.35" customHeight="1">
      <c r="B20" s="284" t="s">
        <v>567</v>
      </c>
      <c r="C20" s="284" t="s">
        <v>568</v>
      </c>
      <c r="D20" s="284" t="s">
        <v>422</v>
      </c>
      <c r="E20" s="284" t="s">
        <v>569</v>
      </c>
      <c r="F20" s="284" t="s">
        <v>462</v>
      </c>
      <c r="G20" s="284" t="s">
        <v>553</v>
      </c>
      <c r="H20" s="284" t="s">
        <v>554</v>
      </c>
    </row>
    <row r="21" spans="1:9" ht="15.6" customHeight="1">
      <c r="A21" s="285" t="s">
        <v>570</v>
      </c>
    </row>
    <row r="22" spans="1:9" ht="20.100000000000001" customHeight="1">
      <c r="A22" s="114">
        <v>9</v>
      </c>
      <c r="B22" s="115" t="s">
        <v>1087</v>
      </c>
      <c r="C22" s="115" t="s">
        <v>424</v>
      </c>
      <c r="D22" s="117" t="s">
        <v>571</v>
      </c>
      <c r="E22" s="114" t="s">
        <v>222</v>
      </c>
      <c r="F22" s="114" t="s">
        <v>222</v>
      </c>
      <c r="G22" s="114" t="s">
        <v>222</v>
      </c>
      <c r="H22" s="114" t="s">
        <v>222</v>
      </c>
      <c r="I22" s="115" t="s">
        <v>9</v>
      </c>
    </row>
    <row r="23" spans="1:9" ht="20.100000000000001" customHeight="1">
      <c r="A23" s="114">
        <v>10</v>
      </c>
      <c r="B23" s="115" t="s">
        <v>1060</v>
      </c>
      <c r="C23" s="115" t="s">
        <v>424</v>
      </c>
      <c r="D23" s="117" t="s">
        <v>571</v>
      </c>
      <c r="E23" s="114" t="s">
        <v>222</v>
      </c>
      <c r="F23" s="114" t="s">
        <v>222</v>
      </c>
      <c r="G23" s="114" t="s">
        <v>222</v>
      </c>
      <c r="H23" s="114" t="s">
        <v>222</v>
      </c>
      <c r="I23" s="115" t="s">
        <v>9</v>
      </c>
    </row>
    <row r="24" spans="1:9" ht="20.100000000000001" customHeight="1">
      <c r="A24" s="114">
        <v>11</v>
      </c>
      <c r="B24" s="115" t="s">
        <v>1061</v>
      </c>
      <c r="C24" s="115" t="s">
        <v>424</v>
      </c>
      <c r="D24" s="117" t="s">
        <v>571</v>
      </c>
      <c r="E24" s="114" t="s">
        <v>222</v>
      </c>
      <c r="F24" s="114" t="s">
        <v>222</v>
      </c>
      <c r="G24" s="114" t="s">
        <v>222</v>
      </c>
      <c r="H24" s="114" t="s">
        <v>222</v>
      </c>
      <c r="I24" s="115" t="s">
        <v>9</v>
      </c>
    </row>
    <row r="25" spans="1:9" ht="20.100000000000001" customHeight="1">
      <c r="A25" s="114">
        <v>12</v>
      </c>
      <c r="B25" s="115" t="s">
        <v>1082</v>
      </c>
      <c r="C25" s="115" t="s">
        <v>424</v>
      </c>
      <c r="D25" s="117" t="s">
        <v>571</v>
      </c>
      <c r="E25" s="114" t="s">
        <v>222</v>
      </c>
      <c r="F25" s="114" t="s">
        <v>222</v>
      </c>
      <c r="G25" s="114" t="s">
        <v>222</v>
      </c>
      <c r="H25" s="114" t="s">
        <v>222</v>
      </c>
      <c r="I25" s="115" t="s">
        <v>9</v>
      </c>
    </row>
    <row r="26" spans="1:9" s="810" customFormat="1" ht="20.100000000000001" customHeight="1">
      <c r="A26" s="814">
        <v>13</v>
      </c>
      <c r="B26" s="815" t="s">
        <v>1192</v>
      </c>
      <c r="C26" s="815" t="s">
        <v>424</v>
      </c>
      <c r="D26" s="117" t="s">
        <v>571</v>
      </c>
      <c r="E26" s="114" t="s">
        <v>222</v>
      </c>
      <c r="F26" s="114" t="s">
        <v>222</v>
      </c>
      <c r="G26" s="114" t="s">
        <v>222</v>
      </c>
      <c r="H26" s="114" t="s">
        <v>222</v>
      </c>
      <c r="I26" s="115" t="s">
        <v>9</v>
      </c>
    </row>
    <row r="27" spans="1:9" s="810" customFormat="1" ht="20.100000000000001" customHeight="1">
      <c r="A27" s="814">
        <v>14</v>
      </c>
      <c r="B27" s="815" t="s">
        <v>1062</v>
      </c>
      <c r="C27" s="815" t="s">
        <v>424</v>
      </c>
      <c r="D27" s="117" t="s">
        <v>571</v>
      </c>
      <c r="E27" s="114" t="s">
        <v>222</v>
      </c>
      <c r="F27" s="114" t="s">
        <v>222</v>
      </c>
      <c r="G27" s="114" t="s">
        <v>222</v>
      </c>
      <c r="H27" s="114" t="s">
        <v>222</v>
      </c>
      <c r="I27" s="115" t="s">
        <v>9</v>
      </c>
    </row>
    <row r="28" spans="1:9" s="810" customFormat="1" ht="20.100000000000001" customHeight="1">
      <c r="A28" s="814">
        <v>15</v>
      </c>
      <c r="B28" s="815" t="s">
        <v>579</v>
      </c>
      <c r="C28" s="815" t="s">
        <v>424</v>
      </c>
      <c r="D28" s="117" t="s">
        <v>571</v>
      </c>
      <c r="E28" s="114" t="s">
        <v>222</v>
      </c>
      <c r="F28" s="114" t="s">
        <v>222</v>
      </c>
      <c r="G28" s="114" t="s">
        <v>222</v>
      </c>
      <c r="H28" s="114" t="s">
        <v>222</v>
      </c>
      <c r="I28" s="115" t="s">
        <v>9</v>
      </c>
    </row>
    <row r="29" spans="1:9" s="810" customFormat="1" ht="20.100000000000001" customHeight="1">
      <c r="A29" s="814">
        <v>16</v>
      </c>
      <c r="B29" s="815" t="s">
        <v>1088</v>
      </c>
      <c r="C29" s="815" t="s">
        <v>424</v>
      </c>
      <c r="D29" s="117" t="s">
        <v>571</v>
      </c>
      <c r="E29" s="114" t="s">
        <v>222</v>
      </c>
      <c r="F29" s="114" t="s">
        <v>222</v>
      </c>
      <c r="G29" s="114" t="s">
        <v>222</v>
      </c>
      <c r="H29" s="114" t="s">
        <v>222</v>
      </c>
      <c r="I29" s="115" t="s">
        <v>9</v>
      </c>
    </row>
    <row r="30" spans="1:9" ht="15.6" customHeight="1">
      <c r="A30" s="244">
        <v>9</v>
      </c>
      <c r="B30" s="244" t="s">
        <v>591</v>
      </c>
      <c r="C30" s="244" t="s">
        <v>424</v>
      </c>
      <c r="D30" s="244" t="s">
        <v>571</v>
      </c>
      <c r="E30" s="244" t="s">
        <v>222</v>
      </c>
      <c r="F30" s="244" t="s">
        <v>222</v>
      </c>
      <c r="G30" s="244" t="s">
        <v>222</v>
      </c>
      <c r="H30" s="244" t="s">
        <v>222</v>
      </c>
      <c r="I30" s="244" t="s">
        <v>9</v>
      </c>
    </row>
    <row r="31" spans="1:9" ht="20.100000000000001" customHeight="1">
      <c r="A31" s="244">
        <v>10</v>
      </c>
      <c r="B31" s="244" t="s">
        <v>592</v>
      </c>
      <c r="C31" s="244" t="s">
        <v>424</v>
      </c>
      <c r="D31" s="244" t="s">
        <v>571</v>
      </c>
      <c r="E31" s="244" t="s">
        <v>222</v>
      </c>
      <c r="F31" s="244" t="s">
        <v>222</v>
      </c>
      <c r="G31" s="244" t="s">
        <v>222</v>
      </c>
      <c r="H31" s="244" t="s">
        <v>222</v>
      </c>
      <c r="I31" s="244" t="s">
        <v>9</v>
      </c>
    </row>
    <row r="32" spans="1:9" ht="20.100000000000001" customHeight="1">
      <c r="A32" s="244">
        <v>11</v>
      </c>
      <c r="B32" s="244" t="s">
        <v>593</v>
      </c>
      <c r="C32" s="244" t="s">
        <v>9</v>
      </c>
      <c r="D32" s="244" t="s">
        <v>9</v>
      </c>
      <c r="E32" s="244" t="s">
        <v>222</v>
      </c>
      <c r="F32" s="244" t="s">
        <v>222</v>
      </c>
      <c r="G32" s="244" t="s">
        <v>222</v>
      </c>
      <c r="H32" s="244" t="s">
        <v>222</v>
      </c>
      <c r="I32" s="244" t="s">
        <v>9</v>
      </c>
    </row>
    <row r="33" spans="1:9" ht="20.100000000000001" customHeight="1"/>
    <row r="34" spans="1:9" ht="20.100000000000001" customHeight="1">
      <c r="A34" s="279" t="s">
        <v>573</v>
      </c>
    </row>
    <row r="35" spans="1:9" ht="15.6" customHeight="1">
      <c r="A35" s="118" t="s">
        <v>1066</v>
      </c>
      <c r="B35" s="122" t="s">
        <v>1089</v>
      </c>
      <c r="C35" s="279" t="s">
        <v>424</v>
      </c>
      <c r="D35" s="286" t="s">
        <v>571</v>
      </c>
      <c r="E35" s="88" t="s">
        <v>222</v>
      </c>
      <c r="F35" s="280" t="s">
        <v>222</v>
      </c>
      <c r="G35" s="46" t="s">
        <v>222</v>
      </c>
      <c r="H35" s="46" t="s">
        <v>222</v>
      </c>
    </row>
    <row r="36" spans="1:9" s="810" customFormat="1" ht="15.6" customHeight="1">
      <c r="A36" s="114">
        <v>18</v>
      </c>
      <c r="B36" s="115" t="s">
        <v>1072</v>
      </c>
      <c r="C36" s="115" t="s">
        <v>424</v>
      </c>
      <c r="D36" s="117" t="s">
        <v>571</v>
      </c>
      <c r="E36" s="114" t="s">
        <v>222</v>
      </c>
      <c r="F36" s="114" t="s">
        <v>222</v>
      </c>
      <c r="G36" s="114" t="s">
        <v>222</v>
      </c>
      <c r="H36" s="114" t="s">
        <v>222</v>
      </c>
      <c r="I36" s="115" t="s">
        <v>9</v>
      </c>
    </row>
    <row r="37" spans="1:9" s="810" customFormat="1" ht="15.6" customHeight="1">
      <c r="A37" s="114">
        <v>19</v>
      </c>
      <c r="B37" s="115" t="s">
        <v>1073</v>
      </c>
      <c r="C37" s="115" t="s">
        <v>424</v>
      </c>
      <c r="D37" s="117" t="s">
        <v>571</v>
      </c>
      <c r="E37" s="114" t="s">
        <v>222</v>
      </c>
      <c r="F37" s="114" t="s">
        <v>222</v>
      </c>
      <c r="G37" s="114" t="s">
        <v>222</v>
      </c>
      <c r="H37" s="114" t="s">
        <v>222</v>
      </c>
      <c r="I37" s="115" t="s">
        <v>9</v>
      </c>
    </row>
    <row r="38" spans="1:9" ht="15.6" customHeight="1">
      <c r="A38" s="118" t="s">
        <v>1067</v>
      </c>
      <c r="B38" s="122" t="s">
        <v>1091</v>
      </c>
      <c r="C38" s="279" t="s">
        <v>424</v>
      </c>
      <c r="D38" s="286" t="s">
        <v>571</v>
      </c>
      <c r="E38" s="88" t="s">
        <v>222</v>
      </c>
      <c r="F38" s="280" t="s">
        <v>222</v>
      </c>
      <c r="G38" s="280" t="s">
        <v>222</v>
      </c>
      <c r="H38" s="280" t="s">
        <v>222</v>
      </c>
    </row>
    <row r="39" spans="1:9" s="810" customFormat="1" ht="15.6" customHeight="1">
      <c r="A39" s="814">
        <v>21</v>
      </c>
      <c r="B39" s="815" t="s">
        <v>1068</v>
      </c>
      <c r="C39" s="115" t="s">
        <v>424</v>
      </c>
      <c r="D39" s="117" t="s">
        <v>571</v>
      </c>
      <c r="E39" s="114" t="s">
        <v>222</v>
      </c>
      <c r="F39" s="114" t="s">
        <v>222</v>
      </c>
      <c r="G39" s="114" t="s">
        <v>222</v>
      </c>
      <c r="H39" s="114" t="s">
        <v>222</v>
      </c>
      <c r="I39" s="115" t="s">
        <v>9</v>
      </c>
    </row>
    <row r="40" spans="1:9" s="810" customFormat="1" ht="15.6" customHeight="1">
      <c r="A40" s="814">
        <v>22</v>
      </c>
      <c r="B40" s="815" t="s">
        <v>1069</v>
      </c>
      <c r="C40" s="115" t="s">
        <v>424</v>
      </c>
      <c r="D40" s="117" t="s">
        <v>571</v>
      </c>
      <c r="E40" s="114" t="s">
        <v>222</v>
      </c>
      <c r="F40" s="114" t="s">
        <v>222</v>
      </c>
      <c r="G40" s="114" t="s">
        <v>222</v>
      </c>
      <c r="H40" s="114" t="s">
        <v>222</v>
      </c>
      <c r="I40" s="115" t="s">
        <v>9</v>
      </c>
    </row>
    <row r="41" spans="1:9" s="810" customFormat="1" ht="15.6" customHeight="1">
      <c r="A41" s="814">
        <v>23</v>
      </c>
      <c r="B41" s="815" t="s">
        <v>1081</v>
      </c>
      <c r="C41" s="115" t="s">
        <v>424</v>
      </c>
      <c r="D41" s="117" t="s">
        <v>571</v>
      </c>
      <c r="E41" s="114" t="s">
        <v>222</v>
      </c>
      <c r="F41" s="114" t="s">
        <v>222</v>
      </c>
      <c r="G41" s="114" t="s">
        <v>222</v>
      </c>
      <c r="H41" s="114" t="s">
        <v>222</v>
      </c>
      <c r="I41" s="115" t="s">
        <v>9</v>
      </c>
    </row>
    <row r="42" spans="1:9" ht="20.100000000000001" customHeight="1">
      <c r="A42" s="118" t="s">
        <v>1078</v>
      </c>
      <c r="B42" s="122" t="s">
        <v>1079</v>
      </c>
      <c r="C42" s="115" t="s">
        <v>424</v>
      </c>
      <c r="D42" s="117" t="s">
        <v>571</v>
      </c>
      <c r="E42" s="88" t="s">
        <v>222</v>
      </c>
      <c r="F42" s="88" t="s">
        <v>222</v>
      </c>
      <c r="G42" s="88" t="s">
        <v>222</v>
      </c>
      <c r="H42" s="88" t="s">
        <v>222</v>
      </c>
    </row>
    <row r="43" spans="1:9" ht="20.100000000000001" customHeight="1"/>
    <row r="44" spans="1:9" ht="20.100000000000001" customHeight="1">
      <c r="A44" s="279" t="s">
        <v>557</v>
      </c>
    </row>
    <row r="45" spans="1:9" ht="20.100000000000001" customHeight="1">
      <c r="A45" s="114">
        <v>25</v>
      </c>
      <c r="B45" s="115" t="s">
        <v>1083</v>
      </c>
      <c r="C45" s="115" t="s">
        <v>424</v>
      </c>
      <c r="D45" s="117" t="s">
        <v>571</v>
      </c>
      <c r="E45" s="114" t="s">
        <v>222</v>
      </c>
      <c r="F45" s="114" t="s">
        <v>222</v>
      </c>
      <c r="G45" s="114" t="s">
        <v>222</v>
      </c>
      <c r="H45" s="114" t="s">
        <v>222</v>
      </c>
      <c r="I45" s="115" t="s">
        <v>9</v>
      </c>
    </row>
    <row r="46" spans="1:9" ht="20.100000000000001" customHeight="1">
      <c r="A46" s="114">
        <v>26</v>
      </c>
      <c r="B46" s="115" t="s">
        <v>1095</v>
      </c>
      <c r="C46" s="115" t="s">
        <v>424</v>
      </c>
      <c r="D46" s="117" t="s">
        <v>571</v>
      </c>
      <c r="E46" s="114" t="s">
        <v>222</v>
      </c>
      <c r="F46" s="114" t="s">
        <v>222</v>
      </c>
      <c r="G46" s="114" t="s">
        <v>222</v>
      </c>
      <c r="H46" s="114" t="s">
        <v>222</v>
      </c>
      <c r="I46" s="115" t="s">
        <v>9</v>
      </c>
    </row>
    <row r="47" spans="1:9" ht="20.100000000000001" customHeight="1">
      <c r="A47" s="114">
        <v>27</v>
      </c>
      <c r="B47" s="115" t="s">
        <v>1084</v>
      </c>
      <c r="C47" s="115" t="s">
        <v>424</v>
      </c>
      <c r="D47" s="117" t="s">
        <v>571</v>
      </c>
      <c r="E47" s="114" t="s">
        <v>222</v>
      </c>
      <c r="F47" s="114" t="s">
        <v>222</v>
      </c>
      <c r="G47" s="114" t="s">
        <v>222</v>
      </c>
      <c r="H47" s="114" t="s">
        <v>222</v>
      </c>
      <c r="I47" s="115" t="s">
        <v>9</v>
      </c>
    </row>
    <row r="48" spans="1:9" ht="20.100000000000001" customHeight="1">
      <c r="A48" s="114">
        <v>28</v>
      </c>
      <c r="B48" s="115" t="s">
        <v>1085</v>
      </c>
      <c r="C48" s="115" t="s">
        <v>424</v>
      </c>
      <c r="D48" s="117" t="s">
        <v>571</v>
      </c>
      <c r="E48" s="114" t="s">
        <v>222</v>
      </c>
      <c r="F48" s="114" t="s">
        <v>222</v>
      </c>
      <c r="G48" s="114" t="s">
        <v>222</v>
      </c>
      <c r="H48" s="114" t="s">
        <v>222</v>
      </c>
      <c r="I48" s="115" t="s">
        <v>9</v>
      </c>
    </row>
    <row r="49" spans="1:9" ht="20.100000000000001" customHeight="1">
      <c r="A49" s="114">
        <v>29</v>
      </c>
      <c r="B49" s="115" t="s">
        <v>1093</v>
      </c>
      <c r="C49" s="115" t="s">
        <v>424</v>
      </c>
      <c r="D49" s="117" t="s">
        <v>571</v>
      </c>
      <c r="E49" s="114" t="s">
        <v>222</v>
      </c>
      <c r="F49" s="114" t="s">
        <v>222</v>
      </c>
      <c r="G49" s="114" t="s">
        <v>222</v>
      </c>
      <c r="H49" s="114" t="s">
        <v>222</v>
      </c>
      <c r="I49" s="115" t="s">
        <v>9</v>
      </c>
    </row>
    <row r="50" spans="1:9" ht="15.6" customHeight="1">
      <c r="A50" s="114">
        <v>30</v>
      </c>
      <c r="B50" s="115" t="s">
        <v>1086</v>
      </c>
      <c r="C50" s="115" t="s">
        <v>424</v>
      </c>
      <c r="D50" s="117" t="s">
        <v>571</v>
      </c>
      <c r="E50" s="114" t="s">
        <v>222</v>
      </c>
      <c r="F50" s="114" t="s">
        <v>222</v>
      </c>
      <c r="G50" s="114" t="s">
        <v>222</v>
      </c>
      <c r="H50" s="114" t="s">
        <v>222</v>
      </c>
      <c r="I50" s="115" t="s">
        <v>9</v>
      </c>
    </row>
    <row r="51" spans="1:9" ht="15.6" customHeight="1">
      <c r="A51" s="114">
        <v>31</v>
      </c>
      <c r="B51" s="115" t="s">
        <v>1080</v>
      </c>
      <c r="C51" s="115" t="s">
        <v>424</v>
      </c>
      <c r="D51" s="117" t="s">
        <v>571</v>
      </c>
      <c r="E51" s="114" t="s">
        <v>222</v>
      </c>
      <c r="F51" s="114" t="s">
        <v>222</v>
      </c>
      <c r="G51" s="114" t="s">
        <v>222</v>
      </c>
      <c r="H51" s="114" t="s">
        <v>222</v>
      </c>
      <c r="I51" s="115" t="s">
        <v>9</v>
      </c>
    </row>
    <row r="52" spans="1:9" ht="15.6" customHeight="1">
      <c r="A52" s="114">
        <v>32</v>
      </c>
      <c r="B52" s="115" t="s">
        <v>1094</v>
      </c>
      <c r="C52" s="115" t="s">
        <v>424</v>
      </c>
      <c r="D52" s="117" t="s">
        <v>571</v>
      </c>
      <c r="E52" s="114" t="s">
        <v>222</v>
      </c>
      <c r="F52" s="114" t="s">
        <v>222</v>
      </c>
      <c r="G52" s="114" t="s">
        <v>222</v>
      </c>
      <c r="H52" s="114" t="s">
        <v>222</v>
      </c>
      <c r="I52" s="115" t="s">
        <v>9</v>
      </c>
    </row>
    <row r="53" spans="1:9" ht="15.6" customHeight="1">
      <c r="A53" s="244">
        <v>15</v>
      </c>
      <c r="B53" s="244" t="s">
        <v>586</v>
      </c>
      <c r="C53" s="244" t="s">
        <v>424</v>
      </c>
      <c r="D53" s="244" t="s">
        <v>571</v>
      </c>
      <c r="E53" s="244" t="s">
        <v>222</v>
      </c>
      <c r="F53" s="244" t="s">
        <v>222</v>
      </c>
      <c r="G53" s="244" t="s">
        <v>222</v>
      </c>
      <c r="H53" s="244" t="s">
        <v>222</v>
      </c>
      <c r="I53" s="244" t="s">
        <v>9</v>
      </c>
    </row>
    <row r="54" spans="1:9" ht="15.6" customHeight="1">
      <c r="A54" s="244">
        <v>16</v>
      </c>
      <c r="B54" s="244" t="s">
        <v>594</v>
      </c>
      <c r="C54" s="244" t="s">
        <v>424</v>
      </c>
      <c r="D54" s="244" t="s">
        <v>571</v>
      </c>
      <c r="E54" s="244" t="s">
        <v>222</v>
      </c>
      <c r="F54" s="244" t="s">
        <v>222</v>
      </c>
      <c r="G54" s="244" t="s">
        <v>222</v>
      </c>
      <c r="H54" s="244" t="s">
        <v>222</v>
      </c>
      <c r="I54" s="244" t="s">
        <v>9</v>
      </c>
    </row>
    <row r="55" spans="1:9" ht="15.6" customHeight="1">
      <c r="A55" s="244">
        <v>17</v>
      </c>
      <c r="B55" s="244" t="s">
        <v>590</v>
      </c>
      <c r="C55" s="244" t="s">
        <v>9</v>
      </c>
      <c r="D55" s="244" t="s">
        <v>9</v>
      </c>
      <c r="E55" s="244" t="s">
        <v>222</v>
      </c>
      <c r="F55" s="244" t="s">
        <v>222</v>
      </c>
      <c r="G55" s="244" t="s">
        <v>222</v>
      </c>
      <c r="H55" s="244" t="s">
        <v>222</v>
      </c>
      <c r="I55" s="244" t="s">
        <v>9</v>
      </c>
    </row>
    <row r="56" spans="1:9" ht="15.6" customHeight="1"/>
    <row r="57" spans="1:9" ht="15.6" customHeight="1"/>
    <row r="58" spans="1:9" ht="15.6" customHeight="1"/>
    <row r="59" spans="1:9" ht="15.6" customHeight="1"/>
    <row r="60" spans="1:9" ht="15.6" customHeight="1"/>
    <row r="61" spans="1:9" ht="15.6" customHeight="1"/>
    <row r="62" spans="1:9" ht="15.6" customHeight="1"/>
    <row r="63" spans="1:9" ht="15.6" customHeight="1"/>
    <row r="64" spans="1:9"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5.6"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5.6"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5.6"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5.6" customHeight="1"/>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5.6"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5.6"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5.6"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15.6" customHeight="1"/>
    <row r="362" ht="15.6" customHeight="1"/>
    <row r="363" ht="15.6" customHeight="1"/>
    <row r="364" ht="15.6" customHeight="1"/>
    <row r="365" ht="15.6" customHeight="1"/>
    <row r="366" ht="15.6" customHeight="1"/>
    <row r="367" ht="15.6" customHeight="1"/>
    <row r="368" ht="15.6" customHeight="1"/>
    <row r="369" ht="15.6" customHeight="1"/>
    <row r="370" ht="15.6" customHeight="1"/>
    <row r="371" ht="15.6" customHeight="1"/>
    <row r="372" ht="15.6" customHeight="1"/>
    <row r="373" ht="15.6" customHeight="1"/>
    <row r="374" ht="15.6" customHeight="1"/>
    <row r="375" ht="15.6" customHeight="1"/>
    <row r="376" ht="15.6" customHeight="1"/>
    <row r="377" ht="15.6" customHeight="1"/>
    <row r="378" ht="15.6" customHeight="1"/>
    <row r="379" ht="15.6" customHeight="1"/>
    <row r="380" ht="15.6" customHeight="1"/>
    <row r="381" ht="15.6" customHeight="1"/>
    <row r="382" ht="15.6" customHeight="1"/>
    <row r="383" ht="15.6" customHeight="1"/>
    <row r="384" ht="15.6" customHeight="1"/>
    <row r="385" ht="15.6" customHeight="1"/>
    <row r="386" ht="15.6" customHeight="1"/>
    <row r="387" ht="15.6" customHeight="1"/>
    <row r="388" ht="15.6" customHeight="1"/>
    <row r="389" ht="15.6" customHeight="1"/>
    <row r="390" ht="15.6" customHeight="1"/>
    <row r="391" ht="15.6" customHeight="1"/>
    <row r="392" ht="15.6" customHeight="1"/>
    <row r="393" ht="15.6" customHeight="1"/>
    <row r="394" ht="15.6" customHeight="1"/>
    <row r="395" ht="15.6" customHeight="1"/>
    <row r="396" ht="15.6" customHeight="1"/>
    <row r="397" ht="15.6" customHeight="1"/>
    <row r="398" ht="15.6" customHeight="1"/>
    <row r="399" ht="15.6" customHeight="1"/>
    <row r="400" ht="15.6" customHeight="1"/>
    <row r="401" ht="15.6" customHeight="1"/>
    <row r="402" ht="15.6" customHeight="1"/>
    <row r="403" ht="15.6" customHeight="1"/>
    <row r="404" ht="15.6" customHeight="1"/>
    <row r="405" ht="15.6" customHeight="1"/>
    <row r="406" ht="15.6" customHeight="1"/>
    <row r="407" ht="15.6" customHeight="1"/>
    <row r="408" ht="15.6" customHeight="1"/>
    <row r="409" ht="15.6" customHeight="1"/>
    <row r="410" ht="15.6" customHeight="1"/>
    <row r="411" ht="15.6" customHeight="1"/>
    <row r="412" ht="15.6" customHeight="1"/>
    <row r="413" ht="15.6" customHeight="1"/>
    <row r="414" ht="15.6" customHeight="1"/>
    <row r="415" ht="15.6" customHeight="1"/>
    <row r="416" ht="15.6" customHeight="1"/>
    <row r="417" ht="15.6" customHeight="1"/>
    <row r="418" ht="15.6" customHeight="1"/>
    <row r="419" ht="15.6" customHeight="1"/>
    <row r="420" ht="15.6" customHeight="1"/>
    <row r="421" ht="15.6" customHeight="1"/>
    <row r="422" ht="15.6" customHeight="1"/>
    <row r="423" ht="15.6" customHeight="1"/>
    <row r="424" ht="15.6" customHeight="1"/>
    <row r="425" ht="15.6" customHeight="1"/>
    <row r="426" ht="15.6" customHeight="1"/>
    <row r="427" ht="15.6" customHeight="1"/>
    <row r="428" ht="15.6" customHeight="1"/>
    <row r="429" ht="15.6" customHeight="1"/>
    <row r="430" ht="15.6" customHeight="1"/>
    <row r="431" ht="15.6" customHeight="1"/>
    <row r="432" ht="15.6" customHeight="1"/>
    <row r="433" ht="15.6" customHeight="1"/>
    <row r="434" ht="15.6" customHeight="1"/>
    <row r="435" ht="15.6" customHeight="1"/>
    <row r="436" ht="15.6" customHeight="1"/>
    <row r="437" ht="15.6" customHeight="1"/>
    <row r="438" ht="15.6" customHeight="1"/>
    <row r="439" ht="15.6" customHeight="1"/>
    <row r="440" ht="15.6" customHeight="1"/>
    <row r="441" ht="15.6" customHeight="1"/>
    <row r="442" ht="15.6" customHeight="1"/>
    <row r="443" ht="15.6" customHeight="1"/>
    <row r="444" ht="15.6" customHeight="1"/>
    <row r="445" ht="15.6" customHeight="1"/>
    <row r="446" ht="15.6" customHeight="1"/>
    <row r="447" ht="15.6" customHeight="1"/>
    <row r="448" ht="15.6" customHeight="1"/>
    <row r="449" ht="15.6" customHeight="1"/>
    <row r="450" ht="15.6" customHeight="1"/>
    <row r="451" ht="15.6" customHeight="1"/>
    <row r="452" ht="15.6" customHeight="1"/>
    <row r="453" ht="15.6" customHeight="1"/>
    <row r="454" ht="15.6" customHeight="1"/>
    <row r="455" ht="15.6" customHeight="1"/>
    <row r="456" ht="15.6" customHeight="1"/>
    <row r="457" ht="15.6" customHeight="1"/>
    <row r="458" ht="15.6" customHeight="1"/>
    <row r="459" ht="15.6" customHeight="1"/>
    <row r="460" ht="15.6" customHeight="1"/>
    <row r="461" ht="15.6" customHeight="1"/>
    <row r="462" ht="15.6" customHeight="1"/>
    <row r="463" ht="15.6" customHeight="1"/>
    <row r="464" ht="15.6" customHeight="1"/>
    <row r="465" ht="15.6" customHeight="1"/>
    <row r="466" ht="15.6" customHeight="1"/>
  </sheetData>
  <mergeCells count="3">
    <mergeCell ref="A1:I1"/>
    <mergeCell ref="A2:I2"/>
    <mergeCell ref="A3:I3"/>
  </mergeCells>
  <pageMargins left="0.75" right="0.75" top="1" bottom="1" header="0.5" footer="0.5"/>
  <pageSetup scale="50" orientation="portrait"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A56B-2F29-4A30-BD89-F0ABD582D0C1}">
  <sheetPr>
    <tabColor rgb="FFFFFF00"/>
  </sheetPr>
  <dimension ref="A1:AG74"/>
  <sheetViews>
    <sheetView view="pageBreakPreview" topLeftCell="A22" zoomScale="80" zoomScaleNormal="85" zoomScaleSheetLayoutView="80" workbookViewId="0">
      <selection activeCell="K27" sqref="K27"/>
    </sheetView>
  </sheetViews>
  <sheetFormatPr defaultColWidth="11.21875" defaultRowHeight="13.2"/>
  <cols>
    <col min="1" max="1" width="7.44140625" style="643" customWidth="1"/>
    <col min="2" max="2" width="33.21875" style="640" customWidth="1"/>
    <col min="3" max="3" width="13.77734375" style="643" customWidth="1"/>
    <col min="4" max="4" width="12.5546875" style="643" customWidth="1"/>
    <col min="5" max="5" width="12.77734375" style="643" customWidth="1"/>
    <col min="6" max="14" width="13.77734375" style="643" customWidth="1"/>
    <col min="15" max="32" width="13.77734375" style="642" customWidth="1"/>
    <col min="33" max="16384" width="11.21875" style="643"/>
  </cols>
  <sheetData>
    <row r="1" spans="1:33">
      <c r="A1" s="640" t="s">
        <v>939</v>
      </c>
      <c r="B1" s="641"/>
      <c r="C1" s="641"/>
      <c r="D1" s="641"/>
      <c r="E1" s="641"/>
      <c r="F1" s="641"/>
      <c r="G1" s="641"/>
      <c r="H1" s="641"/>
      <c r="I1" s="641"/>
      <c r="J1" s="641"/>
      <c r="K1" s="641"/>
      <c r="L1" s="641"/>
      <c r="M1" s="641"/>
      <c r="N1" s="641"/>
    </row>
    <row r="2" spans="1:33">
      <c r="A2" s="966" t="str">
        <f>'[4]Appendix A'!E9</f>
        <v>NextEra Energy Transmission New York, Inc.</v>
      </c>
      <c r="B2" s="966"/>
      <c r="C2" s="966"/>
      <c r="D2" s="966"/>
      <c r="E2" s="966"/>
      <c r="F2" s="966"/>
      <c r="G2" s="966"/>
      <c r="H2" s="966"/>
      <c r="I2" s="966"/>
      <c r="J2" s="966"/>
      <c r="K2" s="966"/>
      <c r="L2" s="966"/>
      <c r="M2" s="966"/>
      <c r="N2" s="966"/>
    </row>
    <row r="3" spans="1:33">
      <c r="A3" s="966" t="s">
        <v>940</v>
      </c>
      <c r="B3" s="966"/>
      <c r="C3" s="966"/>
      <c r="D3" s="966"/>
      <c r="E3" s="966"/>
      <c r="F3" s="966"/>
      <c r="G3" s="966"/>
      <c r="H3" s="966"/>
      <c r="I3" s="966"/>
      <c r="J3" s="966"/>
      <c r="K3" s="966"/>
      <c r="L3" s="966"/>
      <c r="M3" s="966"/>
      <c r="N3" s="966"/>
      <c r="O3" s="643"/>
      <c r="P3" s="643"/>
      <c r="Q3" s="643"/>
      <c r="R3" s="643"/>
      <c r="S3" s="643"/>
      <c r="T3" s="643"/>
      <c r="U3" s="643"/>
      <c r="V3" s="643"/>
      <c r="W3" s="643"/>
      <c r="X3" s="643"/>
      <c r="Y3" s="643"/>
      <c r="Z3" s="643"/>
      <c r="AA3" s="643"/>
      <c r="AB3" s="643"/>
      <c r="AC3" s="643"/>
      <c r="AD3" s="643"/>
      <c r="AE3" s="643"/>
      <c r="AF3" s="643"/>
    </row>
    <row r="4" spans="1:33" ht="13.8" thickBot="1">
      <c r="O4" s="643"/>
      <c r="P4" s="643"/>
      <c r="Q4" s="643"/>
      <c r="R4" s="643"/>
      <c r="S4" s="643"/>
      <c r="T4" s="643"/>
      <c r="U4" s="643"/>
      <c r="V4" s="643"/>
      <c r="W4" s="643"/>
      <c r="X4" s="643"/>
      <c r="Y4" s="643"/>
      <c r="Z4" s="643"/>
      <c r="AA4" s="643"/>
      <c r="AB4" s="643"/>
      <c r="AC4" s="643"/>
      <c r="AD4" s="643"/>
      <c r="AE4" s="643"/>
      <c r="AF4" s="643"/>
    </row>
    <row r="5" spans="1:33">
      <c r="F5" s="967" t="s">
        <v>255</v>
      </c>
      <c r="G5" s="968"/>
      <c r="H5" s="968"/>
      <c r="I5" s="968"/>
      <c r="J5" s="968"/>
      <c r="K5" s="968"/>
      <c r="L5" s="968"/>
      <c r="M5" s="968"/>
      <c r="N5" s="969"/>
      <c r="O5" s="967" t="s">
        <v>553</v>
      </c>
      <c r="P5" s="968"/>
      <c r="Q5" s="968"/>
      <c r="R5" s="968"/>
      <c r="S5" s="968"/>
      <c r="T5" s="968"/>
      <c r="U5" s="968"/>
      <c r="V5" s="968"/>
      <c r="W5" s="969"/>
      <c r="X5" s="967" t="s">
        <v>554</v>
      </c>
      <c r="Y5" s="968"/>
      <c r="Z5" s="968"/>
      <c r="AA5" s="968"/>
      <c r="AB5" s="968"/>
      <c r="AC5" s="968"/>
      <c r="AD5" s="968"/>
      <c r="AE5" s="968"/>
      <c r="AF5" s="969"/>
      <c r="AG5" s="641"/>
    </row>
    <row r="6" spans="1:33">
      <c r="B6" s="641" t="s">
        <v>246</v>
      </c>
      <c r="C6" s="641" t="s">
        <v>259</v>
      </c>
      <c r="D6" s="641" t="s">
        <v>271</v>
      </c>
      <c r="E6" s="641" t="s">
        <v>332</v>
      </c>
      <c r="F6" s="644" t="s">
        <v>333</v>
      </c>
      <c r="G6" s="641" t="s">
        <v>334</v>
      </c>
      <c r="H6" s="641" t="s">
        <v>335</v>
      </c>
      <c r="I6" s="641" t="s">
        <v>334</v>
      </c>
      <c r="J6" s="641" t="s">
        <v>335</v>
      </c>
      <c r="K6" s="641" t="s">
        <v>336</v>
      </c>
      <c r="L6" s="641" t="s">
        <v>337</v>
      </c>
      <c r="M6" s="641" t="s">
        <v>338</v>
      </c>
      <c r="N6" s="645" t="s">
        <v>339</v>
      </c>
      <c r="O6" s="644" t="s">
        <v>333</v>
      </c>
      <c r="P6" s="641" t="s">
        <v>334</v>
      </c>
      <c r="Q6" s="641" t="s">
        <v>335</v>
      </c>
      <c r="R6" s="641" t="s">
        <v>334</v>
      </c>
      <c r="S6" s="641" t="s">
        <v>335</v>
      </c>
      <c r="T6" s="641" t="s">
        <v>336</v>
      </c>
      <c r="U6" s="641" t="s">
        <v>337</v>
      </c>
      <c r="V6" s="641" t="s">
        <v>338</v>
      </c>
      <c r="W6" s="645" t="s">
        <v>339</v>
      </c>
      <c r="X6" s="644" t="s">
        <v>333</v>
      </c>
      <c r="Y6" s="641" t="s">
        <v>334</v>
      </c>
      <c r="Z6" s="641" t="s">
        <v>335</v>
      </c>
      <c r="AA6" s="641" t="s">
        <v>334</v>
      </c>
      <c r="AB6" s="641" t="s">
        <v>335</v>
      </c>
      <c r="AC6" s="641" t="s">
        <v>336</v>
      </c>
      <c r="AD6" s="641" t="s">
        <v>337</v>
      </c>
      <c r="AE6" s="641" t="s">
        <v>338</v>
      </c>
      <c r="AF6" s="645" t="s">
        <v>339</v>
      </c>
    </row>
    <row r="7" spans="1:33" ht="79.2">
      <c r="A7" s="646"/>
      <c r="B7" s="647" t="s">
        <v>567</v>
      </c>
      <c r="C7" s="647" t="s">
        <v>568</v>
      </c>
      <c r="D7" s="647" t="s">
        <v>422</v>
      </c>
      <c r="E7" s="647" t="s">
        <v>883</v>
      </c>
      <c r="F7" s="648" t="s">
        <v>941</v>
      </c>
      <c r="G7" s="647" t="s">
        <v>942</v>
      </c>
      <c r="H7" s="647" t="s">
        <v>943</v>
      </c>
      <c r="I7" s="647" t="s">
        <v>944</v>
      </c>
      <c r="J7" s="647" t="s">
        <v>945</v>
      </c>
      <c r="K7" s="647" t="s">
        <v>946</v>
      </c>
      <c r="L7" s="647" t="s">
        <v>947</v>
      </c>
      <c r="M7" s="647" t="s">
        <v>948</v>
      </c>
      <c r="N7" s="649" t="s">
        <v>949</v>
      </c>
      <c r="O7" s="648" t="s">
        <v>941</v>
      </c>
      <c r="P7" s="647" t="s">
        <v>942</v>
      </c>
      <c r="Q7" s="647" t="s">
        <v>943</v>
      </c>
      <c r="R7" s="647" t="s">
        <v>944</v>
      </c>
      <c r="S7" s="647" t="s">
        <v>945</v>
      </c>
      <c r="T7" s="647" t="s">
        <v>946</v>
      </c>
      <c r="U7" s="647" t="s">
        <v>947</v>
      </c>
      <c r="V7" s="647" t="s">
        <v>948</v>
      </c>
      <c r="W7" s="649" t="s">
        <v>949</v>
      </c>
      <c r="X7" s="648" t="s">
        <v>941</v>
      </c>
      <c r="Y7" s="647" t="s">
        <v>942</v>
      </c>
      <c r="Z7" s="647" t="s">
        <v>943</v>
      </c>
      <c r="AA7" s="647" t="s">
        <v>944</v>
      </c>
      <c r="AB7" s="647" t="s">
        <v>945</v>
      </c>
      <c r="AC7" s="647" t="s">
        <v>946</v>
      </c>
      <c r="AD7" s="647" t="s">
        <v>947</v>
      </c>
      <c r="AE7" s="647" t="s">
        <v>948</v>
      </c>
      <c r="AF7" s="649" t="s">
        <v>949</v>
      </c>
      <c r="AG7" s="641"/>
    </row>
    <row r="8" spans="1:33">
      <c r="A8" s="643" t="s">
        <v>950</v>
      </c>
      <c r="D8" s="641"/>
      <c r="E8" s="641"/>
      <c r="F8" s="650"/>
      <c r="N8" s="651"/>
      <c r="O8" s="650"/>
      <c r="P8" s="643"/>
      <c r="Q8" s="643"/>
      <c r="R8" s="643"/>
      <c r="S8" s="643"/>
      <c r="T8" s="643"/>
      <c r="U8" s="643"/>
      <c r="V8" s="643"/>
      <c r="W8" s="651"/>
      <c r="X8" s="650"/>
      <c r="Y8" s="643"/>
      <c r="Z8" s="643"/>
      <c r="AA8" s="643"/>
      <c r="AB8" s="643"/>
      <c r="AC8" s="643"/>
      <c r="AD8" s="643"/>
      <c r="AE8" s="643"/>
      <c r="AF8" s="651"/>
      <c r="AG8" s="641"/>
    </row>
    <row r="9" spans="1:33">
      <c r="A9" s="652">
        <v>1</v>
      </c>
      <c r="B9" s="640" t="s">
        <v>1097</v>
      </c>
      <c r="C9" s="643" t="s">
        <v>424</v>
      </c>
      <c r="D9" s="653" t="s">
        <v>571</v>
      </c>
      <c r="E9" s="654">
        <f>365/365</f>
        <v>1</v>
      </c>
      <c r="F9" s="655"/>
      <c r="G9" s="656"/>
      <c r="H9" s="656">
        <f>'6c- ADIT BOY'!E54</f>
        <v>0</v>
      </c>
      <c r="I9" s="656"/>
      <c r="J9" s="656"/>
      <c r="K9" s="656"/>
      <c r="L9" s="656"/>
      <c r="M9" s="656"/>
      <c r="N9" s="657">
        <v>0</v>
      </c>
      <c r="O9" s="655"/>
      <c r="P9" s="656"/>
      <c r="Q9" s="656">
        <f>'6c- ADIT BOY'!F54</f>
        <v>0</v>
      </c>
      <c r="R9" s="656"/>
      <c r="S9" s="656"/>
      <c r="T9" s="656"/>
      <c r="U9" s="656"/>
      <c r="V9" s="656"/>
      <c r="W9" s="657">
        <v>0</v>
      </c>
      <c r="X9" s="655"/>
      <c r="Y9" s="656"/>
      <c r="Z9" s="656">
        <f>'6c- ADIT BOY'!G54</f>
        <v>0</v>
      </c>
      <c r="AA9" s="656"/>
      <c r="AB9" s="656"/>
      <c r="AC9" s="656"/>
      <c r="AD9" s="656"/>
      <c r="AE9" s="656"/>
      <c r="AF9" s="657">
        <v>0</v>
      </c>
    </row>
    <row r="10" spans="1:33">
      <c r="A10" s="652">
        <f t="shared" ref="A10:A22" si="0">+A9+1</f>
        <v>2</v>
      </c>
      <c r="B10" s="640" t="s">
        <v>897</v>
      </c>
      <c r="C10" s="643" t="s">
        <v>426</v>
      </c>
      <c r="D10" s="653" t="s">
        <v>571</v>
      </c>
      <c r="E10" s="654">
        <f>335/365</f>
        <v>0.9178082191780822</v>
      </c>
      <c r="F10" s="655">
        <f>'6b-ADIT Projection Proration'!G10</f>
        <v>0</v>
      </c>
      <c r="G10" s="656">
        <f>$E10*F10</f>
        <v>0</v>
      </c>
      <c r="H10" s="656">
        <f>+G10+H9</f>
        <v>0</v>
      </c>
      <c r="I10" s="658">
        <v>0</v>
      </c>
      <c r="J10" s="656">
        <f t="shared" ref="J10:J21" si="1">I10-F10</f>
        <v>0</v>
      </c>
      <c r="K10" s="656">
        <f>IF(J10&gt;=0,+J10,0)</f>
        <v>0</v>
      </c>
      <c r="L10" s="656">
        <f>IF(K10&gt;0,0,IF(I10&lt;0,0,(-(J10)*($E10))))</f>
        <v>0</v>
      </c>
      <c r="M10" s="656">
        <f>IF(K10&gt;0,0,IF(I10&gt;0,0,(-(J10)*($E10))))</f>
        <v>0</v>
      </c>
      <c r="N10" s="657">
        <f>IF(I10&lt;0,N9+M10,N9+$G10+K10-L10)</f>
        <v>0</v>
      </c>
      <c r="O10" s="655">
        <f>'6b-ADIT Projection Proration'!I10</f>
        <v>0</v>
      </c>
      <c r="P10" s="656">
        <f t="shared" ref="P10:P21" si="2">$E10*O10</f>
        <v>0</v>
      </c>
      <c r="Q10" s="656">
        <f>+P10+Q9</f>
        <v>0</v>
      </c>
      <c r="R10" s="658">
        <v>0</v>
      </c>
      <c r="S10" s="656">
        <f t="shared" ref="S10:S21" si="3">R10-O10</f>
        <v>0</v>
      </c>
      <c r="T10" s="656">
        <f>IF(S10&gt;=0,+S10,0)</f>
        <v>0</v>
      </c>
      <c r="U10" s="656">
        <f t="shared" ref="U10:U21" si="4">IF(T10&gt;0,0,IF(R10&lt;0,0,(-(S10)*($E10))))</f>
        <v>0</v>
      </c>
      <c r="V10" s="656">
        <f t="shared" ref="V10:V21" si="5">IF(T10&gt;0,0,IF(R10&gt;0,0,(-(S10)*($E10))))</f>
        <v>0</v>
      </c>
      <c r="W10" s="657">
        <f>IF(R10&lt;0,W9+V10,W9+P10+T10-U10)</f>
        <v>0</v>
      </c>
      <c r="X10" s="655">
        <f>'6b-ADIT Projection Proration'!K10</f>
        <v>0</v>
      </c>
      <c r="Y10" s="656">
        <f t="shared" ref="Y10:Y21" si="6">$E10*X10</f>
        <v>0</v>
      </c>
      <c r="Z10" s="656">
        <f>+Y10+Z9</f>
        <v>0</v>
      </c>
      <c r="AA10" s="658">
        <v>0</v>
      </c>
      <c r="AB10" s="656">
        <f t="shared" ref="AB10:AB21" si="7">AA10-X10</f>
        <v>0</v>
      </c>
      <c r="AC10" s="656">
        <f>IF(AB10&gt;=0,+AB10,0)</f>
        <v>0</v>
      </c>
      <c r="AD10" s="656">
        <f t="shared" ref="AD10:AD21" si="8">IF(AC10&gt;0,0,IF(AA10&lt;0,0,(-(AB10)*($E10))))</f>
        <v>0</v>
      </c>
      <c r="AE10" s="656">
        <f t="shared" ref="AE10:AE21" si="9">IF(AC10&gt;0,0,IF(AA10&gt;0,0,(-(AB10)*($E10))))</f>
        <v>0</v>
      </c>
      <c r="AF10" s="657">
        <f>IF(AA10&lt;0,AF9+AE10,AF9+Y10+AC10-AD10)</f>
        <v>0</v>
      </c>
    </row>
    <row r="11" spans="1:33">
      <c r="A11" s="652">
        <f t="shared" si="0"/>
        <v>3</v>
      </c>
      <c r="B11" s="640" t="s">
        <v>897</v>
      </c>
      <c r="C11" s="643" t="s">
        <v>428</v>
      </c>
      <c r="D11" s="653" t="s">
        <v>571</v>
      </c>
      <c r="E11" s="654">
        <f>307/365</f>
        <v>0.84109589041095889</v>
      </c>
      <c r="F11" s="655">
        <f>'6b-ADIT Projection Proration'!G11</f>
        <v>0</v>
      </c>
      <c r="G11" s="656">
        <f t="shared" ref="G11:G21" si="10">$E11*F11</f>
        <v>0</v>
      </c>
      <c r="H11" s="656">
        <f t="shared" ref="H11:H21" si="11">+G11+H10</f>
        <v>0</v>
      </c>
      <c r="I11" s="658">
        <v>0</v>
      </c>
      <c r="J11" s="656">
        <f t="shared" si="1"/>
        <v>0</v>
      </c>
      <c r="K11" s="656">
        <f t="shared" ref="K11:K21" si="12">IF(J11&gt;=0,+J11,0)</f>
        <v>0</v>
      </c>
      <c r="L11" s="656">
        <f t="shared" ref="L11:L21" si="13">IF(K11&gt;0,0,IF(I11&lt;0,0,(-(J11)*($E11))))</f>
        <v>0</v>
      </c>
      <c r="M11" s="656">
        <f t="shared" ref="M11:M21" si="14">IF(K11&gt;0,0,IF(I11&gt;0,0,(-(J11)*($E11))))</f>
        <v>0</v>
      </c>
      <c r="N11" s="657">
        <f t="shared" ref="N11:N21" si="15">IF(I11&lt;0,N10+M11,N10+$G11+K11-L11)</f>
        <v>0</v>
      </c>
      <c r="O11" s="655">
        <f>'6b-ADIT Projection Proration'!I11</f>
        <v>0</v>
      </c>
      <c r="P11" s="656">
        <f t="shared" si="2"/>
        <v>0</v>
      </c>
      <c r="Q11" s="656">
        <f t="shared" ref="Q11:Q21" si="16">+P11+Q10</f>
        <v>0</v>
      </c>
      <c r="R11" s="658">
        <v>0</v>
      </c>
      <c r="S11" s="656">
        <f t="shared" si="3"/>
        <v>0</v>
      </c>
      <c r="T11" s="656">
        <f t="shared" ref="T11:T21" si="17">IF(S11&gt;=0,+S11,0)</f>
        <v>0</v>
      </c>
      <c r="U11" s="656">
        <f t="shared" si="4"/>
        <v>0</v>
      </c>
      <c r="V11" s="656">
        <f t="shared" si="5"/>
        <v>0</v>
      </c>
      <c r="W11" s="657">
        <f t="shared" ref="W11:W21" si="18">IF(R11&lt;0,W10+V11,W10+P11+T11-U11)</f>
        <v>0</v>
      </c>
      <c r="X11" s="655">
        <f>'6b-ADIT Projection Proration'!K11</f>
        <v>0</v>
      </c>
      <c r="Y11" s="656">
        <f t="shared" si="6"/>
        <v>0</v>
      </c>
      <c r="Z11" s="656">
        <f t="shared" ref="Z11:Z21" si="19">+Y11+Z10</f>
        <v>0</v>
      </c>
      <c r="AA11" s="658">
        <v>0</v>
      </c>
      <c r="AB11" s="656">
        <f t="shared" si="7"/>
        <v>0</v>
      </c>
      <c r="AC11" s="656">
        <f t="shared" ref="AC11:AC21" si="20">IF(AB11&gt;=0,+AB11,0)</f>
        <v>0</v>
      </c>
      <c r="AD11" s="656">
        <f t="shared" si="8"/>
        <v>0</v>
      </c>
      <c r="AE11" s="656">
        <f t="shared" si="9"/>
        <v>0</v>
      </c>
      <c r="AF11" s="657">
        <f t="shared" ref="AF11:AF21" si="21">IF(AA11&lt;0,AF10+AE11,AF10+Y11+AC11-AD11)</f>
        <v>0</v>
      </c>
    </row>
    <row r="12" spans="1:33">
      <c r="A12" s="652">
        <f t="shared" si="0"/>
        <v>4</v>
      </c>
      <c r="B12" s="640" t="s">
        <v>897</v>
      </c>
      <c r="C12" s="643" t="s">
        <v>429</v>
      </c>
      <c r="D12" s="653" t="s">
        <v>571</v>
      </c>
      <c r="E12" s="654">
        <f>276/365</f>
        <v>0.75616438356164384</v>
      </c>
      <c r="F12" s="655">
        <f>'6b-ADIT Projection Proration'!G12</f>
        <v>0</v>
      </c>
      <c r="G12" s="656">
        <f t="shared" si="10"/>
        <v>0</v>
      </c>
      <c r="H12" s="656">
        <f t="shared" si="11"/>
        <v>0</v>
      </c>
      <c r="I12" s="658">
        <v>0</v>
      </c>
      <c r="J12" s="656">
        <f t="shared" si="1"/>
        <v>0</v>
      </c>
      <c r="K12" s="656">
        <f t="shared" si="12"/>
        <v>0</v>
      </c>
      <c r="L12" s="656">
        <f t="shared" si="13"/>
        <v>0</v>
      </c>
      <c r="M12" s="656">
        <f t="shared" si="14"/>
        <v>0</v>
      </c>
      <c r="N12" s="657">
        <f t="shared" si="15"/>
        <v>0</v>
      </c>
      <c r="O12" s="655">
        <f>'6b-ADIT Projection Proration'!I12</f>
        <v>0</v>
      </c>
      <c r="P12" s="656">
        <f t="shared" si="2"/>
        <v>0</v>
      </c>
      <c r="Q12" s="656">
        <f t="shared" si="16"/>
        <v>0</v>
      </c>
      <c r="R12" s="658">
        <v>0</v>
      </c>
      <c r="S12" s="656">
        <f t="shared" si="3"/>
        <v>0</v>
      </c>
      <c r="T12" s="656">
        <f t="shared" si="17"/>
        <v>0</v>
      </c>
      <c r="U12" s="656">
        <f t="shared" si="4"/>
        <v>0</v>
      </c>
      <c r="V12" s="656">
        <f t="shared" si="5"/>
        <v>0</v>
      </c>
      <c r="W12" s="657">
        <f t="shared" si="18"/>
        <v>0</v>
      </c>
      <c r="X12" s="655">
        <f>'6b-ADIT Projection Proration'!K12</f>
        <v>0</v>
      </c>
      <c r="Y12" s="656">
        <f t="shared" si="6"/>
        <v>0</v>
      </c>
      <c r="Z12" s="656">
        <f t="shared" si="19"/>
        <v>0</v>
      </c>
      <c r="AA12" s="658">
        <v>0</v>
      </c>
      <c r="AB12" s="656">
        <f t="shared" si="7"/>
        <v>0</v>
      </c>
      <c r="AC12" s="656">
        <f t="shared" si="20"/>
        <v>0</v>
      </c>
      <c r="AD12" s="656">
        <f t="shared" si="8"/>
        <v>0</v>
      </c>
      <c r="AE12" s="656">
        <f t="shared" si="9"/>
        <v>0</v>
      </c>
      <c r="AF12" s="657">
        <f t="shared" si="21"/>
        <v>0</v>
      </c>
    </row>
    <row r="13" spans="1:33">
      <c r="A13" s="652">
        <f t="shared" si="0"/>
        <v>5</v>
      </c>
      <c r="B13" s="640" t="s">
        <v>897</v>
      </c>
      <c r="C13" s="643" t="s">
        <v>430</v>
      </c>
      <c r="D13" s="653" t="s">
        <v>571</v>
      </c>
      <c r="E13" s="654">
        <f>246/365</f>
        <v>0.67397260273972603</v>
      </c>
      <c r="F13" s="655">
        <f>'6b-ADIT Projection Proration'!G13</f>
        <v>0</v>
      </c>
      <c r="G13" s="656">
        <f t="shared" si="10"/>
        <v>0</v>
      </c>
      <c r="H13" s="656">
        <f t="shared" si="11"/>
        <v>0</v>
      </c>
      <c r="I13" s="658">
        <v>0</v>
      </c>
      <c r="J13" s="656">
        <f t="shared" si="1"/>
        <v>0</v>
      </c>
      <c r="K13" s="656">
        <f t="shared" si="12"/>
        <v>0</v>
      </c>
      <c r="L13" s="656">
        <f t="shared" si="13"/>
        <v>0</v>
      </c>
      <c r="M13" s="656">
        <f t="shared" si="14"/>
        <v>0</v>
      </c>
      <c r="N13" s="657">
        <f t="shared" si="15"/>
        <v>0</v>
      </c>
      <c r="O13" s="655">
        <f>'6b-ADIT Projection Proration'!I13</f>
        <v>0</v>
      </c>
      <c r="P13" s="656">
        <f t="shared" si="2"/>
        <v>0</v>
      </c>
      <c r="Q13" s="656">
        <f t="shared" si="16"/>
        <v>0</v>
      </c>
      <c r="R13" s="658">
        <v>0</v>
      </c>
      <c r="S13" s="656">
        <f t="shared" si="3"/>
        <v>0</v>
      </c>
      <c r="T13" s="656">
        <f t="shared" si="17"/>
        <v>0</v>
      </c>
      <c r="U13" s="656">
        <f t="shared" si="4"/>
        <v>0</v>
      </c>
      <c r="V13" s="656">
        <f t="shared" si="5"/>
        <v>0</v>
      </c>
      <c r="W13" s="657">
        <f t="shared" si="18"/>
        <v>0</v>
      </c>
      <c r="X13" s="655">
        <f>'6b-ADIT Projection Proration'!K13</f>
        <v>0</v>
      </c>
      <c r="Y13" s="656">
        <f t="shared" si="6"/>
        <v>0</v>
      </c>
      <c r="Z13" s="656">
        <f t="shared" si="19"/>
        <v>0</v>
      </c>
      <c r="AA13" s="658">
        <v>0</v>
      </c>
      <c r="AB13" s="656">
        <f t="shared" si="7"/>
        <v>0</v>
      </c>
      <c r="AC13" s="656">
        <f t="shared" si="20"/>
        <v>0</v>
      </c>
      <c r="AD13" s="656">
        <f t="shared" si="8"/>
        <v>0</v>
      </c>
      <c r="AE13" s="656">
        <f t="shared" si="9"/>
        <v>0</v>
      </c>
      <c r="AF13" s="657">
        <f t="shared" si="21"/>
        <v>0</v>
      </c>
    </row>
    <row r="14" spans="1:33">
      <c r="A14" s="652">
        <f t="shared" si="0"/>
        <v>6</v>
      </c>
      <c r="B14" s="640" t="s">
        <v>897</v>
      </c>
      <c r="C14" s="643" t="s">
        <v>431</v>
      </c>
      <c r="D14" s="653" t="s">
        <v>571</v>
      </c>
      <c r="E14" s="654">
        <f>215/365</f>
        <v>0.58904109589041098</v>
      </c>
      <c r="F14" s="655">
        <f>'6b-ADIT Projection Proration'!G14</f>
        <v>0</v>
      </c>
      <c r="G14" s="656">
        <f t="shared" si="10"/>
        <v>0</v>
      </c>
      <c r="H14" s="656">
        <f t="shared" si="11"/>
        <v>0</v>
      </c>
      <c r="I14" s="658">
        <v>0</v>
      </c>
      <c r="J14" s="656">
        <f t="shared" si="1"/>
        <v>0</v>
      </c>
      <c r="K14" s="656">
        <f t="shared" si="12"/>
        <v>0</v>
      </c>
      <c r="L14" s="656">
        <f t="shared" si="13"/>
        <v>0</v>
      </c>
      <c r="M14" s="656">
        <f t="shared" si="14"/>
        <v>0</v>
      </c>
      <c r="N14" s="657">
        <f t="shared" si="15"/>
        <v>0</v>
      </c>
      <c r="O14" s="655">
        <f>'6b-ADIT Projection Proration'!I14</f>
        <v>0</v>
      </c>
      <c r="P14" s="656">
        <f t="shared" si="2"/>
        <v>0</v>
      </c>
      <c r="Q14" s="656">
        <f t="shared" si="16"/>
        <v>0</v>
      </c>
      <c r="R14" s="658">
        <v>0</v>
      </c>
      <c r="S14" s="656">
        <f t="shared" si="3"/>
        <v>0</v>
      </c>
      <c r="T14" s="656">
        <f t="shared" si="17"/>
        <v>0</v>
      </c>
      <c r="U14" s="656">
        <f t="shared" si="4"/>
        <v>0</v>
      </c>
      <c r="V14" s="656">
        <f t="shared" si="5"/>
        <v>0</v>
      </c>
      <c r="W14" s="657">
        <f t="shared" si="18"/>
        <v>0</v>
      </c>
      <c r="X14" s="655">
        <f>'6b-ADIT Projection Proration'!K14</f>
        <v>0</v>
      </c>
      <c r="Y14" s="656">
        <f t="shared" si="6"/>
        <v>0</v>
      </c>
      <c r="Z14" s="656">
        <f t="shared" si="19"/>
        <v>0</v>
      </c>
      <c r="AA14" s="658">
        <v>0</v>
      </c>
      <c r="AB14" s="656">
        <f t="shared" si="7"/>
        <v>0</v>
      </c>
      <c r="AC14" s="656">
        <f t="shared" si="20"/>
        <v>0</v>
      </c>
      <c r="AD14" s="656">
        <f t="shared" si="8"/>
        <v>0</v>
      </c>
      <c r="AE14" s="656">
        <f t="shared" si="9"/>
        <v>0</v>
      </c>
      <c r="AF14" s="657">
        <f t="shared" si="21"/>
        <v>0</v>
      </c>
    </row>
    <row r="15" spans="1:33">
      <c r="A15" s="652">
        <f t="shared" si="0"/>
        <v>7</v>
      </c>
      <c r="B15" s="640" t="s">
        <v>897</v>
      </c>
      <c r="C15" s="643" t="s">
        <v>787</v>
      </c>
      <c r="D15" s="653" t="s">
        <v>571</v>
      </c>
      <c r="E15" s="654">
        <f>185/365</f>
        <v>0.50684931506849318</v>
      </c>
      <c r="F15" s="655">
        <f>'6b-ADIT Projection Proration'!G15</f>
        <v>0</v>
      </c>
      <c r="G15" s="656">
        <f t="shared" si="10"/>
        <v>0</v>
      </c>
      <c r="H15" s="656">
        <f t="shared" si="11"/>
        <v>0</v>
      </c>
      <c r="I15" s="658">
        <v>0</v>
      </c>
      <c r="J15" s="656">
        <f t="shared" si="1"/>
        <v>0</v>
      </c>
      <c r="K15" s="656">
        <f t="shared" si="12"/>
        <v>0</v>
      </c>
      <c r="L15" s="656">
        <f t="shared" si="13"/>
        <v>0</v>
      </c>
      <c r="M15" s="656">
        <f t="shared" si="14"/>
        <v>0</v>
      </c>
      <c r="N15" s="657">
        <f t="shared" si="15"/>
        <v>0</v>
      </c>
      <c r="O15" s="655">
        <f>'6b-ADIT Projection Proration'!I15</f>
        <v>0</v>
      </c>
      <c r="P15" s="656">
        <f t="shared" si="2"/>
        <v>0</v>
      </c>
      <c r="Q15" s="656">
        <f t="shared" si="16"/>
        <v>0</v>
      </c>
      <c r="R15" s="658">
        <v>0</v>
      </c>
      <c r="S15" s="656">
        <f t="shared" si="3"/>
        <v>0</v>
      </c>
      <c r="T15" s="656">
        <f t="shared" si="17"/>
        <v>0</v>
      </c>
      <c r="U15" s="656">
        <f t="shared" si="4"/>
        <v>0</v>
      </c>
      <c r="V15" s="656">
        <f t="shared" si="5"/>
        <v>0</v>
      </c>
      <c r="W15" s="657">
        <f t="shared" si="18"/>
        <v>0</v>
      </c>
      <c r="X15" s="655">
        <f>'6b-ADIT Projection Proration'!K15</f>
        <v>0</v>
      </c>
      <c r="Y15" s="656">
        <f t="shared" si="6"/>
        <v>0</v>
      </c>
      <c r="Z15" s="656">
        <f t="shared" si="19"/>
        <v>0</v>
      </c>
      <c r="AA15" s="658">
        <v>0</v>
      </c>
      <c r="AB15" s="656">
        <f t="shared" si="7"/>
        <v>0</v>
      </c>
      <c r="AC15" s="656">
        <f t="shared" si="20"/>
        <v>0</v>
      </c>
      <c r="AD15" s="656">
        <f t="shared" si="8"/>
        <v>0</v>
      </c>
      <c r="AE15" s="656">
        <f t="shared" si="9"/>
        <v>0</v>
      </c>
      <c r="AF15" s="657">
        <f t="shared" si="21"/>
        <v>0</v>
      </c>
    </row>
    <row r="16" spans="1:33">
      <c r="A16" s="652">
        <f t="shared" si="0"/>
        <v>8</v>
      </c>
      <c r="B16" s="640" t="s">
        <v>897</v>
      </c>
      <c r="C16" s="643" t="s">
        <v>433</v>
      </c>
      <c r="D16" s="653" t="s">
        <v>571</v>
      </c>
      <c r="E16" s="654">
        <f>154/365</f>
        <v>0.42191780821917807</v>
      </c>
      <c r="F16" s="655">
        <f>'6b-ADIT Projection Proration'!G16</f>
        <v>0</v>
      </c>
      <c r="G16" s="656">
        <f t="shared" si="10"/>
        <v>0</v>
      </c>
      <c r="H16" s="656">
        <f t="shared" si="11"/>
        <v>0</v>
      </c>
      <c r="I16" s="658">
        <v>0</v>
      </c>
      <c r="J16" s="656">
        <f t="shared" si="1"/>
        <v>0</v>
      </c>
      <c r="K16" s="656">
        <f t="shared" si="12"/>
        <v>0</v>
      </c>
      <c r="L16" s="656">
        <f t="shared" si="13"/>
        <v>0</v>
      </c>
      <c r="M16" s="656">
        <f t="shared" si="14"/>
        <v>0</v>
      </c>
      <c r="N16" s="657">
        <f t="shared" si="15"/>
        <v>0</v>
      </c>
      <c r="O16" s="655">
        <f>'6b-ADIT Projection Proration'!I16</f>
        <v>0</v>
      </c>
      <c r="P16" s="656">
        <f t="shared" si="2"/>
        <v>0</v>
      </c>
      <c r="Q16" s="656">
        <f t="shared" si="16"/>
        <v>0</v>
      </c>
      <c r="R16" s="658">
        <v>0</v>
      </c>
      <c r="S16" s="656">
        <f t="shared" si="3"/>
        <v>0</v>
      </c>
      <c r="T16" s="656">
        <f t="shared" si="17"/>
        <v>0</v>
      </c>
      <c r="U16" s="656">
        <f t="shared" si="4"/>
        <v>0</v>
      </c>
      <c r="V16" s="656">
        <f t="shared" si="5"/>
        <v>0</v>
      </c>
      <c r="W16" s="657">
        <f t="shared" si="18"/>
        <v>0</v>
      </c>
      <c r="X16" s="655">
        <f>'6b-ADIT Projection Proration'!K16</f>
        <v>0</v>
      </c>
      <c r="Y16" s="656">
        <f t="shared" si="6"/>
        <v>0</v>
      </c>
      <c r="Z16" s="656">
        <f t="shared" si="19"/>
        <v>0</v>
      </c>
      <c r="AA16" s="658">
        <v>0</v>
      </c>
      <c r="AB16" s="656">
        <f t="shared" si="7"/>
        <v>0</v>
      </c>
      <c r="AC16" s="656">
        <f t="shared" si="20"/>
        <v>0</v>
      </c>
      <c r="AD16" s="656">
        <f t="shared" si="8"/>
        <v>0</v>
      </c>
      <c r="AE16" s="656">
        <f t="shared" si="9"/>
        <v>0</v>
      </c>
      <c r="AF16" s="657">
        <f t="shared" si="21"/>
        <v>0</v>
      </c>
    </row>
    <row r="17" spans="1:33">
      <c r="A17" s="652">
        <f t="shared" si="0"/>
        <v>9</v>
      </c>
      <c r="B17" s="640" t="s">
        <v>897</v>
      </c>
      <c r="C17" s="643" t="s">
        <v>434</v>
      </c>
      <c r="D17" s="653" t="s">
        <v>571</v>
      </c>
      <c r="E17" s="654">
        <f>123/365</f>
        <v>0.33698630136986302</v>
      </c>
      <c r="F17" s="655">
        <f>'6b-ADIT Projection Proration'!G17</f>
        <v>0</v>
      </c>
      <c r="G17" s="656">
        <f t="shared" si="10"/>
        <v>0</v>
      </c>
      <c r="H17" s="656">
        <f t="shared" si="11"/>
        <v>0</v>
      </c>
      <c r="I17" s="658">
        <v>0</v>
      </c>
      <c r="J17" s="656">
        <f t="shared" si="1"/>
        <v>0</v>
      </c>
      <c r="K17" s="656">
        <f t="shared" si="12"/>
        <v>0</v>
      </c>
      <c r="L17" s="656">
        <f t="shared" si="13"/>
        <v>0</v>
      </c>
      <c r="M17" s="656">
        <f t="shared" si="14"/>
        <v>0</v>
      </c>
      <c r="N17" s="657">
        <f t="shared" si="15"/>
        <v>0</v>
      </c>
      <c r="O17" s="655">
        <f>'6b-ADIT Projection Proration'!I17</f>
        <v>0</v>
      </c>
      <c r="P17" s="656">
        <f t="shared" si="2"/>
        <v>0</v>
      </c>
      <c r="Q17" s="656">
        <f t="shared" si="16"/>
        <v>0</v>
      </c>
      <c r="R17" s="658">
        <v>0</v>
      </c>
      <c r="S17" s="656">
        <f t="shared" si="3"/>
        <v>0</v>
      </c>
      <c r="T17" s="656">
        <f t="shared" si="17"/>
        <v>0</v>
      </c>
      <c r="U17" s="656">
        <f t="shared" si="4"/>
        <v>0</v>
      </c>
      <c r="V17" s="656">
        <f t="shared" si="5"/>
        <v>0</v>
      </c>
      <c r="W17" s="657">
        <f t="shared" si="18"/>
        <v>0</v>
      </c>
      <c r="X17" s="655">
        <f>'6b-ADIT Projection Proration'!K17</f>
        <v>0</v>
      </c>
      <c r="Y17" s="656">
        <f t="shared" si="6"/>
        <v>0</v>
      </c>
      <c r="Z17" s="656">
        <f t="shared" si="19"/>
        <v>0</v>
      </c>
      <c r="AA17" s="658">
        <v>0</v>
      </c>
      <c r="AB17" s="656">
        <f t="shared" si="7"/>
        <v>0</v>
      </c>
      <c r="AC17" s="656">
        <f t="shared" si="20"/>
        <v>0</v>
      </c>
      <c r="AD17" s="656">
        <f t="shared" si="8"/>
        <v>0</v>
      </c>
      <c r="AE17" s="656">
        <f t="shared" si="9"/>
        <v>0</v>
      </c>
      <c r="AF17" s="657">
        <f t="shared" si="21"/>
        <v>0</v>
      </c>
    </row>
    <row r="18" spans="1:33">
      <c r="A18" s="652">
        <f t="shared" si="0"/>
        <v>10</v>
      </c>
      <c r="B18" s="640" t="s">
        <v>897</v>
      </c>
      <c r="C18" s="643" t="s">
        <v>435</v>
      </c>
      <c r="D18" s="653" t="s">
        <v>571</v>
      </c>
      <c r="E18" s="654">
        <f>93/365</f>
        <v>0.25479452054794521</v>
      </c>
      <c r="F18" s="655">
        <f>'6b-ADIT Projection Proration'!G18</f>
        <v>0</v>
      </c>
      <c r="G18" s="656">
        <f t="shared" si="10"/>
        <v>0</v>
      </c>
      <c r="H18" s="656">
        <f t="shared" si="11"/>
        <v>0</v>
      </c>
      <c r="I18" s="658">
        <v>0</v>
      </c>
      <c r="J18" s="656">
        <f t="shared" si="1"/>
        <v>0</v>
      </c>
      <c r="K18" s="656">
        <f t="shared" si="12"/>
        <v>0</v>
      </c>
      <c r="L18" s="656">
        <f t="shared" si="13"/>
        <v>0</v>
      </c>
      <c r="M18" s="656">
        <f t="shared" si="14"/>
        <v>0</v>
      </c>
      <c r="N18" s="657">
        <f t="shared" si="15"/>
        <v>0</v>
      </c>
      <c r="O18" s="655">
        <f>'6b-ADIT Projection Proration'!I18</f>
        <v>0</v>
      </c>
      <c r="P18" s="656">
        <f t="shared" si="2"/>
        <v>0</v>
      </c>
      <c r="Q18" s="656">
        <f t="shared" si="16"/>
        <v>0</v>
      </c>
      <c r="R18" s="658">
        <v>0</v>
      </c>
      <c r="S18" s="656">
        <f t="shared" si="3"/>
        <v>0</v>
      </c>
      <c r="T18" s="656">
        <f t="shared" si="17"/>
        <v>0</v>
      </c>
      <c r="U18" s="656">
        <f t="shared" si="4"/>
        <v>0</v>
      </c>
      <c r="V18" s="656">
        <f t="shared" si="5"/>
        <v>0</v>
      </c>
      <c r="W18" s="657">
        <f t="shared" si="18"/>
        <v>0</v>
      </c>
      <c r="X18" s="655">
        <f>'6b-ADIT Projection Proration'!K18</f>
        <v>0</v>
      </c>
      <c r="Y18" s="656">
        <f t="shared" si="6"/>
        <v>0</v>
      </c>
      <c r="Z18" s="656">
        <f t="shared" si="19"/>
        <v>0</v>
      </c>
      <c r="AA18" s="658">
        <v>0</v>
      </c>
      <c r="AB18" s="656">
        <f t="shared" si="7"/>
        <v>0</v>
      </c>
      <c r="AC18" s="656">
        <f t="shared" si="20"/>
        <v>0</v>
      </c>
      <c r="AD18" s="656">
        <f t="shared" si="8"/>
        <v>0</v>
      </c>
      <c r="AE18" s="656">
        <f t="shared" si="9"/>
        <v>0</v>
      </c>
      <c r="AF18" s="657">
        <f t="shared" si="21"/>
        <v>0</v>
      </c>
    </row>
    <row r="19" spans="1:33">
      <c r="A19" s="652">
        <f t="shared" si="0"/>
        <v>11</v>
      </c>
      <c r="B19" s="640" t="s">
        <v>897</v>
      </c>
      <c r="C19" s="643" t="s">
        <v>745</v>
      </c>
      <c r="D19" s="653" t="s">
        <v>571</v>
      </c>
      <c r="E19" s="654">
        <f>62/365</f>
        <v>0.16986301369863013</v>
      </c>
      <c r="F19" s="655">
        <f>'6b-ADIT Projection Proration'!G19</f>
        <v>0</v>
      </c>
      <c r="G19" s="656">
        <f t="shared" si="10"/>
        <v>0</v>
      </c>
      <c r="H19" s="656">
        <f t="shared" si="11"/>
        <v>0</v>
      </c>
      <c r="I19" s="658">
        <v>0</v>
      </c>
      <c r="J19" s="656">
        <f t="shared" si="1"/>
        <v>0</v>
      </c>
      <c r="K19" s="656">
        <f t="shared" si="12"/>
        <v>0</v>
      </c>
      <c r="L19" s="656">
        <f t="shared" si="13"/>
        <v>0</v>
      </c>
      <c r="M19" s="656">
        <f t="shared" si="14"/>
        <v>0</v>
      </c>
      <c r="N19" s="657">
        <f t="shared" si="15"/>
        <v>0</v>
      </c>
      <c r="O19" s="655">
        <f>'6b-ADIT Projection Proration'!I19</f>
        <v>0</v>
      </c>
      <c r="P19" s="656">
        <f t="shared" si="2"/>
        <v>0</v>
      </c>
      <c r="Q19" s="656">
        <f t="shared" si="16"/>
        <v>0</v>
      </c>
      <c r="R19" s="658">
        <v>0</v>
      </c>
      <c r="S19" s="656">
        <f t="shared" si="3"/>
        <v>0</v>
      </c>
      <c r="T19" s="656">
        <f t="shared" si="17"/>
        <v>0</v>
      </c>
      <c r="U19" s="656">
        <f t="shared" si="4"/>
        <v>0</v>
      </c>
      <c r="V19" s="656">
        <f t="shared" si="5"/>
        <v>0</v>
      </c>
      <c r="W19" s="657">
        <f t="shared" si="18"/>
        <v>0</v>
      </c>
      <c r="X19" s="655">
        <f>'6b-ADIT Projection Proration'!K19</f>
        <v>0</v>
      </c>
      <c r="Y19" s="656">
        <f t="shared" si="6"/>
        <v>0</v>
      </c>
      <c r="Z19" s="656">
        <f t="shared" si="19"/>
        <v>0</v>
      </c>
      <c r="AA19" s="658">
        <v>0</v>
      </c>
      <c r="AB19" s="656">
        <f t="shared" si="7"/>
        <v>0</v>
      </c>
      <c r="AC19" s="656">
        <f t="shared" si="20"/>
        <v>0</v>
      </c>
      <c r="AD19" s="656">
        <f t="shared" si="8"/>
        <v>0</v>
      </c>
      <c r="AE19" s="656">
        <f t="shared" si="9"/>
        <v>0</v>
      </c>
      <c r="AF19" s="657">
        <f t="shared" si="21"/>
        <v>0</v>
      </c>
    </row>
    <row r="20" spans="1:33">
      <c r="A20" s="652">
        <f t="shared" si="0"/>
        <v>12</v>
      </c>
      <c r="B20" s="640" t="s">
        <v>897</v>
      </c>
      <c r="C20" s="643" t="s">
        <v>437</v>
      </c>
      <c r="D20" s="653" t="s">
        <v>571</v>
      </c>
      <c r="E20" s="654">
        <f>32/365</f>
        <v>8.7671232876712329E-2</v>
      </c>
      <c r="F20" s="655">
        <f>'6b-ADIT Projection Proration'!G20</f>
        <v>0</v>
      </c>
      <c r="G20" s="656">
        <f t="shared" si="10"/>
        <v>0</v>
      </c>
      <c r="H20" s="656">
        <f t="shared" si="11"/>
        <v>0</v>
      </c>
      <c r="I20" s="658">
        <v>0</v>
      </c>
      <c r="J20" s="656">
        <f t="shared" si="1"/>
        <v>0</v>
      </c>
      <c r="K20" s="656">
        <f t="shared" si="12"/>
        <v>0</v>
      </c>
      <c r="L20" s="656">
        <f t="shared" si="13"/>
        <v>0</v>
      </c>
      <c r="M20" s="656">
        <f t="shared" si="14"/>
        <v>0</v>
      </c>
      <c r="N20" s="657">
        <f t="shared" si="15"/>
        <v>0</v>
      </c>
      <c r="O20" s="655">
        <f>'6b-ADIT Projection Proration'!I20</f>
        <v>0</v>
      </c>
      <c r="P20" s="656">
        <f t="shared" si="2"/>
        <v>0</v>
      </c>
      <c r="Q20" s="656">
        <f t="shared" si="16"/>
        <v>0</v>
      </c>
      <c r="R20" s="658">
        <v>0</v>
      </c>
      <c r="S20" s="656">
        <f t="shared" si="3"/>
        <v>0</v>
      </c>
      <c r="T20" s="656">
        <f t="shared" si="17"/>
        <v>0</v>
      </c>
      <c r="U20" s="656">
        <f t="shared" si="4"/>
        <v>0</v>
      </c>
      <c r="V20" s="656">
        <f t="shared" si="5"/>
        <v>0</v>
      </c>
      <c r="W20" s="657">
        <f t="shared" si="18"/>
        <v>0</v>
      </c>
      <c r="X20" s="655">
        <f>'6b-ADIT Projection Proration'!K20</f>
        <v>0</v>
      </c>
      <c r="Y20" s="656">
        <f t="shared" si="6"/>
        <v>0</v>
      </c>
      <c r="Z20" s="656">
        <f t="shared" si="19"/>
        <v>0</v>
      </c>
      <c r="AA20" s="658">
        <v>0</v>
      </c>
      <c r="AB20" s="656">
        <f t="shared" si="7"/>
        <v>0</v>
      </c>
      <c r="AC20" s="656">
        <f t="shared" si="20"/>
        <v>0</v>
      </c>
      <c r="AD20" s="656">
        <f t="shared" si="8"/>
        <v>0</v>
      </c>
      <c r="AE20" s="656">
        <f t="shared" si="9"/>
        <v>0</v>
      </c>
      <c r="AF20" s="657">
        <f t="shared" si="21"/>
        <v>0</v>
      </c>
    </row>
    <row r="21" spans="1:33">
      <c r="A21" s="652">
        <f t="shared" si="0"/>
        <v>13</v>
      </c>
      <c r="B21" s="640" t="s">
        <v>897</v>
      </c>
      <c r="C21" s="643" t="s">
        <v>424</v>
      </c>
      <c r="D21" s="653" t="s">
        <v>571</v>
      </c>
      <c r="E21" s="654">
        <f>1/365</f>
        <v>2.7397260273972603E-3</v>
      </c>
      <c r="F21" s="659">
        <f>'6b-ADIT Projection Proration'!G21</f>
        <v>0</v>
      </c>
      <c r="G21" s="660">
        <f t="shared" si="10"/>
        <v>0</v>
      </c>
      <c r="H21" s="660">
        <f t="shared" si="11"/>
        <v>0</v>
      </c>
      <c r="I21" s="661">
        <v>0</v>
      </c>
      <c r="J21" s="660">
        <f t="shared" si="1"/>
        <v>0</v>
      </c>
      <c r="K21" s="660">
        <f t="shared" si="12"/>
        <v>0</v>
      </c>
      <c r="L21" s="660">
        <f t="shared" si="13"/>
        <v>0</v>
      </c>
      <c r="M21" s="660">
        <f t="shared" si="14"/>
        <v>0</v>
      </c>
      <c r="N21" s="662">
        <f t="shared" si="15"/>
        <v>0</v>
      </c>
      <c r="O21" s="659">
        <f>'6b-ADIT Projection Proration'!I21</f>
        <v>0</v>
      </c>
      <c r="P21" s="660">
        <f t="shared" si="2"/>
        <v>0</v>
      </c>
      <c r="Q21" s="660">
        <f t="shared" si="16"/>
        <v>0</v>
      </c>
      <c r="R21" s="661">
        <v>0</v>
      </c>
      <c r="S21" s="660">
        <f t="shared" si="3"/>
        <v>0</v>
      </c>
      <c r="T21" s="660">
        <f t="shared" si="17"/>
        <v>0</v>
      </c>
      <c r="U21" s="660">
        <f t="shared" si="4"/>
        <v>0</v>
      </c>
      <c r="V21" s="660">
        <f t="shared" si="5"/>
        <v>0</v>
      </c>
      <c r="W21" s="662">
        <f t="shared" si="18"/>
        <v>0</v>
      </c>
      <c r="X21" s="659">
        <f>'6b-ADIT Projection Proration'!K21</f>
        <v>0</v>
      </c>
      <c r="Y21" s="660">
        <f t="shared" si="6"/>
        <v>0</v>
      </c>
      <c r="Z21" s="660">
        <f t="shared" si="19"/>
        <v>0</v>
      </c>
      <c r="AA21" s="661">
        <v>0</v>
      </c>
      <c r="AB21" s="660">
        <f t="shared" si="7"/>
        <v>0</v>
      </c>
      <c r="AC21" s="660">
        <f t="shared" si="20"/>
        <v>0</v>
      </c>
      <c r="AD21" s="660">
        <f t="shared" si="8"/>
        <v>0</v>
      </c>
      <c r="AE21" s="660">
        <f t="shared" si="9"/>
        <v>0</v>
      </c>
      <c r="AF21" s="662">
        <f t="shared" si="21"/>
        <v>0</v>
      </c>
    </row>
    <row r="22" spans="1:33">
      <c r="A22" s="652">
        <f t="shared" si="0"/>
        <v>14</v>
      </c>
      <c r="B22" s="640" t="s">
        <v>898</v>
      </c>
      <c r="D22" s="663"/>
      <c r="F22" s="655">
        <f t="shared" ref="F22:P22" si="22">SUM(F9:F21)</f>
        <v>0</v>
      </c>
      <c r="G22" s="656">
        <f t="shared" si="22"/>
        <v>0</v>
      </c>
      <c r="H22" s="656"/>
      <c r="I22" s="656">
        <f t="shared" si="22"/>
        <v>0</v>
      </c>
      <c r="J22" s="656">
        <f t="shared" si="22"/>
        <v>0</v>
      </c>
      <c r="K22" s="656">
        <f t="shared" si="22"/>
        <v>0</v>
      </c>
      <c r="L22" s="656">
        <f t="shared" si="22"/>
        <v>0</v>
      </c>
      <c r="M22" s="656">
        <f t="shared" si="22"/>
        <v>0</v>
      </c>
      <c r="N22" s="657">
        <f t="shared" si="22"/>
        <v>0</v>
      </c>
      <c r="O22" s="655">
        <f t="shared" si="22"/>
        <v>0</v>
      </c>
      <c r="P22" s="656">
        <f t="shared" si="22"/>
        <v>0</v>
      </c>
      <c r="Q22" s="656"/>
      <c r="R22" s="656">
        <f t="shared" ref="R22:Y22" si="23">SUM(R9:R21)</f>
        <v>0</v>
      </c>
      <c r="S22" s="656">
        <f t="shared" si="23"/>
        <v>0</v>
      </c>
      <c r="T22" s="656">
        <f t="shared" si="23"/>
        <v>0</v>
      </c>
      <c r="U22" s="656">
        <f t="shared" si="23"/>
        <v>0</v>
      </c>
      <c r="V22" s="656">
        <f t="shared" si="23"/>
        <v>0</v>
      </c>
      <c r="W22" s="657">
        <f t="shared" si="23"/>
        <v>0</v>
      </c>
      <c r="X22" s="655">
        <f t="shared" si="23"/>
        <v>0</v>
      </c>
      <c r="Y22" s="656">
        <f t="shared" si="23"/>
        <v>0</v>
      </c>
      <c r="Z22" s="656"/>
      <c r="AA22" s="656">
        <f t="shared" ref="AA22:AF22" si="24">SUM(AA9:AA21)</f>
        <v>0</v>
      </c>
      <c r="AB22" s="656">
        <f t="shared" si="24"/>
        <v>0</v>
      </c>
      <c r="AC22" s="656">
        <f t="shared" si="24"/>
        <v>0</v>
      </c>
      <c r="AD22" s="656">
        <f t="shared" si="24"/>
        <v>0</v>
      </c>
      <c r="AE22" s="656">
        <f t="shared" si="24"/>
        <v>0</v>
      </c>
      <c r="AF22" s="657">
        <f t="shared" si="24"/>
        <v>0</v>
      </c>
    </row>
    <row r="23" spans="1:33">
      <c r="A23" s="652"/>
      <c r="F23" s="655"/>
      <c r="G23" s="656"/>
      <c r="H23" s="656"/>
      <c r="I23" s="656"/>
      <c r="J23" s="656"/>
      <c r="K23" s="656"/>
      <c r="L23" s="656"/>
      <c r="M23" s="656"/>
      <c r="N23" s="657"/>
      <c r="O23" s="655"/>
      <c r="P23" s="656"/>
      <c r="Q23" s="656"/>
      <c r="R23" s="656"/>
      <c r="S23" s="656"/>
      <c r="T23" s="656"/>
      <c r="U23" s="656"/>
      <c r="V23" s="656"/>
      <c r="W23" s="657"/>
      <c r="X23" s="655"/>
      <c r="Y23" s="656"/>
      <c r="Z23" s="656"/>
      <c r="AA23" s="656"/>
      <c r="AB23" s="656"/>
      <c r="AC23" s="656"/>
      <c r="AD23" s="656"/>
      <c r="AE23" s="656"/>
      <c r="AF23" s="657"/>
    </row>
    <row r="24" spans="1:33">
      <c r="A24" s="643" t="s">
        <v>951</v>
      </c>
      <c r="D24" s="641"/>
      <c r="E24" s="641"/>
      <c r="F24" s="655"/>
      <c r="G24" s="656"/>
      <c r="H24" s="656"/>
      <c r="I24" s="656"/>
      <c r="J24" s="656"/>
      <c r="K24" s="656"/>
      <c r="L24" s="656"/>
      <c r="M24" s="656"/>
      <c r="N24" s="657"/>
      <c r="O24" s="655"/>
      <c r="P24" s="656"/>
      <c r="Q24" s="656"/>
      <c r="R24" s="656"/>
      <c r="S24" s="656"/>
      <c r="T24" s="656"/>
      <c r="U24" s="656"/>
      <c r="V24" s="656"/>
      <c r="W24" s="657"/>
      <c r="X24" s="655"/>
      <c r="Y24" s="656"/>
      <c r="Z24" s="656"/>
      <c r="AA24" s="656"/>
      <c r="AB24" s="656"/>
      <c r="AC24" s="656"/>
      <c r="AD24" s="656"/>
      <c r="AE24" s="656"/>
      <c r="AF24" s="657"/>
      <c r="AG24" s="641"/>
    </row>
    <row r="25" spans="1:33">
      <c r="A25" s="652">
        <f>A22+1</f>
        <v>15</v>
      </c>
      <c r="B25" s="640" t="s">
        <v>1096</v>
      </c>
      <c r="C25" s="643" t="s">
        <v>424</v>
      </c>
      <c r="D25" s="664" t="s">
        <v>571</v>
      </c>
      <c r="E25" s="654">
        <f>365/365</f>
        <v>1</v>
      </c>
      <c r="F25" s="655"/>
      <c r="G25" s="656"/>
      <c r="H25" s="656">
        <f>'6c- ADIT BOY'!E78</f>
        <v>0</v>
      </c>
      <c r="I25" s="656"/>
      <c r="J25" s="656"/>
      <c r="K25" s="656"/>
      <c r="L25" s="656"/>
      <c r="M25" s="656"/>
      <c r="N25" s="657"/>
      <c r="O25" s="655"/>
      <c r="P25" s="656"/>
      <c r="Q25" s="656">
        <f>'6c- ADIT BOY'!F78</f>
        <v>0</v>
      </c>
      <c r="R25" s="656"/>
      <c r="S25" s="656"/>
      <c r="T25" s="656"/>
      <c r="U25" s="656"/>
      <c r="V25" s="656"/>
      <c r="W25" s="657"/>
      <c r="X25" s="655"/>
      <c r="Y25" s="656"/>
      <c r="Z25" s="656">
        <f>'6c- ADIT BOY'!G78</f>
        <v>0</v>
      </c>
      <c r="AA25" s="656"/>
      <c r="AB25" s="656"/>
      <c r="AC25" s="656"/>
      <c r="AD25" s="656"/>
      <c r="AE25" s="656"/>
      <c r="AF25" s="657"/>
    </row>
    <row r="26" spans="1:33">
      <c r="A26" s="652">
        <f t="shared" ref="A26:A38" si="25">+A25+1</f>
        <v>16</v>
      </c>
      <c r="B26" s="640" t="s">
        <v>897</v>
      </c>
      <c r="C26" s="643" t="s">
        <v>426</v>
      </c>
      <c r="D26" s="664" t="s">
        <v>571</v>
      </c>
      <c r="E26" s="654">
        <f>335/365</f>
        <v>0.9178082191780822</v>
      </c>
      <c r="F26" s="655">
        <f>'6b-ADIT Projection Proration'!G26</f>
        <v>0</v>
      </c>
      <c r="G26" s="656">
        <f t="shared" ref="G26:G37" si="26">$E26*F26</f>
        <v>0</v>
      </c>
      <c r="H26" s="656">
        <f t="shared" ref="H26:H37" si="27">+G26+H25</f>
        <v>0</v>
      </c>
      <c r="I26" s="658">
        <v>0</v>
      </c>
      <c r="J26" s="656">
        <f t="shared" ref="J26:J37" si="28">I26-F26</f>
        <v>0</v>
      </c>
      <c r="K26" s="656">
        <f t="shared" ref="K26:K37" si="29">IF(J26&gt;=0,+J26,0)</f>
        <v>0</v>
      </c>
      <c r="L26" s="656">
        <f t="shared" ref="L26:L37" si="30">IF(K26&gt;0,0,IF(I26&lt;0,0,(-(J26)*($E26))))</f>
        <v>0</v>
      </c>
      <c r="M26" s="656">
        <f t="shared" ref="M26:M37" si="31">IF(K26&gt;0,0,IF(I26&gt;0,0,(-(J26)*($E26))))</f>
        <v>0</v>
      </c>
      <c r="N26" s="657">
        <f t="shared" ref="N26:N37" si="32">IF(I26&lt;0,N25+M26,N25+$G26+K26-L26)</f>
        <v>0</v>
      </c>
      <c r="O26" s="655">
        <f>'6b-ADIT Projection Proration'!I26</f>
        <v>0</v>
      </c>
      <c r="P26" s="656">
        <f t="shared" ref="P26:P37" si="33">$E26*O26</f>
        <v>0</v>
      </c>
      <c r="Q26" s="656">
        <f t="shared" ref="Q26:Q37" si="34">+P26+Q25</f>
        <v>0</v>
      </c>
      <c r="R26" s="658">
        <v>0</v>
      </c>
      <c r="S26" s="656">
        <f t="shared" ref="S26:S37" si="35">R26-O26</f>
        <v>0</v>
      </c>
      <c r="T26" s="656">
        <f t="shared" ref="T26:T37" si="36">IF(S26&gt;=0,+S26,0)</f>
        <v>0</v>
      </c>
      <c r="U26" s="656">
        <f t="shared" ref="U26:U37" si="37">IF(T26&gt;0,0,IF(R26&lt;0,0,(-(S26)*($E26))))</f>
        <v>0</v>
      </c>
      <c r="V26" s="656">
        <f t="shared" ref="V26:V37" si="38">IF(T26&gt;0,0,IF(R26&gt;0,0,(-(S26)*($E26))))</f>
        <v>0</v>
      </c>
      <c r="W26" s="657">
        <f t="shared" ref="W26:W37" si="39">IF(R26&lt;0,W25+V26,W25+P26+T26-U26)</f>
        <v>0</v>
      </c>
      <c r="X26" s="655">
        <f>'6b-ADIT Projection Proration'!K26</f>
        <v>0</v>
      </c>
      <c r="Y26" s="656">
        <f t="shared" ref="Y26:Y37" si="40">$E26*X26</f>
        <v>0</v>
      </c>
      <c r="Z26" s="656">
        <f t="shared" ref="Z26:Z37" si="41">+Y26+Z25</f>
        <v>0</v>
      </c>
      <c r="AA26" s="658">
        <v>0</v>
      </c>
      <c r="AB26" s="656">
        <f t="shared" ref="AB26:AB37" si="42">AA26-X26</f>
        <v>0</v>
      </c>
      <c r="AC26" s="656">
        <f t="shared" ref="AC26:AC37" si="43">IF(AB26&gt;=0,+AB26,0)</f>
        <v>0</v>
      </c>
      <c r="AD26" s="656">
        <f t="shared" ref="AD26:AD37" si="44">IF(AC26&gt;0,0,IF(AA26&lt;0,0,(-(AB26)*($E26))))</f>
        <v>0</v>
      </c>
      <c r="AE26" s="656">
        <f t="shared" ref="AE26:AE37" si="45">IF(AC26&gt;0,0,IF(AA26&gt;0,0,(-(AB26)*($E26))))</f>
        <v>0</v>
      </c>
      <c r="AF26" s="657">
        <f t="shared" ref="AF26:AF37" si="46">IF(AA26&lt;0,AF25+AE26,AF25+Y26+AC26-AD26)</f>
        <v>0</v>
      </c>
    </row>
    <row r="27" spans="1:33">
      <c r="A27" s="652">
        <f t="shared" si="25"/>
        <v>17</v>
      </c>
      <c r="B27" s="640" t="s">
        <v>897</v>
      </c>
      <c r="C27" s="643" t="s">
        <v>428</v>
      </c>
      <c r="D27" s="664" t="s">
        <v>571</v>
      </c>
      <c r="E27" s="654">
        <f>307/365</f>
        <v>0.84109589041095889</v>
      </c>
      <c r="F27" s="655">
        <f>'6b-ADIT Projection Proration'!G27</f>
        <v>0</v>
      </c>
      <c r="G27" s="656">
        <f t="shared" si="26"/>
        <v>0</v>
      </c>
      <c r="H27" s="656">
        <f t="shared" si="27"/>
        <v>0</v>
      </c>
      <c r="I27" s="658">
        <v>0</v>
      </c>
      <c r="J27" s="656">
        <f t="shared" si="28"/>
        <v>0</v>
      </c>
      <c r="K27" s="656">
        <f t="shared" si="29"/>
        <v>0</v>
      </c>
      <c r="L27" s="656">
        <f t="shared" si="30"/>
        <v>0</v>
      </c>
      <c r="M27" s="656">
        <f t="shared" si="31"/>
        <v>0</v>
      </c>
      <c r="N27" s="657">
        <f t="shared" si="32"/>
        <v>0</v>
      </c>
      <c r="O27" s="655">
        <f>'6b-ADIT Projection Proration'!I27</f>
        <v>0</v>
      </c>
      <c r="P27" s="656">
        <f t="shared" si="33"/>
        <v>0</v>
      </c>
      <c r="Q27" s="656">
        <f t="shared" si="34"/>
        <v>0</v>
      </c>
      <c r="R27" s="658">
        <v>0</v>
      </c>
      <c r="S27" s="656">
        <f t="shared" si="35"/>
        <v>0</v>
      </c>
      <c r="T27" s="656">
        <f t="shared" si="36"/>
        <v>0</v>
      </c>
      <c r="U27" s="656">
        <f t="shared" si="37"/>
        <v>0</v>
      </c>
      <c r="V27" s="656">
        <f t="shared" si="38"/>
        <v>0</v>
      </c>
      <c r="W27" s="657">
        <f t="shared" si="39"/>
        <v>0</v>
      </c>
      <c r="X27" s="655">
        <f>'6b-ADIT Projection Proration'!K27</f>
        <v>0</v>
      </c>
      <c r="Y27" s="656">
        <f t="shared" si="40"/>
        <v>0</v>
      </c>
      <c r="Z27" s="656">
        <f t="shared" si="41"/>
        <v>0</v>
      </c>
      <c r="AA27" s="658">
        <v>0</v>
      </c>
      <c r="AB27" s="656">
        <f t="shared" si="42"/>
        <v>0</v>
      </c>
      <c r="AC27" s="656">
        <f t="shared" si="43"/>
        <v>0</v>
      </c>
      <c r="AD27" s="656">
        <f t="shared" si="44"/>
        <v>0</v>
      </c>
      <c r="AE27" s="656">
        <f t="shared" si="45"/>
        <v>0</v>
      </c>
      <c r="AF27" s="657">
        <f t="shared" si="46"/>
        <v>0</v>
      </c>
    </row>
    <row r="28" spans="1:33">
      <c r="A28" s="652">
        <f t="shared" si="25"/>
        <v>18</v>
      </c>
      <c r="B28" s="640" t="s">
        <v>897</v>
      </c>
      <c r="C28" s="643" t="s">
        <v>429</v>
      </c>
      <c r="D28" s="664" t="s">
        <v>571</v>
      </c>
      <c r="E28" s="654">
        <f>276/365</f>
        <v>0.75616438356164384</v>
      </c>
      <c r="F28" s="655">
        <f>'6b-ADIT Projection Proration'!G28</f>
        <v>0</v>
      </c>
      <c r="G28" s="656">
        <f t="shared" si="26"/>
        <v>0</v>
      </c>
      <c r="H28" s="656">
        <f t="shared" si="27"/>
        <v>0</v>
      </c>
      <c r="I28" s="658">
        <v>0</v>
      </c>
      <c r="J28" s="656">
        <f t="shared" si="28"/>
        <v>0</v>
      </c>
      <c r="K28" s="656">
        <f t="shared" si="29"/>
        <v>0</v>
      </c>
      <c r="L28" s="656">
        <f t="shared" si="30"/>
        <v>0</v>
      </c>
      <c r="M28" s="656">
        <f t="shared" si="31"/>
        <v>0</v>
      </c>
      <c r="N28" s="657">
        <f t="shared" si="32"/>
        <v>0</v>
      </c>
      <c r="O28" s="655">
        <f>'6b-ADIT Projection Proration'!I28</f>
        <v>0</v>
      </c>
      <c r="P28" s="656">
        <f t="shared" si="33"/>
        <v>0</v>
      </c>
      <c r="Q28" s="656">
        <f t="shared" si="34"/>
        <v>0</v>
      </c>
      <c r="R28" s="658">
        <v>0</v>
      </c>
      <c r="S28" s="656">
        <f t="shared" si="35"/>
        <v>0</v>
      </c>
      <c r="T28" s="656">
        <f t="shared" si="36"/>
        <v>0</v>
      </c>
      <c r="U28" s="656">
        <f t="shared" si="37"/>
        <v>0</v>
      </c>
      <c r="V28" s="656">
        <f t="shared" si="38"/>
        <v>0</v>
      </c>
      <c r="W28" s="657">
        <f t="shared" si="39"/>
        <v>0</v>
      </c>
      <c r="X28" s="655">
        <f>'6b-ADIT Projection Proration'!K28</f>
        <v>0</v>
      </c>
      <c r="Y28" s="656">
        <f t="shared" si="40"/>
        <v>0</v>
      </c>
      <c r="Z28" s="656">
        <f t="shared" si="41"/>
        <v>0</v>
      </c>
      <c r="AA28" s="658">
        <v>0</v>
      </c>
      <c r="AB28" s="656">
        <f t="shared" si="42"/>
        <v>0</v>
      </c>
      <c r="AC28" s="656">
        <f t="shared" si="43"/>
        <v>0</v>
      </c>
      <c r="AD28" s="656">
        <f t="shared" si="44"/>
        <v>0</v>
      </c>
      <c r="AE28" s="656">
        <f t="shared" si="45"/>
        <v>0</v>
      </c>
      <c r="AF28" s="657">
        <f t="shared" si="46"/>
        <v>0</v>
      </c>
    </row>
    <row r="29" spans="1:33">
      <c r="A29" s="652">
        <f t="shared" si="25"/>
        <v>19</v>
      </c>
      <c r="B29" s="640" t="s">
        <v>897</v>
      </c>
      <c r="C29" s="643" t="s">
        <v>430</v>
      </c>
      <c r="D29" s="664" t="s">
        <v>571</v>
      </c>
      <c r="E29" s="654">
        <f>246/365</f>
        <v>0.67397260273972603</v>
      </c>
      <c r="F29" s="655">
        <f>'6b-ADIT Projection Proration'!G29</f>
        <v>0</v>
      </c>
      <c r="G29" s="656">
        <f t="shared" si="26"/>
        <v>0</v>
      </c>
      <c r="H29" s="656">
        <f t="shared" si="27"/>
        <v>0</v>
      </c>
      <c r="I29" s="658">
        <v>0</v>
      </c>
      <c r="J29" s="656">
        <f t="shared" si="28"/>
        <v>0</v>
      </c>
      <c r="K29" s="656">
        <f t="shared" si="29"/>
        <v>0</v>
      </c>
      <c r="L29" s="656">
        <f t="shared" si="30"/>
        <v>0</v>
      </c>
      <c r="M29" s="656">
        <f t="shared" si="31"/>
        <v>0</v>
      </c>
      <c r="N29" s="657">
        <f t="shared" si="32"/>
        <v>0</v>
      </c>
      <c r="O29" s="655">
        <f>'6b-ADIT Projection Proration'!I29</f>
        <v>0</v>
      </c>
      <c r="P29" s="656">
        <f t="shared" si="33"/>
        <v>0</v>
      </c>
      <c r="Q29" s="656">
        <f t="shared" si="34"/>
        <v>0</v>
      </c>
      <c r="R29" s="658">
        <v>0</v>
      </c>
      <c r="S29" s="656">
        <f t="shared" si="35"/>
        <v>0</v>
      </c>
      <c r="T29" s="656">
        <f t="shared" si="36"/>
        <v>0</v>
      </c>
      <c r="U29" s="656">
        <f t="shared" si="37"/>
        <v>0</v>
      </c>
      <c r="V29" s="656">
        <f t="shared" si="38"/>
        <v>0</v>
      </c>
      <c r="W29" s="657">
        <f t="shared" si="39"/>
        <v>0</v>
      </c>
      <c r="X29" s="655">
        <f>'6b-ADIT Projection Proration'!K29</f>
        <v>0</v>
      </c>
      <c r="Y29" s="656">
        <f t="shared" si="40"/>
        <v>0</v>
      </c>
      <c r="Z29" s="656">
        <f t="shared" si="41"/>
        <v>0</v>
      </c>
      <c r="AA29" s="658">
        <v>0</v>
      </c>
      <c r="AB29" s="656">
        <f t="shared" si="42"/>
        <v>0</v>
      </c>
      <c r="AC29" s="656">
        <f t="shared" si="43"/>
        <v>0</v>
      </c>
      <c r="AD29" s="656">
        <f t="shared" si="44"/>
        <v>0</v>
      </c>
      <c r="AE29" s="656">
        <f t="shared" si="45"/>
        <v>0</v>
      </c>
      <c r="AF29" s="657">
        <f t="shared" si="46"/>
        <v>0</v>
      </c>
    </row>
    <row r="30" spans="1:33">
      <c r="A30" s="652">
        <f t="shared" si="25"/>
        <v>20</v>
      </c>
      <c r="B30" s="640" t="s">
        <v>897</v>
      </c>
      <c r="C30" s="643" t="s">
        <v>431</v>
      </c>
      <c r="D30" s="664" t="s">
        <v>571</v>
      </c>
      <c r="E30" s="654">
        <f>215/365</f>
        <v>0.58904109589041098</v>
      </c>
      <c r="F30" s="655">
        <f>'6b-ADIT Projection Proration'!G30</f>
        <v>0</v>
      </c>
      <c r="G30" s="656">
        <f t="shared" si="26"/>
        <v>0</v>
      </c>
      <c r="H30" s="656">
        <f t="shared" si="27"/>
        <v>0</v>
      </c>
      <c r="I30" s="658">
        <v>0</v>
      </c>
      <c r="J30" s="656">
        <f t="shared" si="28"/>
        <v>0</v>
      </c>
      <c r="K30" s="656">
        <f t="shared" si="29"/>
        <v>0</v>
      </c>
      <c r="L30" s="656">
        <f t="shared" si="30"/>
        <v>0</v>
      </c>
      <c r="M30" s="656">
        <f t="shared" si="31"/>
        <v>0</v>
      </c>
      <c r="N30" s="657">
        <f t="shared" si="32"/>
        <v>0</v>
      </c>
      <c r="O30" s="655">
        <f>'6b-ADIT Projection Proration'!I30</f>
        <v>0</v>
      </c>
      <c r="P30" s="656">
        <f t="shared" si="33"/>
        <v>0</v>
      </c>
      <c r="Q30" s="656">
        <f t="shared" si="34"/>
        <v>0</v>
      </c>
      <c r="R30" s="658">
        <v>0</v>
      </c>
      <c r="S30" s="656">
        <f t="shared" si="35"/>
        <v>0</v>
      </c>
      <c r="T30" s="656">
        <f t="shared" si="36"/>
        <v>0</v>
      </c>
      <c r="U30" s="656">
        <f t="shared" si="37"/>
        <v>0</v>
      </c>
      <c r="V30" s="656">
        <f t="shared" si="38"/>
        <v>0</v>
      </c>
      <c r="W30" s="657">
        <f t="shared" si="39"/>
        <v>0</v>
      </c>
      <c r="X30" s="655">
        <f>'6b-ADIT Projection Proration'!K30</f>
        <v>0</v>
      </c>
      <c r="Y30" s="656">
        <f t="shared" si="40"/>
        <v>0</v>
      </c>
      <c r="Z30" s="656">
        <f t="shared" si="41"/>
        <v>0</v>
      </c>
      <c r="AA30" s="658">
        <v>0</v>
      </c>
      <c r="AB30" s="656">
        <f t="shared" si="42"/>
        <v>0</v>
      </c>
      <c r="AC30" s="656">
        <f t="shared" si="43"/>
        <v>0</v>
      </c>
      <c r="AD30" s="656">
        <f t="shared" si="44"/>
        <v>0</v>
      </c>
      <c r="AE30" s="656">
        <f t="shared" si="45"/>
        <v>0</v>
      </c>
      <c r="AF30" s="657">
        <f t="shared" si="46"/>
        <v>0</v>
      </c>
    </row>
    <row r="31" spans="1:33">
      <c r="A31" s="652">
        <f t="shared" si="25"/>
        <v>21</v>
      </c>
      <c r="B31" s="640" t="s">
        <v>897</v>
      </c>
      <c r="C31" s="643" t="s">
        <v>787</v>
      </c>
      <c r="D31" s="664" t="s">
        <v>571</v>
      </c>
      <c r="E31" s="654">
        <f>185/365</f>
        <v>0.50684931506849318</v>
      </c>
      <c r="F31" s="655">
        <f>'6b-ADIT Projection Proration'!G31</f>
        <v>0</v>
      </c>
      <c r="G31" s="656">
        <f t="shared" si="26"/>
        <v>0</v>
      </c>
      <c r="H31" s="656">
        <f t="shared" si="27"/>
        <v>0</v>
      </c>
      <c r="I31" s="658">
        <v>0</v>
      </c>
      <c r="J31" s="656">
        <f t="shared" si="28"/>
        <v>0</v>
      </c>
      <c r="K31" s="656">
        <f t="shared" si="29"/>
        <v>0</v>
      </c>
      <c r="L31" s="656">
        <f t="shared" si="30"/>
        <v>0</v>
      </c>
      <c r="M31" s="656">
        <f t="shared" si="31"/>
        <v>0</v>
      </c>
      <c r="N31" s="657">
        <f t="shared" si="32"/>
        <v>0</v>
      </c>
      <c r="O31" s="655">
        <f>'6b-ADIT Projection Proration'!I31</f>
        <v>0</v>
      </c>
      <c r="P31" s="656">
        <f t="shared" si="33"/>
        <v>0</v>
      </c>
      <c r="Q31" s="656">
        <f t="shared" si="34"/>
        <v>0</v>
      </c>
      <c r="R31" s="658">
        <v>0</v>
      </c>
      <c r="S31" s="656">
        <f t="shared" si="35"/>
        <v>0</v>
      </c>
      <c r="T31" s="656">
        <f t="shared" si="36"/>
        <v>0</v>
      </c>
      <c r="U31" s="656">
        <f t="shared" si="37"/>
        <v>0</v>
      </c>
      <c r="V31" s="656">
        <f t="shared" si="38"/>
        <v>0</v>
      </c>
      <c r="W31" s="657">
        <f t="shared" si="39"/>
        <v>0</v>
      </c>
      <c r="X31" s="655">
        <f>'6b-ADIT Projection Proration'!K31</f>
        <v>0</v>
      </c>
      <c r="Y31" s="656">
        <f t="shared" si="40"/>
        <v>0</v>
      </c>
      <c r="Z31" s="656">
        <f t="shared" si="41"/>
        <v>0</v>
      </c>
      <c r="AA31" s="658">
        <v>0</v>
      </c>
      <c r="AB31" s="656">
        <f t="shared" si="42"/>
        <v>0</v>
      </c>
      <c r="AC31" s="656">
        <f t="shared" si="43"/>
        <v>0</v>
      </c>
      <c r="AD31" s="656">
        <f t="shared" si="44"/>
        <v>0</v>
      </c>
      <c r="AE31" s="656">
        <f t="shared" si="45"/>
        <v>0</v>
      </c>
      <c r="AF31" s="657">
        <f t="shared" si="46"/>
        <v>0</v>
      </c>
    </row>
    <row r="32" spans="1:33">
      <c r="A32" s="652">
        <f t="shared" si="25"/>
        <v>22</v>
      </c>
      <c r="B32" s="640" t="s">
        <v>897</v>
      </c>
      <c r="C32" s="643" t="s">
        <v>433</v>
      </c>
      <c r="D32" s="664" t="s">
        <v>571</v>
      </c>
      <c r="E32" s="654">
        <f>154/365</f>
        <v>0.42191780821917807</v>
      </c>
      <c r="F32" s="655">
        <f>'6b-ADIT Projection Proration'!G32</f>
        <v>0</v>
      </c>
      <c r="G32" s="656">
        <f t="shared" si="26"/>
        <v>0</v>
      </c>
      <c r="H32" s="656">
        <f t="shared" si="27"/>
        <v>0</v>
      </c>
      <c r="I32" s="658">
        <v>0</v>
      </c>
      <c r="J32" s="656">
        <f t="shared" si="28"/>
        <v>0</v>
      </c>
      <c r="K32" s="656">
        <f t="shared" si="29"/>
        <v>0</v>
      </c>
      <c r="L32" s="656">
        <f t="shared" si="30"/>
        <v>0</v>
      </c>
      <c r="M32" s="656">
        <f t="shared" si="31"/>
        <v>0</v>
      </c>
      <c r="N32" s="657">
        <f t="shared" si="32"/>
        <v>0</v>
      </c>
      <c r="O32" s="655">
        <f>'6b-ADIT Projection Proration'!I32</f>
        <v>0</v>
      </c>
      <c r="P32" s="656">
        <f t="shared" si="33"/>
        <v>0</v>
      </c>
      <c r="Q32" s="656">
        <f t="shared" si="34"/>
        <v>0</v>
      </c>
      <c r="R32" s="658">
        <v>0</v>
      </c>
      <c r="S32" s="656">
        <f t="shared" si="35"/>
        <v>0</v>
      </c>
      <c r="T32" s="656">
        <f t="shared" si="36"/>
        <v>0</v>
      </c>
      <c r="U32" s="656">
        <f t="shared" si="37"/>
        <v>0</v>
      </c>
      <c r="V32" s="656">
        <f t="shared" si="38"/>
        <v>0</v>
      </c>
      <c r="W32" s="657">
        <f t="shared" si="39"/>
        <v>0</v>
      </c>
      <c r="X32" s="655">
        <f>'6b-ADIT Projection Proration'!K32</f>
        <v>0</v>
      </c>
      <c r="Y32" s="656">
        <f t="shared" si="40"/>
        <v>0</v>
      </c>
      <c r="Z32" s="656">
        <f t="shared" si="41"/>
        <v>0</v>
      </c>
      <c r="AA32" s="658">
        <v>0</v>
      </c>
      <c r="AB32" s="656">
        <f t="shared" si="42"/>
        <v>0</v>
      </c>
      <c r="AC32" s="656">
        <f t="shared" si="43"/>
        <v>0</v>
      </c>
      <c r="AD32" s="656">
        <f t="shared" si="44"/>
        <v>0</v>
      </c>
      <c r="AE32" s="656">
        <f t="shared" si="45"/>
        <v>0</v>
      </c>
      <c r="AF32" s="657">
        <f t="shared" si="46"/>
        <v>0</v>
      </c>
    </row>
    <row r="33" spans="1:33">
      <c r="A33" s="652">
        <f t="shared" si="25"/>
        <v>23</v>
      </c>
      <c r="B33" s="640" t="s">
        <v>897</v>
      </c>
      <c r="C33" s="643" t="s">
        <v>434</v>
      </c>
      <c r="D33" s="664" t="s">
        <v>571</v>
      </c>
      <c r="E33" s="654">
        <f>123/365</f>
        <v>0.33698630136986302</v>
      </c>
      <c r="F33" s="655">
        <f>'6b-ADIT Projection Proration'!G33</f>
        <v>0</v>
      </c>
      <c r="G33" s="656">
        <f t="shared" si="26"/>
        <v>0</v>
      </c>
      <c r="H33" s="656">
        <f t="shared" si="27"/>
        <v>0</v>
      </c>
      <c r="I33" s="658">
        <v>0</v>
      </c>
      <c r="J33" s="656">
        <f t="shared" si="28"/>
        <v>0</v>
      </c>
      <c r="K33" s="656">
        <f t="shared" si="29"/>
        <v>0</v>
      </c>
      <c r="L33" s="656">
        <f t="shared" si="30"/>
        <v>0</v>
      </c>
      <c r="M33" s="656">
        <f t="shared" si="31"/>
        <v>0</v>
      </c>
      <c r="N33" s="657">
        <f t="shared" si="32"/>
        <v>0</v>
      </c>
      <c r="O33" s="655">
        <f>'6b-ADIT Projection Proration'!I33</f>
        <v>0</v>
      </c>
      <c r="P33" s="656">
        <f t="shared" si="33"/>
        <v>0</v>
      </c>
      <c r="Q33" s="656">
        <f t="shared" si="34"/>
        <v>0</v>
      </c>
      <c r="R33" s="658">
        <v>0</v>
      </c>
      <c r="S33" s="656">
        <f t="shared" si="35"/>
        <v>0</v>
      </c>
      <c r="T33" s="656">
        <f t="shared" si="36"/>
        <v>0</v>
      </c>
      <c r="U33" s="656">
        <f t="shared" si="37"/>
        <v>0</v>
      </c>
      <c r="V33" s="656">
        <f t="shared" si="38"/>
        <v>0</v>
      </c>
      <c r="W33" s="657">
        <f t="shared" si="39"/>
        <v>0</v>
      </c>
      <c r="X33" s="655">
        <f>'6b-ADIT Projection Proration'!K33</f>
        <v>0</v>
      </c>
      <c r="Y33" s="656">
        <f t="shared" si="40"/>
        <v>0</v>
      </c>
      <c r="Z33" s="656">
        <f t="shared" si="41"/>
        <v>0</v>
      </c>
      <c r="AA33" s="658">
        <v>0</v>
      </c>
      <c r="AB33" s="656">
        <f t="shared" si="42"/>
        <v>0</v>
      </c>
      <c r="AC33" s="656">
        <f t="shared" si="43"/>
        <v>0</v>
      </c>
      <c r="AD33" s="656">
        <f t="shared" si="44"/>
        <v>0</v>
      </c>
      <c r="AE33" s="656">
        <f t="shared" si="45"/>
        <v>0</v>
      </c>
      <c r="AF33" s="657">
        <f t="shared" si="46"/>
        <v>0</v>
      </c>
    </row>
    <row r="34" spans="1:33">
      <c r="A34" s="652">
        <f t="shared" si="25"/>
        <v>24</v>
      </c>
      <c r="B34" s="640" t="s">
        <v>897</v>
      </c>
      <c r="C34" s="643" t="s">
        <v>435</v>
      </c>
      <c r="D34" s="664" t="s">
        <v>571</v>
      </c>
      <c r="E34" s="654">
        <f>93/365</f>
        <v>0.25479452054794521</v>
      </c>
      <c r="F34" s="655">
        <f>'6b-ADIT Projection Proration'!G34</f>
        <v>0</v>
      </c>
      <c r="G34" s="656">
        <f t="shared" si="26"/>
        <v>0</v>
      </c>
      <c r="H34" s="656">
        <f t="shared" si="27"/>
        <v>0</v>
      </c>
      <c r="I34" s="658">
        <v>0</v>
      </c>
      <c r="J34" s="656">
        <f t="shared" si="28"/>
        <v>0</v>
      </c>
      <c r="K34" s="656">
        <f t="shared" si="29"/>
        <v>0</v>
      </c>
      <c r="L34" s="656">
        <f t="shared" si="30"/>
        <v>0</v>
      </c>
      <c r="M34" s="656">
        <f t="shared" si="31"/>
        <v>0</v>
      </c>
      <c r="N34" s="657">
        <f t="shared" si="32"/>
        <v>0</v>
      </c>
      <c r="O34" s="655">
        <f>'6b-ADIT Projection Proration'!I34</f>
        <v>0</v>
      </c>
      <c r="P34" s="656">
        <f t="shared" si="33"/>
        <v>0</v>
      </c>
      <c r="Q34" s="656">
        <f t="shared" si="34"/>
        <v>0</v>
      </c>
      <c r="R34" s="658">
        <v>0</v>
      </c>
      <c r="S34" s="656">
        <f t="shared" si="35"/>
        <v>0</v>
      </c>
      <c r="T34" s="656">
        <f t="shared" si="36"/>
        <v>0</v>
      </c>
      <c r="U34" s="656">
        <f t="shared" si="37"/>
        <v>0</v>
      </c>
      <c r="V34" s="656">
        <f t="shared" si="38"/>
        <v>0</v>
      </c>
      <c r="W34" s="657">
        <f t="shared" si="39"/>
        <v>0</v>
      </c>
      <c r="X34" s="655">
        <f>'6b-ADIT Projection Proration'!K34</f>
        <v>0</v>
      </c>
      <c r="Y34" s="656">
        <f t="shared" si="40"/>
        <v>0</v>
      </c>
      <c r="Z34" s="656">
        <f t="shared" si="41"/>
        <v>0</v>
      </c>
      <c r="AA34" s="658">
        <v>0</v>
      </c>
      <c r="AB34" s="656">
        <f t="shared" si="42"/>
        <v>0</v>
      </c>
      <c r="AC34" s="656">
        <f t="shared" si="43"/>
        <v>0</v>
      </c>
      <c r="AD34" s="656">
        <f t="shared" si="44"/>
        <v>0</v>
      </c>
      <c r="AE34" s="656">
        <f t="shared" si="45"/>
        <v>0</v>
      </c>
      <c r="AF34" s="657">
        <f t="shared" si="46"/>
        <v>0</v>
      </c>
    </row>
    <row r="35" spans="1:33">
      <c r="A35" s="652">
        <f t="shared" si="25"/>
        <v>25</v>
      </c>
      <c r="B35" s="640" t="s">
        <v>897</v>
      </c>
      <c r="C35" s="643" t="s">
        <v>745</v>
      </c>
      <c r="D35" s="664" t="s">
        <v>571</v>
      </c>
      <c r="E35" s="654">
        <f>62/365</f>
        <v>0.16986301369863013</v>
      </c>
      <c r="F35" s="655">
        <f>'6b-ADIT Projection Proration'!G35</f>
        <v>0</v>
      </c>
      <c r="G35" s="656">
        <f t="shared" si="26"/>
        <v>0</v>
      </c>
      <c r="H35" s="656">
        <f t="shared" si="27"/>
        <v>0</v>
      </c>
      <c r="I35" s="658">
        <v>0</v>
      </c>
      <c r="J35" s="656">
        <f t="shared" si="28"/>
        <v>0</v>
      </c>
      <c r="K35" s="656">
        <f t="shared" si="29"/>
        <v>0</v>
      </c>
      <c r="L35" s="656">
        <f t="shared" si="30"/>
        <v>0</v>
      </c>
      <c r="M35" s="656">
        <f t="shared" si="31"/>
        <v>0</v>
      </c>
      <c r="N35" s="657">
        <f t="shared" si="32"/>
        <v>0</v>
      </c>
      <c r="O35" s="655">
        <f>'6b-ADIT Projection Proration'!I35</f>
        <v>0</v>
      </c>
      <c r="P35" s="656">
        <f t="shared" si="33"/>
        <v>0</v>
      </c>
      <c r="Q35" s="656">
        <f t="shared" si="34"/>
        <v>0</v>
      </c>
      <c r="R35" s="658">
        <v>0</v>
      </c>
      <c r="S35" s="656">
        <f t="shared" si="35"/>
        <v>0</v>
      </c>
      <c r="T35" s="656">
        <f t="shared" si="36"/>
        <v>0</v>
      </c>
      <c r="U35" s="656">
        <f t="shared" si="37"/>
        <v>0</v>
      </c>
      <c r="V35" s="656">
        <f t="shared" si="38"/>
        <v>0</v>
      </c>
      <c r="W35" s="657">
        <f t="shared" si="39"/>
        <v>0</v>
      </c>
      <c r="X35" s="655">
        <f>'6b-ADIT Projection Proration'!K35</f>
        <v>0</v>
      </c>
      <c r="Y35" s="656">
        <f t="shared" si="40"/>
        <v>0</v>
      </c>
      <c r="Z35" s="656">
        <f t="shared" si="41"/>
        <v>0</v>
      </c>
      <c r="AA35" s="658">
        <v>0</v>
      </c>
      <c r="AB35" s="656">
        <f t="shared" si="42"/>
        <v>0</v>
      </c>
      <c r="AC35" s="656">
        <f t="shared" si="43"/>
        <v>0</v>
      </c>
      <c r="AD35" s="656">
        <f t="shared" si="44"/>
        <v>0</v>
      </c>
      <c r="AE35" s="656">
        <f t="shared" si="45"/>
        <v>0</v>
      </c>
      <c r="AF35" s="657">
        <f t="shared" si="46"/>
        <v>0</v>
      </c>
    </row>
    <row r="36" spans="1:33">
      <c r="A36" s="652">
        <f t="shared" si="25"/>
        <v>26</v>
      </c>
      <c r="B36" s="640" t="s">
        <v>897</v>
      </c>
      <c r="C36" s="643" t="s">
        <v>437</v>
      </c>
      <c r="D36" s="664" t="s">
        <v>571</v>
      </c>
      <c r="E36" s="654">
        <f>32/365</f>
        <v>8.7671232876712329E-2</v>
      </c>
      <c r="F36" s="655">
        <f>'6b-ADIT Projection Proration'!G36</f>
        <v>0</v>
      </c>
      <c r="G36" s="656">
        <f t="shared" si="26"/>
        <v>0</v>
      </c>
      <c r="H36" s="656">
        <f t="shared" si="27"/>
        <v>0</v>
      </c>
      <c r="I36" s="658">
        <v>0</v>
      </c>
      <c r="J36" s="656">
        <f t="shared" si="28"/>
        <v>0</v>
      </c>
      <c r="K36" s="656">
        <f t="shared" si="29"/>
        <v>0</v>
      </c>
      <c r="L36" s="656">
        <f t="shared" si="30"/>
        <v>0</v>
      </c>
      <c r="M36" s="656">
        <f t="shared" si="31"/>
        <v>0</v>
      </c>
      <c r="N36" s="657">
        <f t="shared" si="32"/>
        <v>0</v>
      </c>
      <c r="O36" s="655">
        <f>'6b-ADIT Projection Proration'!I36</f>
        <v>0</v>
      </c>
      <c r="P36" s="656">
        <f t="shared" si="33"/>
        <v>0</v>
      </c>
      <c r="Q36" s="656">
        <f t="shared" si="34"/>
        <v>0</v>
      </c>
      <c r="R36" s="658">
        <v>0</v>
      </c>
      <c r="S36" s="656">
        <f t="shared" si="35"/>
        <v>0</v>
      </c>
      <c r="T36" s="656">
        <f t="shared" si="36"/>
        <v>0</v>
      </c>
      <c r="U36" s="656">
        <f t="shared" si="37"/>
        <v>0</v>
      </c>
      <c r="V36" s="656">
        <f t="shared" si="38"/>
        <v>0</v>
      </c>
      <c r="W36" s="657">
        <f t="shared" si="39"/>
        <v>0</v>
      </c>
      <c r="X36" s="655">
        <f>'6b-ADIT Projection Proration'!K36</f>
        <v>0</v>
      </c>
      <c r="Y36" s="656">
        <f t="shared" si="40"/>
        <v>0</v>
      </c>
      <c r="Z36" s="656">
        <f t="shared" si="41"/>
        <v>0</v>
      </c>
      <c r="AA36" s="658">
        <v>0</v>
      </c>
      <c r="AB36" s="656">
        <f t="shared" si="42"/>
        <v>0</v>
      </c>
      <c r="AC36" s="656">
        <f t="shared" si="43"/>
        <v>0</v>
      </c>
      <c r="AD36" s="656">
        <f t="shared" si="44"/>
        <v>0</v>
      </c>
      <c r="AE36" s="656">
        <f t="shared" si="45"/>
        <v>0</v>
      </c>
      <c r="AF36" s="657">
        <f t="shared" si="46"/>
        <v>0</v>
      </c>
    </row>
    <row r="37" spans="1:33">
      <c r="A37" s="652">
        <f t="shared" si="25"/>
        <v>27</v>
      </c>
      <c r="B37" s="640" t="s">
        <v>897</v>
      </c>
      <c r="C37" s="643" t="s">
        <v>424</v>
      </c>
      <c r="D37" s="664" t="s">
        <v>571</v>
      </c>
      <c r="E37" s="654">
        <f>1/365</f>
        <v>2.7397260273972603E-3</v>
      </c>
      <c r="F37" s="659">
        <f>'6b-ADIT Projection Proration'!G37</f>
        <v>0</v>
      </c>
      <c r="G37" s="660">
        <f t="shared" si="26"/>
        <v>0</v>
      </c>
      <c r="H37" s="660">
        <f t="shared" si="27"/>
        <v>0</v>
      </c>
      <c r="I37" s="661">
        <v>0</v>
      </c>
      <c r="J37" s="660">
        <f t="shared" si="28"/>
        <v>0</v>
      </c>
      <c r="K37" s="660">
        <f t="shared" si="29"/>
        <v>0</v>
      </c>
      <c r="L37" s="660">
        <f t="shared" si="30"/>
        <v>0</v>
      </c>
      <c r="M37" s="660">
        <f t="shared" si="31"/>
        <v>0</v>
      </c>
      <c r="N37" s="662">
        <f t="shared" si="32"/>
        <v>0</v>
      </c>
      <c r="O37" s="659">
        <f>'6b-ADIT Projection Proration'!I37</f>
        <v>0</v>
      </c>
      <c r="P37" s="660">
        <f t="shared" si="33"/>
        <v>0</v>
      </c>
      <c r="Q37" s="660">
        <f t="shared" si="34"/>
        <v>0</v>
      </c>
      <c r="R37" s="661">
        <v>0</v>
      </c>
      <c r="S37" s="660">
        <f t="shared" si="35"/>
        <v>0</v>
      </c>
      <c r="T37" s="660">
        <f t="shared" si="36"/>
        <v>0</v>
      </c>
      <c r="U37" s="660">
        <f t="shared" si="37"/>
        <v>0</v>
      </c>
      <c r="V37" s="660">
        <f t="shared" si="38"/>
        <v>0</v>
      </c>
      <c r="W37" s="662">
        <f t="shared" si="39"/>
        <v>0</v>
      </c>
      <c r="X37" s="659">
        <f>'6b-ADIT Projection Proration'!K37</f>
        <v>0</v>
      </c>
      <c r="Y37" s="660">
        <f t="shared" si="40"/>
        <v>0</v>
      </c>
      <c r="Z37" s="660">
        <f t="shared" si="41"/>
        <v>0</v>
      </c>
      <c r="AA37" s="661">
        <v>0</v>
      </c>
      <c r="AB37" s="660">
        <f t="shared" si="42"/>
        <v>0</v>
      </c>
      <c r="AC37" s="660">
        <f t="shared" si="43"/>
        <v>0</v>
      </c>
      <c r="AD37" s="660">
        <f t="shared" si="44"/>
        <v>0</v>
      </c>
      <c r="AE37" s="660">
        <f t="shared" si="45"/>
        <v>0</v>
      </c>
      <c r="AF37" s="662">
        <f t="shared" si="46"/>
        <v>0</v>
      </c>
    </row>
    <row r="38" spans="1:33">
      <c r="A38" s="652">
        <f t="shared" si="25"/>
        <v>28</v>
      </c>
      <c r="B38" s="640" t="s">
        <v>901</v>
      </c>
      <c r="F38" s="655">
        <f t="shared" ref="F38:P38" si="47">SUM(F25:F37)</f>
        <v>0</v>
      </c>
      <c r="G38" s="665">
        <f t="shared" si="47"/>
        <v>0</v>
      </c>
      <c r="H38" s="656"/>
      <c r="I38" s="656">
        <f t="shared" si="47"/>
        <v>0</v>
      </c>
      <c r="J38" s="656">
        <f t="shared" si="47"/>
        <v>0</v>
      </c>
      <c r="K38" s="656">
        <f t="shared" si="47"/>
        <v>0</v>
      </c>
      <c r="L38" s="656">
        <f t="shared" si="47"/>
        <v>0</v>
      </c>
      <c r="M38" s="656">
        <f t="shared" si="47"/>
        <v>0</v>
      </c>
      <c r="N38" s="657">
        <f t="shared" si="47"/>
        <v>0</v>
      </c>
      <c r="O38" s="655">
        <f t="shared" si="47"/>
        <v>0</v>
      </c>
      <c r="P38" s="665">
        <f t="shared" si="47"/>
        <v>0</v>
      </c>
      <c r="Q38" s="656"/>
      <c r="R38" s="656">
        <f t="shared" ref="R38:Y38" si="48">SUM(R25:R37)</f>
        <v>0</v>
      </c>
      <c r="S38" s="656">
        <f t="shared" si="48"/>
        <v>0</v>
      </c>
      <c r="T38" s="656">
        <f t="shared" si="48"/>
        <v>0</v>
      </c>
      <c r="U38" s="656">
        <f t="shared" si="48"/>
        <v>0</v>
      </c>
      <c r="V38" s="656">
        <f t="shared" si="48"/>
        <v>0</v>
      </c>
      <c r="W38" s="657">
        <f t="shared" si="48"/>
        <v>0</v>
      </c>
      <c r="X38" s="655">
        <f t="shared" si="48"/>
        <v>0</v>
      </c>
      <c r="Y38" s="665">
        <f t="shared" si="48"/>
        <v>0</v>
      </c>
      <c r="Z38" s="656"/>
      <c r="AA38" s="656">
        <f t="shared" ref="AA38:AF38" si="49">SUM(AA25:AA37)</f>
        <v>0</v>
      </c>
      <c r="AB38" s="656">
        <f t="shared" si="49"/>
        <v>0</v>
      </c>
      <c r="AC38" s="656">
        <f t="shared" si="49"/>
        <v>0</v>
      </c>
      <c r="AD38" s="656">
        <f t="shared" si="49"/>
        <v>0</v>
      </c>
      <c r="AE38" s="656">
        <f t="shared" si="49"/>
        <v>0</v>
      </c>
      <c r="AF38" s="657">
        <f t="shared" si="49"/>
        <v>0</v>
      </c>
    </row>
    <row r="39" spans="1:33">
      <c r="A39" s="652"/>
      <c r="F39" s="655"/>
      <c r="G39" s="656"/>
      <c r="H39" s="656"/>
      <c r="I39" s="656"/>
      <c r="J39" s="656"/>
      <c r="K39" s="656"/>
      <c r="L39" s="656"/>
      <c r="M39" s="656"/>
      <c r="N39" s="657"/>
      <c r="O39" s="655"/>
      <c r="P39" s="656"/>
      <c r="Q39" s="656"/>
      <c r="R39" s="656"/>
      <c r="S39" s="656"/>
      <c r="T39" s="656"/>
      <c r="U39" s="656"/>
      <c r="V39" s="656"/>
      <c r="W39" s="657"/>
      <c r="X39" s="655"/>
      <c r="Y39" s="656"/>
      <c r="Z39" s="656"/>
      <c r="AA39" s="656"/>
      <c r="AB39" s="656"/>
      <c r="AC39" s="656"/>
      <c r="AD39" s="656"/>
      <c r="AE39" s="656"/>
      <c r="AF39" s="657"/>
    </row>
    <row r="40" spans="1:33">
      <c r="A40" s="643" t="s">
        <v>952</v>
      </c>
      <c r="D40" s="641"/>
      <c r="E40" s="641"/>
      <c r="F40" s="655"/>
      <c r="G40" s="656"/>
      <c r="H40" s="656"/>
      <c r="I40" s="656"/>
      <c r="J40" s="656"/>
      <c r="K40" s="656"/>
      <c r="L40" s="656"/>
      <c r="M40" s="656"/>
      <c r="N40" s="657"/>
      <c r="O40" s="655"/>
      <c r="P40" s="656"/>
      <c r="Q40" s="656"/>
      <c r="R40" s="656"/>
      <c r="S40" s="656"/>
      <c r="T40" s="656"/>
      <c r="U40" s="656"/>
      <c r="V40" s="656"/>
      <c r="W40" s="657"/>
      <c r="X40" s="655"/>
      <c r="Y40" s="656"/>
      <c r="Z40" s="656"/>
      <c r="AA40" s="656"/>
      <c r="AB40" s="656"/>
      <c r="AC40" s="656"/>
      <c r="AD40" s="656"/>
      <c r="AE40" s="656"/>
      <c r="AF40" s="657"/>
      <c r="AG40" s="641"/>
    </row>
    <row r="41" spans="1:33">
      <c r="A41" s="652">
        <f>A38+1</f>
        <v>29</v>
      </c>
      <c r="B41" s="640" t="s">
        <v>1098</v>
      </c>
      <c r="C41" s="643" t="s">
        <v>424</v>
      </c>
      <c r="D41" s="664" t="s">
        <v>571</v>
      </c>
      <c r="E41" s="654">
        <f>365/365</f>
        <v>1</v>
      </c>
      <c r="F41" s="655"/>
      <c r="G41" s="656"/>
      <c r="H41" s="656">
        <f>'6c- ADIT BOY'!E32</f>
        <v>0</v>
      </c>
      <c r="I41" s="656"/>
      <c r="J41" s="656"/>
      <c r="K41" s="656"/>
      <c r="L41" s="656"/>
      <c r="M41" s="656"/>
      <c r="N41" s="657"/>
      <c r="O41" s="655"/>
      <c r="P41" s="656"/>
      <c r="Q41" s="656">
        <f>'6c- ADIT BOY'!F32</f>
        <v>0</v>
      </c>
      <c r="R41" s="656"/>
      <c r="S41" s="656"/>
      <c r="T41" s="656"/>
      <c r="U41" s="656"/>
      <c r="V41" s="656"/>
      <c r="W41" s="657"/>
      <c r="X41" s="655"/>
      <c r="Y41" s="656"/>
      <c r="Z41" s="656">
        <f>'6c- ADIT BOY'!G32</f>
        <v>0</v>
      </c>
      <c r="AA41" s="656"/>
      <c r="AB41" s="656"/>
      <c r="AC41" s="656"/>
      <c r="AD41" s="656"/>
      <c r="AE41" s="656"/>
      <c r="AF41" s="657"/>
    </row>
    <row r="42" spans="1:33">
      <c r="A42" s="652">
        <f t="shared" ref="A42:A54" si="50">+A41+1</f>
        <v>30</v>
      </c>
      <c r="B42" s="640" t="s">
        <v>897</v>
      </c>
      <c r="C42" s="643" t="s">
        <v>426</v>
      </c>
      <c r="D42" s="664" t="s">
        <v>571</v>
      </c>
      <c r="E42" s="654">
        <f>335/365</f>
        <v>0.9178082191780822</v>
      </c>
      <c r="F42" s="655">
        <f>'6b-ADIT Projection Proration'!G42</f>
        <v>0</v>
      </c>
      <c r="G42" s="656">
        <f t="shared" ref="G42:G53" si="51">$E42*F42</f>
        <v>0</v>
      </c>
      <c r="H42" s="656">
        <f t="shared" ref="H42:H53" si="52">+G42+H41</f>
        <v>0</v>
      </c>
      <c r="I42" s="658">
        <v>0</v>
      </c>
      <c r="J42" s="656">
        <f t="shared" ref="J42:J53" si="53">I42-F42</f>
        <v>0</v>
      </c>
      <c r="K42" s="656">
        <f t="shared" ref="K42:K53" si="54">IF(J42&gt;=0,+J42,0)</f>
        <v>0</v>
      </c>
      <c r="L42" s="656">
        <f t="shared" ref="L42:L53" si="55">IF(K42&gt;0,0,IF(I42&lt;0,0,(-(J42)*($E42))))</f>
        <v>0</v>
      </c>
      <c r="M42" s="656">
        <f t="shared" ref="M42:M53" si="56">IF(K42&gt;0,0,IF(I42&gt;0,0,(-(J42)*($E42))))</f>
        <v>0</v>
      </c>
      <c r="N42" s="657">
        <f t="shared" ref="N42:N53" si="57">IF(I42&lt;0,N41+M42,N41+$G42+K42-L42)</f>
        <v>0</v>
      </c>
      <c r="O42" s="655">
        <f>'6b-ADIT Projection Proration'!I42</f>
        <v>0</v>
      </c>
      <c r="P42" s="656">
        <f t="shared" ref="P42:P53" si="58">$E42*O42</f>
        <v>0</v>
      </c>
      <c r="Q42" s="656">
        <f t="shared" ref="Q42:Q53" si="59">+P42+Q41</f>
        <v>0</v>
      </c>
      <c r="R42" s="658">
        <v>0</v>
      </c>
      <c r="S42" s="656">
        <f t="shared" ref="S42:S53" si="60">R42-O42</f>
        <v>0</v>
      </c>
      <c r="T42" s="656">
        <f t="shared" ref="T42:T53" si="61">IF(S42&gt;=0,+S42,0)</f>
        <v>0</v>
      </c>
      <c r="U42" s="656">
        <f t="shared" ref="U42:U53" si="62">IF(T42&gt;0,0,IF(R42&lt;0,0,(-(S42)*($E42))))</f>
        <v>0</v>
      </c>
      <c r="V42" s="656">
        <f t="shared" ref="V42:V53" si="63">IF(T42&gt;0,0,IF(R42&gt;0,0,(-(S42)*($E42))))</f>
        <v>0</v>
      </c>
      <c r="W42" s="657">
        <f t="shared" ref="W42:W53" si="64">IF(R42&lt;0,W41+V42,W41+P42+T42-U42)</f>
        <v>0</v>
      </c>
      <c r="X42" s="655">
        <f>'6b-ADIT Projection Proration'!K42</f>
        <v>0</v>
      </c>
      <c r="Y42" s="656">
        <f t="shared" ref="Y42:Y53" si="65">$E42*X42</f>
        <v>0</v>
      </c>
      <c r="Z42" s="656">
        <f t="shared" ref="Z42:Z53" si="66">+Y42+Z41</f>
        <v>0</v>
      </c>
      <c r="AA42" s="658">
        <v>0</v>
      </c>
      <c r="AB42" s="656">
        <f t="shared" ref="AB42:AB53" si="67">AA42-X42</f>
        <v>0</v>
      </c>
      <c r="AC42" s="656">
        <f t="shared" ref="AC42:AC53" si="68">IF(AB42&gt;=0,+AB42,0)</f>
        <v>0</v>
      </c>
      <c r="AD42" s="656">
        <f t="shared" ref="AD42:AD53" si="69">IF(AC42&gt;0,0,IF(AA42&lt;0,0,(-(AB42)*($E42))))</f>
        <v>0</v>
      </c>
      <c r="AE42" s="656">
        <f t="shared" ref="AE42:AE53" si="70">IF(AC42&gt;0,0,IF(AA42&gt;0,0,(-(AB42)*($E42))))</f>
        <v>0</v>
      </c>
      <c r="AF42" s="657">
        <f t="shared" ref="AF42:AF53" si="71">IF(AA42&lt;0,AF41+AE42,AF41+Y42+AC42-AD42)</f>
        <v>0</v>
      </c>
    </row>
    <row r="43" spans="1:33">
      <c r="A43" s="652">
        <f t="shared" si="50"/>
        <v>31</v>
      </c>
      <c r="B43" s="640" t="s">
        <v>897</v>
      </c>
      <c r="C43" s="643" t="s">
        <v>428</v>
      </c>
      <c r="D43" s="664" t="s">
        <v>571</v>
      </c>
      <c r="E43" s="654">
        <f>307/365</f>
        <v>0.84109589041095889</v>
      </c>
      <c r="F43" s="655">
        <f>'6b-ADIT Projection Proration'!G43</f>
        <v>0</v>
      </c>
      <c r="G43" s="656">
        <f t="shared" si="51"/>
        <v>0</v>
      </c>
      <c r="H43" s="656">
        <f t="shared" si="52"/>
        <v>0</v>
      </c>
      <c r="I43" s="658">
        <v>0</v>
      </c>
      <c r="J43" s="656">
        <f t="shared" si="53"/>
        <v>0</v>
      </c>
      <c r="K43" s="656">
        <f t="shared" si="54"/>
        <v>0</v>
      </c>
      <c r="L43" s="656">
        <f t="shared" si="55"/>
        <v>0</v>
      </c>
      <c r="M43" s="656">
        <f t="shared" si="56"/>
        <v>0</v>
      </c>
      <c r="N43" s="657">
        <f t="shared" si="57"/>
        <v>0</v>
      </c>
      <c r="O43" s="655">
        <f>'6b-ADIT Projection Proration'!I43</f>
        <v>0</v>
      </c>
      <c r="P43" s="656">
        <f t="shared" si="58"/>
        <v>0</v>
      </c>
      <c r="Q43" s="656">
        <f t="shared" si="59"/>
        <v>0</v>
      </c>
      <c r="R43" s="658">
        <v>0</v>
      </c>
      <c r="S43" s="656">
        <f t="shared" si="60"/>
        <v>0</v>
      </c>
      <c r="T43" s="656">
        <f t="shared" si="61"/>
        <v>0</v>
      </c>
      <c r="U43" s="656">
        <f t="shared" si="62"/>
        <v>0</v>
      </c>
      <c r="V43" s="656">
        <f t="shared" si="63"/>
        <v>0</v>
      </c>
      <c r="W43" s="657">
        <f t="shared" si="64"/>
        <v>0</v>
      </c>
      <c r="X43" s="655">
        <f>'6b-ADIT Projection Proration'!K43</f>
        <v>0</v>
      </c>
      <c r="Y43" s="656">
        <f t="shared" si="65"/>
        <v>0</v>
      </c>
      <c r="Z43" s="656">
        <f t="shared" si="66"/>
        <v>0</v>
      </c>
      <c r="AA43" s="658">
        <v>0</v>
      </c>
      <c r="AB43" s="656">
        <f t="shared" si="67"/>
        <v>0</v>
      </c>
      <c r="AC43" s="656">
        <f t="shared" si="68"/>
        <v>0</v>
      </c>
      <c r="AD43" s="656">
        <f t="shared" si="69"/>
        <v>0</v>
      </c>
      <c r="AE43" s="656">
        <f t="shared" si="70"/>
        <v>0</v>
      </c>
      <c r="AF43" s="657">
        <f t="shared" si="71"/>
        <v>0</v>
      </c>
    </row>
    <row r="44" spans="1:33">
      <c r="A44" s="652">
        <f t="shared" si="50"/>
        <v>32</v>
      </c>
      <c r="B44" s="640" t="s">
        <v>897</v>
      </c>
      <c r="C44" s="643" t="s">
        <v>429</v>
      </c>
      <c r="D44" s="664" t="s">
        <v>571</v>
      </c>
      <c r="E44" s="654">
        <f>276/365</f>
        <v>0.75616438356164384</v>
      </c>
      <c r="F44" s="655">
        <f>'6b-ADIT Projection Proration'!G44</f>
        <v>0</v>
      </c>
      <c r="G44" s="656">
        <f t="shared" si="51"/>
        <v>0</v>
      </c>
      <c r="H44" s="656">
        <f t="shared" si="52"/>
        <v>0</v>
      </c>
      <c r="I44" s="658">
        <v>0</v>
      </c>
      <c r="J44" s="656">
        <f t="shared" si="53"/>
        <v>0</v>
      </c>
      <c r="K44" s="656">
        <f t="shared" si="54"/>
        <v>0</v>
      </c>
      <c r="L44" s="656">
        <f t="shared" si="55"/>
        <v>0</v>
      </c>
      <c r="M44" s="656">
        <f t="shared" si="56"/>
        <v>0</v>
      </c>
      <c r="N44" s="657">
        <f t="shared" si="57"/>
        <v>0</v>
      </c>
      <c r="O44" s="655">
        <f>'6b-ADIT Projection Proration'!I44</f>
        <v>0</v>
      </c>
      <c r="P44" s="656">
        <f t="shared" si="58"/>
        <v>0</v>
      </c>
      <c r="Q44" s="656">
        <f t="shared" si="59"/>
        <v>0</v>
      </c>
      <c r="R44" s="658">
        <v>0</v>
      </c>
      <c r="S44" s="656">
        <f t="shared" si="60"/>
        <v>0</v>
      </c>
      <c r="T44" s="656">
        <f t="shared" si="61"/>
        <v>0</v>
      </c>
      <c r="U44" s="656">
        <f t="shared" si="62"/>
        <v>0</v>
      </c>
      <c r="V44" s="656">
        <f t="shared" si="63"/>
        <v>0</v>
      </c>
      <c r="W44" s="657">
        <f t="shared" si="64"/>
        <v>0</v>
      </c>
      <c r="X44" s="655">
        <f>'6b-ADIT Projection Proration'!K44</f>
        <v>0</v>
      </c>
      <c r="Y44" s="656">
        <f t="shared" si="65"/>
        <v>0</v>
      </c>
      <c r="Z44" s="656">
        <f t="shared" si="66"/>
        <v>0</v>
      </c>
      <c r="AA44" s="658">
        <v>0</v>
      </c>
      <c r="AB44" s="656">
        <f t="shared" si="67"/>
        <v>0</v>
      </c>
      <c r="AC44" s="656">
        <f t="shared" si="68"/>
        <v>0</v>
      </c>
      <c r="AD44" s="656">
        <f t="shared" si="69"/>
        <v>0</v>
      </c>
      <c r="AE44" s="656">
        <f t="shared" si="70"/>
        <v>0</v>
      </c>
      <c r="AF44" s="657">
        <f t="shared" si="71"/>
        <v>0</v>
      </c>
    </row>
    <row r="45" spans="1:33">
      <c r="A45" s="652">
        <f t="shared" si="50"/>
        <v>33</v>
      </c>
      <c r="B45" s="640" t="s">
        <v>897</v>
      </c>
      <c r="C45" s="643" t="s">
        <v>430</v>
      </c>
      <c r="D45" s="664" t="s">
        <v>571</v>
      </c>
      <c r="E45" s="654">
        <f>246/365</f>
        <v>0.67397260273972603</v>
      </c>
      <c r="F45" s="655">
        <f>'6b-ADIT Projection Proration'!G45</f>
        <v>0</v>
      </c>
      <c r="G45" s="656">
        <f t="shared" si="51"/>
        <v>0</v>
      </c>
      <c r="H45" s="656">
        <f t="shared" si="52"/>
        <v>0</v>
      </c>
      <c r="I45" s="658">
        <v>0</v>
      </c>
      <c r="J45" s="656">
        <f t="shared" si="53"/>
        <v>0</v>
      </c>
      <c r="K45" s="656">
        <f t="shared" si="54"/>
        <v>0</v>
      </c>
      <c r="L45" s="656">
        <f t="shared" si="55"/>
        <v>0</v>
      </c>
      <c r="M45" s="656">
        <f t="shared" si="56"/>
        <v>0</v>
      </c>
      <c r="N45" s="657">
        <f t="shared" si="57"/>
        <v>0</v>
      </c>
      <c r="O45" s="655">
        <f>'6b-ADIT Projection Proration'!I45</f>
        <v>0</v>
      </c>
      <c r="P45" s="656">
        <f t="shared" si="58"/>
        <v>0</v>
      </c>
      <c r="Q45" s="656">
        <f t="shared" si="59"/>
        <v>0</v>
      </c>
      <c r="R45" s="658">
        <v>0</v>
      </c>
      <c r="S45" s="656">
        <f t="shared" si="60"/>
        <v>0</v>
      </c>
      <c r="T45" s="656">
        <f t="shared" si="61"/>
        <v>0</v>
      </c>
      <c r="U45" s="656">
        <f t="shared" si="62"/>
        <v>0</v>
      </c>
      <c r="V45" s="656">
        <f t="shared" si="63"/>
        <v>0</v>
      </c>
      <c r="W45" s="657">
        <f t="shared" si="64"/>
        <v>0</v>
      </c>
      <c r="X45" s="655">
        <f>'6b-ADIT Projection Proration'!K45</f>
        <v>0</v>
      </c>
      <c r="Y45" s="656">
        <f t="shared" si="65"/>
        <v>0</v>
      </c>
      <c r="Z45" s="656">
        <f t="shared" si="66"/>
        <v>0</v>
      </c>
      <c r="AA45" s="658">
        <v>0</v>
      </c>
      <c r="AB45" s="656">
        <f t="shared" si="67"/>
        <v>0</v>
      </c>
      <c r="AC45" s="656">
        <f t="shared" si="68"/>
        <v>0</v>
      </c>
      <c r="AD45" s="656">
        <f t="shared" si="69"/>
        <v>0</v>
      </c>
      <c r="AE45" s="656">
        <f t="shared" si="70"/>
        <v>0</v>
      </c>
      <c r="AF45" s="657">
        <f t="shared" si="71"/>
        <v>0</v>
      </c>
    </row>
    <row r="46" spans="1:33">
      <c r="A46" s="652">
        <f t="shared" si="50"/>
        <v>34</v>
      </c>
      <c r="B46" s="640" t="s">
        <v>897</v>
      </c>
      <c r="C46" s="643" t="s">
        <v>431</v>
      </c>
      <c r="D46" s="664" t="s">
        <v>571</v>
      </c>
      <c r="E46" s="654">
        <f>215/365</f>
        <v>0.58904109589041098</v>
      </c>
      <c r="F46" s="655">
        <f>'6b-ADIT Projection Proration'!G46</f>
        <v>0</v>
      </c>
      <c r="G46" s="656">
        <f t="shared" si="51"/>
        <v>0</v>
      </c>
      <c r="H46" s="656">
        <f t="shared" si="52"/>
        <v>0</v>
      </c>
      <c r="I46" s="658">
        <v>0</v>
      </c>
      <c r="J46" s="656">
        <f t="shared" si="53"/>
        <v>0</v>
      </c>
      <c r="K46" s="656">
        <f t="shared" si="54"/>
        <v>0</v>
      </c>
      <c r="L46" s="656">
        <f t="shared" si="55"/>
        <v>0</v>
      </c>
      <c r="M46" s="656">
        <f t="shared" si="56"/>
        <v>0</v>
      </c>
      <c r="N46" s="657">
        <f t="shared" si="57"/>
        <v>0</v>
      </c>
      <c r="O46" s="655">
        <f>'6b-ADIT Projection Proration'!I46</f>
        <v>0</v>
      </c>
      <c r="P46" s="656">
        <f t="shared" si="58"/>
        <v>0</v>
      </c>
      <c r="Q46" s="656">
        <f t="shared" si="59"/>
        <v>0</v>
      </c>
      <c r="R46" s="658">
        <v>0</v>
      </c>
      <c r="S46" s="656">
        <f t="shared" si="60"/>
        <v>0</v>
      </c>
      <c r="T46" s="656">
        <f t="shared" si="61"/>
        <v>0</v>
      </c>
      <c r="U46" s="656">
        <f t="shared" si="62"/>
        <v>0</v>
      </c>
      <c r="V46" s="656">
        <f t="shared" si="63"/>
        <v>0</v>
      </c>
      <c r="W46" s="657">
        <f t="shared" si="64"/>
        <v>0</v>
      </c>
      <c r="X46" s="655">
        <f>'6b-ADIT Projection Proration'!K46</f>
        <v>0</v>
      </c>
      <c r="Y46" s="656">
        <f t="shared" si="65"/>
        <v>0</v>
      </c>
      <c r="Z46" s="656">
        <f t="shared" si="66"/>
        <v>0</v>
      </c>
      <c r="AA46" s="658">
        <v>0</v>
      </c>
      <c r="AB46" s="656">
        <f t="shared" si="67"/>
        <v>0</v>
      </c>
      <c r="AC46" s="656">
        <f t="shared" si="68"/>
        <v>0</v>
      </c>
      <c r="AD46" s="656">
        <f t="shared" si="69"/>
        <v>0</v>
      </c>
      <c r="AE46" s="656">
        <f t="shared" si="70"/>
        <v>0</v>
      </c>
      <c r="AF46" s="657">
        <f t="shared" si="71"/>
        <v>0</v>
      </c>
    </row>
    <row r="47" spans="1:33">
      <c r="A47" s="652">
        <f t="shared" si="50"/>
        <v>35</v>
      </c>
      <c r="B47" s="640" t="s">
        <v>897</v>
      </c>
      <c r="C47" s="643" t="s">
        <v>787</v>
      </c>
      <c r="D47" s="664" t="s">
        <v>571</v>
      </c>
      <c r="E47" s="654">
        <f>185/365</f>
        <v>0.50684931506849318</v>
      </c>
      <c r="F47" s="655">
        <f>'6b-ADIT Projection Proration'!G47</f>
        <v>0</v>
      </c>
      <c r="G47" s="656">
        <f t="shared" si="51"/>
        <v>0</v>
      </c>
      <c r="H47" s="656">
        <f t="shared" si="52"/>
        <v>0</v>
      </c>
      <c r="I47" s="658">
        <v>0</v>
      </c>
      <c r="J47" s="656">
        <f t="shared" si="53"/>
        <v>0</v>
      </c>
      <c r="K47" s="656">
        <f t="shared" si="54"/>
        <v>0</v>
      </c>
      <c r="L47" s="656">
        <f t="shared" si="55"/>
        <v>0</v>
      </c>
      <c r="M47" s="656">
        <f t="shared" si="56"/>
        <v>0</v>
      </c>
      <c r="N47" s="657">
        <f t="shared" si="57"/>
        <v>0</v>
      </c>
      <c r="O47" s="655">
        <f>'6b-ADIT Projection Proration'!I47</f>
        <v>0</v>
      </c>
      <c r="P47" s="656">
        <f t="shared" si="58"/>
        <v>0</v>
      </c>
      <c r="Q47" s="656">
        <f t="shared" si="59"/>
        <v>0</v>
      </c>
      <c r="R47" s="658">
        <v>0</v>
      </c>
      <c r="S47" s="656">
        <f t="shared" si="60"/>
        <v>0</v>
      </c>
      <c r="T47" s="656">
        <f t="shared" si="61"/>
        <v>0</v>
      </c>
      <c r="U47" s="656">
        <f t="shared" si="62"/>
        <v>0</v>
      </c>
      <c r="V47" s="656">
        <f t="shared" si="63"/>
        <v>0</v>
      </c>
      <c r="W47" s="657">
        <f t="shared" si="64"/>
        <v>0</v>
      </c>
      <c r="X47" s="655">
        <f>'6b-ADIT Projection Proration'!K47</f>
        <v>0</v>
      </c>
      <c r="Y47" s="656">
        <f t="shared" si="65"/>
        <v>0</v>
      </c>
      <c r="Z47" s="656">
        <f t="shared" si="66"/>
        <v>0</v>
      </c>
      <c r="AA47" s="658">
        <v>0</v>
      </c>
      <c r="AB47" s="656">
        <f t="shared" si="67"/>
        <v>0</v>
      </c>
      <c r="AC47" s="656">
        <f t="shared" si="68"/>
        <v>0</v>
      </c>
      <c r="AD47" s="656">
        <f t="shared" si="69"/>
        <v>0</v>
      </c>
      <c r="AE47" s="656">
        <f t="shared" si="70"/>
        <v>0</v>
      </c>
      <c r="AF47" s="657">
        <f t="shared" si="71"/>
        <v>0</v>
      </c>
    </row>
    <row r="48" spans="1:33">
      <c r="A48" s="652">
        <f t="shared" si="50"/>
        <v>36</v>
      </c>
      <c r="B48" s="640" t="s">
        <v>897</v>
      </c>
      <c r="C48" s="643" t="s">
        <v>433</v>
      </c>
      <c r="D48" s="664" t="s">
        <v>571</v>
      </c>
      <c r="E48" s="654">
        <f>154/365</f>
        <v>0.42191780821917807</v>
      </c>
      <c r="F48" s="655">
        <f>'6b-ADIT Projection Proration'!G48</f>
        <v>0</v>
      </c>
      <c r="G48" s="656">
        <f t="shared" si="51"/>
        <v>0</v>
      </c>
      <c r="H48" s="656">
        <f t="shared" si="52"/>
        <v>0</v>
      </c>
      <c r="I48" s="658">
        <v>0</v>
      </c>
      <c r="J48" s="656">
        <f t="shared" si="53"/>
        <v>0</v>
      </c>
      <c r="K48" s="656">
        <f t="shared" si="54"/>
        <v>0</v>
      </c>
      <c r="L48" s="656">
        <f t="shared" si="55"/>
        <v>0</v>
      </c>
      <c r="M48" s="656">
        <f t="shared" si="56"/>
        <v>0</v>
      </c>
      <c r="N48" s="657">
        <f t="shared" si="57"/>
        <v>0</v>
      </c>
      <c r="O48" s="655">
        <f>'6b-ADIT Projection Proration'!I48</f>
        <v>0</v>
      </c>
      <c r="P48" s="656">
        <f t="shared" si="58"/>
        <v>0</v>
      </c>
      <c r="Q48" s="656">
        <f t="shared" si="59"/>
        <v>0</v>
      </c>
      <c r="R48" s="658">
        <v>0</v>
      </c>
      <c r="S48" s="656">
        <f t="shared" si="60"/>
        <v>0</v>
      </c>
      <c r="T48" s="656">
        <f t="shared" si="61"/>
        <v>0</v>
      </c>
      <c r="U48" s="656">
        <f t="shared" si="62"/>
        <v>0</v>
      </c>
      <c r="V48" s="656">
        <f t="shared" si="63"/>
        <v>0</v>
      </c>
      <c r="W48" s="657">
        <f t="shared" si="64"/>
        <v>0</v>
      </c>
      <c r="X48" s="655">
        <f>'6b-ADIT Projection Proration'!K48</f>
        <v>0</v>
      </c>
      <c r="Y48" s="656">
        <f t="shared" si="65"/>
        <v>0</v>
      </c>
      <c r="Z48" s="656">
        <f t="shared" si="66"/>
        <v>0</v>
      </c>
      <c r="AA48" s="658">
        <v>0</v>
      </c>
      <c r="AB48" s="656">
        <f t="shared" si="67"/>
        <v>0</v>
      </c>
      <c r="AC48" s="656">
        <f t="shared" si="68"/>
        <v>0</v>
      </c>
      <c r="AD48" s="656">
        <f t="shared" si="69"/>
        <v>0</v>
      </c>
      <c r="AE48" s="656">
        <f t="shared" si="70"/>
        <v>0</v>
      </c>
      <c r="AF48" s="657">
        <f t="shared" si="71"/>
        <v>0</v>
      </c>
    </row>
    <row r="49" spans="1:32">
      <c r="A49" s="652">
        <f t="shared" si="50"/>
        <v>37</v>
      </c>
      <c r="B49" s="640" t="s">
        <v>897</v>
      </c>
      <c r="C49" s="643" t="s">
        <v>434</v>
      </c>
      <c r="D49" s="664" t="s">
        <v>571</v>
      </c>
      <c r="E49" s="654">
        <f>123/365</f>
        <v>0.33698630136986302</v>
      </c>
      <c r="F49" s="655">
        <f>'6b-ADIT Projection Proration'!G49</f>
        <v>0</v>
      </c>
      <c r="G49" s="656">
        <f t="shared" si="51"/>
        <v>0</v>
      </c>
      <c r="H49" s="656">
        <f t="shared" si="52"/>
        <v>0</v>
      </c>
      <c r="I49" s="658">
        <v>0</v>
      </c>
      <c r="J49" s="656">
        <f t="shared" si="53"/>
        <v>0</v>
      </c>
      <c r="K49" s="656">
        <f t="shared" si="54"/>
        <v>0</v>
      </c>
      <c r="L49" s="656">
        <f t="shared" si="55"/>
        <v>0</v>
      </c>
      <c r="M49" s="656">
        <f t="shared" si="56"/>
        <v>0</v>
      </c>
      <c r="N49" s="657">
        <f t="shared" si="57"/>
        <v>0</v>
      </c>
      <c r="O49" s="655">
        <f>'6b-ADIT Projection Proration'!I49</f>
        <v>0</v>
      </c>
      <c r="P49" s="656">
        <f t="shared" si="58"/>
        <v>0</v>
      </c>
      <c r="Q49" s="656">
        <f t="shared" si="59"/>
        <v>0</v>
      </c>
      <c r="R49" s="658">
        <v>0</v>
      </c>
      <c r="S49" s="656">
        <f t="shared" si="60"/>
        <v>0</v>
      </c>
      <c r="T49" s="656">
        <f t="shared" si="61"/>
        <v>0</v>
      </c>
      <c r="U49" s="656">
        <f t="shared" si="62"/>
        <v>0</v>
      </c>
      <c r="V49" s="656">
        <f t="shared" si="63"/>
        <v>0</v>
      </c>
      <c r="W49" s="657">
        <f t="shared" si="64"/>
        <v>0</v>
      </c>
      <c r="X49" s="655">
        <f>'6b-ADIT Projection Proration'!K49</f>
        <v>0</v>
      </c>
      <c r="Y49" s="656">
        <f t="shared" si="65"/>
        <v>0</v>
      </c>
      <c r="Z49" s="656">
        <f t="shared" si="66"/>
        <v>0</v>
      </c>
      <c r="AA49" s="658">
        <v>0</v>
      </c>
      <c r="AB49" s="656">
        <f t="shared" si="67"/>
        <v>0</v>
      </c>
      <c r="AC49" s="656">
        <f t="shared" si="68"/>
        <v>0</v>
      </c>
      <c r="AD49" s="656">
        <f t="shared" si="69"/>
        <v>0</v>
      </c>
      <c r="AE49" s="656">
        <f t="shared" si="70"/>
        <v>0</v>
      </c>
      <c r="AF49" s="657">
        <f t="shared" si="71"/>
        <v>0</v>
      </c>
    </row>
    <row r="50" spans="1:32">
      <c r="A50" s="652">
        <f t="shared" si="50"/>
        <v>38</v>
      </c>
      <c r="B50" s="640" t="s">
        <v>897</v>
      </c>
      <c r="C50" s="643" t="s">
        <v>435</v>
      </c>
      <c r="D50" s="664" t="s">
        <v>571</v>
      </c>
      <c r="E50" s="654">
        <f>93/365</f>
        <v>0.25479452054794521</v>
      </c>
      <c r="F50" s="655">
        <f>'6b-ADIT Projection Proration'!G50</f>
        <v>0</v>
      </c>
      <c r="G50" s="656">
        <f t="shared" si="51"/>
        <v>0</v>
      </c>
      <c r="H50" s="656">
        <f t="shared" si="52"/>
        <v>0</v>
      </c>
      <c r="I50" s="658">
        <v>0</v>
      </c>
      <c r="J50" s="656">
        <f t="shared" si="53"/>
        <v>0</v>
      </c>
      <c r="K50" s="656">
        <f t="shared" si="54"/>
        <v>0</v>
      </c>
      <c r="L50" s="656">
        <f t="shared" si="55"/>
        <v>0</v>
      </c>
      <c r="M50" s="656">
        <f t="shared" si="56"/>
        <v>0</v>
      </c>
      <c r="N50" s="657">
        <f t="shared" si="57"/>
        <v>0</v>
      </c>
      <c r="O50" s="655">
        <f>'6b-ADIT Projection Proration'!I50</f>
        <v>0</v>
      </c>
      <c r="P50" s="656">
        <f t="shared" si="58"/>
        <v>0</v>
      </c>
      <c r="Q50" s="656">
        <f t="shared" si="59"/>
        <v>0</v>
      </c>
      <c r="R50" s="658">
        <v>0</v>
      </c>
      <c r="S50" s="656">
        <f t="shared" si="60"/>
        <v>0</v>
      </c>
      <c r="T50" s="656">
        <f t="shared" si="61"/>
        <v>0</v>
      </c>
      <c r="U50" s="656">
        <f t="shared" si="62"/>
        <v>0</v>
      </c>
      <c r="V50" s="656">
        <f t="shared" si="63"/>
        <v>0</v>
      </c>
      <c r="W50" s="657">
        <f t="shared" si="64"/>
        <v>0</v>
      </c>
      <c r="X50" s="655">
        <f>'6b-ADIT Projection Proration'!K50</f>
        <v>0</v>
      </c>
      <c r="Y50" s="656">
        <f t="shared" si="65"/>
        <v>0</v>
      </c>
      <c r="Z50" s="656">
        <f t="shared" si="66"/>
        <v>0</v>
      </c>
      <c r="AA50" s="658">
        <v>0</v>
      </c>
      <c r="AB50" s="656">
        <f t="shared" si="67"/>
        <v>0</v>
      </c>
      <c r="AC50" s="656">
        <f t="shared" si="68"/>
        <v>0</v>
      </c>
      <c r="AD50" s="656">
        <f t="shared" si="69"/>
        <v>0</v>
      </c>
      <c r="AE50" s="656">
        <f t="shared" si="70"/>
        <v>0</v>
      </c>
      <c r="AF50" s="657">
        <f t="shared" si="71"/>
        <v>0</v>
      </c>
    </row>
    <row r="51" spans="1:32">
      <c r="A51" s="652">
        <f t="shared" si="50"/>
        <v>39</v>
      </c>
      <c r="B51" s="640" t="s">
        <v>897</v>
      </c>
      <c r="C51" s="643" t="s">
        <v>745</v>
      </c>
      <c r="D51" s="664" t="s">
        <v>571</v>
      </c>
      <c r="E51" s="654">
        <f>62/365</f>
        <v>0.16986301369863013</v>
      </c>
      <c r="F51" s="655">
        <f>'6b-ADIT Projection Proration'!G51</f>
        <v>0</v>
      </c>
      <c r="G51" s="656">
        <f t="shared" si="51"/>
        <v>0</v>
      </c>
      <c r="H51" s="656">
        <f t="shared" si="52"/>
        <v>0</v>
      </c>
      <c r="I51" s="658">
        <v>0</v>
      </c>
      <c r="J51" s="656">
        <f t="shared" si="53"/>
        <v>0</v>
      </c>
      <c r="K51" s="656">
        <f t="shared" si="54"/>
        <v>0</v>
      </c>
      <c r="L51" s="656">
        <f t="shared" si="55"/>
        <v>0</v>
      </c>
      <c r="M51" s="656">
        <f t="shared" si="56"/>
        <v>0</v>
      </c>
      <c r="N51" s="657">
        <f t="shared" si="57"/>
        <v>0</v>
      </c>
      <c r="O51" s="655">
        <f>'6b-ADIT Projection Proration'!I51</f>
        <v>0</v>
      </c>
      <c r="P51" s="656">
        <f t="shared" si="58"/>
        <v>0</v>
      </c>
      <c r="Q51" s="656">
        <f t="shared" si="59"/>
        <v>0</v>
      </c>
      <c r="R51" s="658">
        <v>0</v>
      </c>
      <c r="S51" s="656">
        <f t="shared" si="60"/>
        <v>0</v>
      </c>
      <c r="T51" s="656">
        <f t="shared" si="61"/>
        <v>0</v>
      </c>
      <c r="U51" s="656">
        <f t="shared" si="62"/>
        <v>0</v>
      </c>
      <c r="V51" s="656">
        <f t="shared" si="63"/>
        <v>0</v>
      </c>
      <c r="W51" s="657">
        <f t="shared" si="64"/>
        <v>0</v>
      </c>
      <c r="X51" s="655">
        <f>'6b-ADIT Projection Proration'!K51</f>
        <v>0</v>
      </c>
      <c r="Y51" s="656">
        <f t="shared" si="65"/>
        <v>0</v>
      </c>
      <c r="Z51" s="656">
        <f t="shared" si="66"/>
        <v>0</v>
      </c>
      <c r="AA51" s="658">
        <v>0</v>
      </c>
      <c r="AB51" s="656">
        <f t="shared" si="67"/>
        <v>0</v>
      </c>
      <c r="AC51" s="656">
        <f t="shared" si="68"/>
        <v>0</v>
      </c>
      <c r="AD51" s="656">
        <f t="shared" si="69"/>
        <v>0</v>
      </c>
      <c r="AE51" s="656">
        <f t="shared" si="70"/>
        <v>0</v>
      </c>
      <c r="AF51" s="657">
        <f t="shared" si="71"/>
        <v>0</v>
      </c>
    </row>
    <row r="52" spans="1:32">
      <c r="A52" s="652">
        <f t="shared" si="50"/>
        <v>40</v>
      </c>
      <c r="B52" s="640" t="s">
        <v>897</v>
      </c>
      <c r="C52" s="643" t="s">
        <v>437</v>
      </c>
      <c r="D52" s="664" t="s">
        <v>571</v>
      </c>
      <c r="E52" s="654">
        <f>32/365</f>
        <v>8.7671232876712329E-2</v>
      </c>
      <c r="F52" s="655">
        <f>'6b-ADIT Projection Proration'!G52</f>
        <v>0</v>
      </c>
      <c r="G52" s="656">
        <f t="shared" si="51"/>
        <v>0</v>
      </c>
      <c r="H52" s="656">
        <f t="shared" si="52"/>
        <v>0</v>
      </c>
      <c r="I52" s="658">
        <v>0</v>
      </c>
      <c r="J52" s="656">
        <f t="shared" si="53"/>
        <v>0</v>
      </c>
      <c r="K52" s="656">
        <f t="shared" si="54"/>
        <v>0</v>
      </c>
      <c r="L52" s="656">
        <f t="shared" si="55"/>
        <v>0</v>
      </c>
      <c r="M52" s="656">
        <f t="shared" si="56"/>
        <v>0</v>
      </c>
      <c r="N52" s="657">
        <f t="shared" si="57"/>
        <v>0</v>
      </c>
      <c r="O52" s="655">
        <f>'6b-ADIT Projection Proration'!I52</f>
        <v>0</v>
      </c>
      <c r="P52" s="656">
        <f t="shared" si="58"/>
        <v>0</v>
      </c>
      <c r="Q52" s="656">
        <f t="shared" si="59"/>
        <v>0</v>
      </c>
      <c r="R52" s="658">
        <v>0</v>
      </c>
      <c r="S52" s="656">
        <f t="shared" si="60"/>
        <v>0</v>
      </c>
      <c r="T52" s="656">
        <f t="shared" si="61"/>
        <v>0</v>
      </c>
      <c r="U52" s="656">
        <f t="shared" si="62"/>
        <v>0</v>
      </c>
      <c r="V52" s="656">
        <f t="shared" si="63"/>
        <v>0</v>
      </c>
      <c r="W52" s="657">
        <f t="shared" si="64"/>
        <v>0</v>
      </c>
      <c r="X52" s="655">
        <f>'6b-ADIT Projection Proration'!K52</f>
        <v>0</v>
      </c>
      <c r="Y52" s="656">
        <f t="shared" si="65"/>
        <v>0</v>
      </c>
      <c r="Z52" s="656">
        <f t="shared" si="66"/>
        <v>0</v>
      </c>
      <c r="AA52" s="658">
        <v>0</v>
      </c>
      <c r="AB52" s="656">
        <f t="shared" si="67"/>
        <v>0</v>
      </c>
      <c r="AC52" s="656">
        <f t="shared" si="68"/>
        <v>0</v>
      </c>
      <c r="AD52" s="656">
        <f t="shared" si="69"/>
        <v>0</v>
      </c>
      <c r="AE52" s="656">
        <f t="shared" si="70"/>
        <v>0</v>
      </c>
      <c r="AF52" s="657">
        <f t="shared" si="71"/>
        <v>0</v>
      </c>
    </row>
    <row r="53" spans="1:32">
      <c r="A53" s="652">
        <f t="shared" si="50"/>
        <v>41</v>
      </c>
      <c r="B53" s="640" t="s">
        <v>897</v>
      </c>
      <c r="C53" s="643" t="s">
        <v>424</v>
      </c>
      <c r="D53" s="664" t="s">
        <v>571</v>
      </c>
      <c r="E53" s="654">
        <f>1/365</f>
        <v>2.7397260273972603E-3</v>
      </c>
      <c r="F53" s="659">
        <f>'6b-ADIT Projection Proration'!G53</f>
        <v>0</v>
      </c>
      <c r="G53" s="660">
        <f t="shared" si="51"/>
        <v>0</v>
      </c>
      <c r="H53" s="660">
        <f t="shared" si="52"/>
        <v>0</v>
      </c>
      <c r="I53" s="661">
        <v>0</v>
      </c>
      <c r="J53" s="660">
        <f t="shared" si="53"/>
        <v>0</v>
      </c>
      <c r="K53" s="660">
        <f t="shared" si="54"/>
        <v>0</v>
      </c>
      <c r="L53" s="660">
        <f t="shared" si="55"/>
        <v>0</v>
      </c>
      <c r="M53" s="660">
        <f t="shared" si="56"/>
        <v>0</v>
      </c>
      <c r="N53" s="662">
        <f t="shared" si="57"/>
        <v>0</v>
      </c>
      <c r="O53" s="659">
        <f>'6b-ADIT Projection Proration'!I53</f>
        <v>0</v>
      </c>
      <c r="P53" s="660">
        <f t="shared" si="58"/>
        <v>0</v>
      </c>
      <c r="Q53" s="660">
        <f t="shared" si="59"/>
        <v>0</v>
      </c>
      <c r="R53" s="661">
        <v>0</v>
      </c>
      <c r="S53" s="660">
        <f t="shared" si="60"/>
        <v>0</v>
      </c>
      <c r="T53" s="660">
        <f t="shared" si="61"/>
        <v>0</v>
      </c>
      <c r="U53" s="660">
        <f t="shared" si="62"/>
        <v>0</v>
      </c>
      <c r="V53" s="660">
        <f t="shared" si="63"/>
        <v>0</v>
      </c>
      <c r="W53" s="662">
        <f t="shared" si="64"/>
        <v>0</v>
      </c>
      <c r="X53" s="659">
        <f>'6b-ADIT Projection Proration'!K53</f>
        <v>0</v>
      </c>
      <c r="Y53" s="660">
        <f t="shared" si="65"/>
        <v>0</v>
      </c>
      <c r="Z53" s="660">
        <f t="shared" si="66"/>
        <v>0</v>
      </c>
      <c r="AA53" s="661">
        <v>0</v>
      </c>
      <c r="AB53" s="660">
        <f t="shared" si="67"/>
        <v>0</v>
      </c>
      <c r="AC53" s="660">
        <f t="shared" si="68"/>
        <v>0</v>
      </c>
      <c r="AD53" s="660">
        <f t="shared" si="69"/>
        <v>0</v>
      </c>
      <c r="AE53" s="660">
        <f t="shared" si="70"/>
        <v>0</v>
      </c>
      <c r="AF53" s="662">
        <f t="shared" si="71"/>
        <v>0</v>
      </c>
    </row>
    <row r="54" spans="1:32" ht="13.8" thickBot="1">
      <c r="A54" s="652">
        <f t="shared" si="50"/>
        <v>42</v>
      </c>
      <c r="B54" s="640" t="s">
        <v>904</v>
      </c>
      <c r="F54" s="666">
        <f t="shared" ref="F54:P54" si="72">SUM(F41:F53)</f>
        <v>0</v>
      </c>
      <c r="G54" s="667">
        <f t="shared" si="72"/>
        <v>0</v>
      </c>
      <c r="H54" s="667"/>
      <c r="I54" s="667">
        <f t="shared" si="72"/>
        <v>0</v>
      </c>
      <c r="J54" s="667">
        <f t="shared" si="72"/>
        <v>0</v>
      </c>
      <c r="K54" s="667">
        <f t="shared" si="72"/>
        <v>0</v>
      </c>
      <c r="L54" s="667">
        <f t="shared" si="72"/>
        <v>0</v>
      </c>
      <c r="M54" s="667">
        <f t="shared" si="72"/>
        <v>0</v>
      </c>
      <c r="N54" s="668">
        <f t="shared" si="72"/>
        <v>0</v>
      </c>
      <c r="O54" s="666">
        <f t="shared" si="72"/>
        <v>0</v>
      </c>
      <c r="P54" s="667">
        <f t="shared" si="72"/>
        <v>0</v>
      </c>
      <c r="Q54" s="667"/>
      <c r="R54" s="667">
        <f t="shared" ref="R54:Y54" si="73">SUM(R41:R53)</f>
        <v>0</v>
      </c>
      <c r="S54" s="667">
        <f t="shared" si="73"/>
        <v>0</v>
      </c>
      <c r="T54" s="667">
        <f t="shared" si="73"/>
        <v>0</v>
      </c>
      <c r="U54" s="667">
        <f t="shared" si="73"/>
        <v>0</v>
      </c>
      <c r="V54" s="667">
        <f t="shared" si="73"/>
        <v>0</v>
      </c>
      <c r="W54" s="668">
        <f t="shared" si="73"/>
        <v>0</v>
      </c>
      <c r="X54" s="666">
        <f t="shared" si="73"/>
        <v>0</v>
      </c>
      <c r="Y54" s="667">
        <f t="shared" si="73"/>
        <v>0</v>
      </c>
      <c r="Z54" s="667"/>
      <c r="AA54" s="667">
        <f t="shared" ref="AA54:AF54" si="74">SUM(AA41:AA53)</f>
        <v>0</v>
      </c>
      <c r="AB54" s="667">
        <f t="shared" si="74"/>
        <v>0</v>
      </c>
      <c r="AC54" s="667">
        <f t="shared" si="74"/>
        <v>0</v>
      </c>
      <c r="AD54" s="667">
        <f t="shared" si="74"/>
        <v>0</v>
      </c>
      <c r="AE54" s="667">
        <f t="shared" si="74"/>
        <v>0</v>
      </c>
      <c r="AF54" s="668">
        <f t="shared" si="74"/>
        <v>0</v>
      </c>
    </row>
    <row r="55" spans="1:32">
      <c r="B55" s="643"/>
      <c r="F55" s="656"/>
      <c r="G55" s="656"/>
      <c r="H55" s="656"/>
      <c r="I55" s="656"/>
      <c r="J55" s="656"/>
      <c r="K55" s="656"/>
      <c r="L55" s="656"/>
      <c r="M55" s="656"/>
      <c r="N55" s="656"/>
      <c r="O55" s="663"/>
      <c r="P55" s="669"/>
      <c r="Q55" s="663"/>
      <c r="R55" s="669"/>
      <c r="S55" s="669"/>
      <c r="T55" s="669"/>
      <c r="U55" s="669"/>
      <c r="V55" s="669"/>
      <c r="W55" s="669"/>
      <c r="X55" s="663"/>
      <c r="Y55" s="669"/>
      <c r="Z55" s="643"/>
      <c r="AA55" s="643"/>
      <c r="AB55" s="643"/>
      <c r="AC55" s="643"/>
      <c r="AD55" s="643"/>
      <c r="AE55" s="643"/>
      <c r="AF55" s="643"/>
    </row>
    <row r="56" spans="1:32">
      <c r="B56" s="643"/>
      <c r="O56" s="643"/>
      <c r="P56" s="643"/>
      <c r="Q56" s="643"/>
      <c r="R56" s="643"/>
      <c r="S56" s="643"/>
      <c r="T56" s="643"/>
      <c r="U56" s="643"/>
      <c r="V56" s="643"/>
      <c r="W56" s="643"/>
      <c r="X56" s="643"/>
      <c r="Y56" s="643"/>
      <c r="Z56" s="643"/>
      <c r="AA56" s="643"/>
      <c r="AB56" s="643"/>
      <c r="AC56" s="643"/>
      <c r="AD56" s="643"/>
      <c r="AE56" s="643"/>
      <c r="AF56" s="643"/>
    </row>
    <row r="57" spans="1:32">
      <c r="A57" s="670" t="s">
        <v>708</v>
      </c>
      <c r="B57" s="643" t="s">
        <v>905</v>
      </c>
      <c r="O57" s="643"/>
      <c r="P57" s="643"/>
      <c r="Q57" s="643"/>
      <c r="R57" s="643"/>
      <c r="S57" s="643"/>
      <c r="T57" s="643"/>
      <c r="U57" s="643"/>
      <c r="V57" s="643"/>
      <c r="W57" s="643"/>
      <c r="X57" s="643"/>
      <c r="Y57" s="643"/>
      <c r="Z57" s="643"/>
      <c r="AA57" s="643"/>
      <c r="AB57" s="643"/>
      <c r="AC57" s="643"/>
      <c r="AD57" s="643"/>
      <c r="AE57" s="643"/>
      <c r="AF57" s="643"/>
    </row>
    <row r="58" spans="1:32">
      <c r="A58" s="670" t="s">
        <v>710</v>
      </c>
      <c r="B58" s="643" t="s">
        <v>906</v>
      </c>
      <c r="D58" s="671"/>
      <c r="E58" s="671"/>
      <c r="F58" s="671"/>
      <c r="G58" s="671"/>
      <c r="H58" s="671"/>
      <c r="I58" s="671"/>
      <c r="J58" s="671"/>
      <c r="K58" s="671"/>
      <c r="L58" s="671"/>
      <c r="M58" s="671"/>
      <c r="N58" s="671"/>
      <c r="O58" s="643"/>
      <c r="P58" s="643"/>
      <c r="Q58" s="643"/>
      <c r="R58" s="643"/>
      <c r="S58" s="643"/>
      <c r="T58" s="643"/>
      <c r="U58" s="643"/>
      <c r="V58" s="643"/>
      <c r="W58" s="643"/>
      <c r="X58" s="643"/>
      <c r="Y58" s="643"/>
      <c r="Z58" s="643"/>
      <c r="AA58" s="643"/>
      <c r="AB58" s="643"/>
      <c r="AC58" s="643"/>
      <c r="AD58" s="643"/>
      <c r="AE58" s="643"/>
      <c r="AF58" s="643"/>
    </row>
    <row r="59" spans="1:32">
      <c r="A59" s="672" t="s">
        <v>12</v>
      </c>
      <c r="B59" s="643" t="s">
        <v>907</v>
      </c>
      <c r="D59" s="671"/>
      <c r="E59" s="671"/>
      <c r="F59" s="671"/>
      <c r="G59" s="671"/>
      <c r="H59" s="671"/>
      <c r="I59" s="671"/>
      <c r="J59" s="671"/>
      <c r="K59" s="671"/>
      <c r="L59" s="671"/>
      <c r="M59" s="671"/>
      <c r="N59" s="671"/>
      <c r="O59" s="643"/>
      <c r="P59" s="643"/>
      <c r="Q59" s="643"/>
      <c r="R59" s="643"/>
      <c r="S59" s="643"/>
      <c r="T59" s="643"/>
      <c r="U59" s="643"/>
      <c r="V59" s="643"/>
      <c r="W59" s="643"/>
      <c r="X59" s="643"/>
      <c r="Y59" s="643"/>
      <c r="Z59" s="643"/>
      <c r="AA59" s="643"/>
      <c r="AB59" s="643"/>
      <c r="AC59" s="643"/>
      <c r="AD59" s="643"/>
      <c r="AE59" s="643"/>
      <c r="AF59" s="643"/>
    </row>
    <row r="60" spans="1:32" ht="15.6">
      <c r="A60" s="672" t="s">
        <v>13</v>
      </c>
      <c r="B60" s="811" t="s">
        <v>1190</v>
      </c>
      <c r="D60" s="671"/>
      <c r="E60" s="671"/>
      <c r="F60" s="671"/>
      <c r="G60" s="671"/>
      <c r="H60" s="671"/>
      <c r="I60" s="671"/>
      <c r="J60" s="671"/>
      <c r="K60" s="671"/>
      <c r="L60" s="671"/>
      <c r="M60" s="671"/>
      <c r="N60" s="671"/>
      <c r="O60" s="643"/>
      <c r="P60" s="643"/>
      <c r="Q60" s="643"/>
      <c r="R60" s="643"/>
      <c r="S60" s="643"/>
      <c r="T60" s="643"/>
      <c r="U60" s="643"/>
      <c r="V60" s="643"/>
      <c r="W60" s="643"/>
      <c r="X60" s="643"/>
      <c r="Y60" s="643"/>
      <c r="Z60" s="643"/>
      <c r="AA60" s="643"/>
      <c r="AB60" s="643"/>
      <c r="AC60" s="643"/>
      <c r="AD60" s="643"/>
      <c r="AE60" s="643"/>
      <c r="AF60" s="643"/>
    </row>
    <row r="61" spans="1:32" ht="15.6">
      <c r="A61" s="672" t="s">
        <v>14</v>
      </c>
      <c r="B61" s="279" t="s">
        <v>1191</v>
      </c>
      <c r="D61" s="641"/>
      <c r="E61" s="641"/>
      <c r="O61" s="643"/>
      <c r="P61" s="643"/>
      <c r="Q61" s="643"/>
      <c r="R61" s="643"/>
      <c r="S61" s="643"/>
      <c r="T61" s="643"/>
      <c r="U61" s="643"/>
      <c r="V61" s="643"/>
      <c r="W61" s="643"/>
      <c r="X61" s="643"/>
      <c r="Y61" s="643"/>
      <c r="Z61" s="643"/>
      <c r="AA61" s="643"/>
      <c r="AB61" s="643"/>
      <c r="AC61" s="643"/>
      <c r="AD61" s="643"/>
      <c r="AE61" s="643"/>
      <c r="AF61" s="643"/>
    </row>
    <row r="62" spans="1:32">
      <c r="A62" s="816" t="s">
        <v>15</v>
      </c>
      <c r="B62" s="817" t="s">
        <v>1099</v>
      </c>
      <c r="D62" s="656"/>
      <c r="E62" s="656"/>
    </row>
    <row r="63" spans="1:32">
      <c r="D63" s="656"/>
      <c r="E63" s="656"/>
    </row>
    <row r="64" spans="1:32">
      <c r="D64" s="656"/>
      <c r="E64" s="656"/>
    </row>
    <row r="65" spans="2:24">
      <c r="D65" s="656"/>
      <c r="E65" s="656"/>
    </row>
    <row r="66" spans="2:24">
      <c r="D66" s="656"/>
      <c r="E66" s="656"/>
      <c r="O66" s="673"/>
      <c r="P66" s="673"/>
      <c r="Q66" s="673"/>
      <c r="R66" s="673"/>
      <c r="S66" s="673"/>
      <c r="T66" s="673"/>
      <c r="U66" s="673"/>
      <c r="V66" s="673"/>
      <c r="W66" s="673"/>
      <c r="X66" s="673"/>
    </row>
    <row r="67" spans="2:24">
      <c r="D67" s="656"/>
      <c r="E67" s="656"/>
    </row>
    <row r="68" spans="2:24">
      <c r="D68" s="656"/>
      <c r="E68" s="656"/>
    </row>
    <row r="69" spans="2:24">
      <c r="D69" s="656"/>
      <c r="E69" s="656"/>
    </row>
    <row r="70" spans="2:24">
      <c r="D70" s="656"/>
      <c r="E70" s="656"/>
    </row>
    <row r="71" spans="2:24">
      <c r="D71" s="656"/>
      <c r="E71" s="656"/>
    </row>
    <row r="72" spans="2:24">
      <c r="B72" s="643"/>
      <c r="D72" s="656"/>
      <c r="E72" s="656"/>
    </row>
    <row r="73" spans="2:24">
      <c r="D73" s="656"/>
      <c r="E73" s="656"/>
    </row>
    <row r="74" spans="2:24">
      <c r="B74" s="643"/>
      <c r="D74" s="656"/>
      <c r="E74" s="656"/>
    </row>
  </sheetData>
  <mergeCells count="5">
    <mergeCell ref="A2:N2"/>
    <mergeCell ref="A3:N3"/>
    <mergeCell ref="F5:N5"/>
    <mergeCell ref="O5:W5"/>
    <mergeCell ref="X5:AF5"/>
  </mergeCells>
  <printOptions horizontalCentered="1"/>
  <pageMargins left="0.25" right="0.25" top="0.5" bottom="0.5" header="0.3" footer="0.3"/>
  <pageSetup scale="54" fitToWidth="3" orientation="landscape" cellComments="asDisplayed" r:id="rId1"/>
  <headerFooter alignWithMargins="0"/>
  <colBreaks count="1" manualBreakCount="1">
    <brk id="14" max="61" man="1"/>
  </colBreaks>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B7FDC-1C35-4772-9591-000F34286008}">
  <dimension ref="A1:T91"/>
  <sheetViews>
    <sheetView view="pageBreakPreview" topLeftCell="A10" zoomScale="85" zoomScaleNormal="90" zoomScaleSheetLayoutView="85" workbookViewId="0">
      <selection activeCell="D24" sqref="D24"/>
    </sheetView>
  </sheetViews>
  <sheetFormatPr defaultColWidth="9.21875" defaultRowHeight="15"/>
  <cols>
    <col min="1" max="1" width="9.77734375" style="288" customWidth="1"/>
    <col min="2" max="2" width="29.77734375" style="288" customWidth="1"/>
    <col min="3" max="3" width="54.5546875" style="288" customWidth="1"/>
    <col min="4" max="4" width="26.21875" style="288" bestFit="1" customWidth="1"/>
    <col min="5" max="5" width="2.77734375" style="288" customWidth="1"/>
    <col min="6" max="6" width="9.21875" style="289"/>
    <col min="7" max="7" width="9.21875" style="288"/>
    <col min="8" max="8" width="29.5546875" style="308" customWidth="1"/>
    <col min="9" max="9" width="33.21875" style="308" customWidth="1"/>
    <col min="10" max="10" width="17.77734375" style="308" customWidth="1"/>
    <col min="11" max="11" width="9.21875" style="288"/>
    <col min="12" max="12" width="12.5546875" style="288" bestFit="1" customWidth="1"/>
    <col min="13" max="18" width="14.77734375" style="288" customWidth="1"/>
    <col min="19" max="19" width="9.21875" style="288"/>
    <col min="20" max="20" width="13.44140625" style="288" bestFit="1" customWidth="1"/>
    <col min="21" max="16384" width="9.21875" style="288"/>
  </cols>
  <sheetData>
    <row r="1" spans="1:18" ht="15.6">
      <c r="A1" s="357" t="s">
        <v>681</v>
      </c>
      <c r="H1" s="290"/>
      <c r="I1" s="291"/>
      <c r="J1" s="292"/>
    </row>
    <row r="2" spans="1:18" ht="15.6">
      <c r="H2" s="290"/>
      <c r="I2" s="293"/>
      <c r="J2" s="294"/>
    </row>
    <row r="3" spans="1:18">
      <c r="H3" s="295"/>
      <c r="I3" s="293"/>
      <c r="J3" s="294"/>
    </row>
    <row r="4" spans="1:18">
      <c r="H4" s="295"/>
      <c r="I4" s="293"/>
      <c r="J4" s="294"/>
    </row>
    <row r="5" spans="1:18" ht="17.399999999999999">
      <c r="A5" s="970" t="s">
        <v>595</v>
      </c>
      <c r="B5" s="970"/>
      <c r="C5" s="970"/>
      <c r="D5" s="970"/>
      <c r="E5" s="970"/>
      <c r="H5" s="295"/>
      <c r="I5" s="293"/>
      <c r="J5" s="294"/>
    </row>
    <row r="6" spans="1:18" ht="15.6">
      <c r="A6" s="971" t="str">
        <f>+'[4]6e-ADIT True-up'!A2:I2</f>
        <v>NextEra Energy Transmission New York, Inc.</v>
      </c>
      <c r="B6" s="971"/>
      <c r="C6" s="971"/>
      <c r="D6" s="971"/>
      <c r="E6" s="971"/>
      <c r="F6" s="296"/>
      <c r="G6" s="297"/>
      <c r="H6" s="295"/>
      <c r="I6" s="293"/>
      <c r="J6" s="294"/>
      <c r="K6" s="297"/>
      <c r="L6" s="297"/>
      <c r="M6" s="297"/>
      <c r="N6" s="297"/>
      <c r="O6" s="297"/>
    </row>
    <row r="7" spans="1:18">
      <c r="A7" s="298"/>
      <c r="B7" s="298"/>
      <c r="C7" s="298"/>
      <c r="D7" s="298"/>
      <c r="E7" s="298"/>
      <c r="H7" s="295"/>
      <c r="I7" s="293"/>
      <c r="J7" s="294"/>
    </row>
    <row r="8" spans="1:18">
      <c r="A8" s="298"/>
      <c r="B8" s="298"/>
      <c r="C8" s="299"/>
      <c r="D8" s="298"/>
      <c r="E8" s="298"/>
      <c r="H8" s="295"/>
      <c r="I8" s="293"/>
      <c r="J8" s="294"/>
    </row>
    <row r="9" spans="1:18" ht="15.6">
      <c r="A9" s="300" t="s">
        <v>1</v>
      </c>
      <c r="B9" s="301" t="s">
        <v>596</v>
      </c>
      <c r="C9" s="301" t="s">
        <v>597</v>
      </c>
      <c r="D9" s="301" t="s">
        <v>598</v>
      </c>
      <c r="E9" s="298"/>
      <c r="H9" s="295"/>
      <c r="I9" s="293"/>
      <c r="J9" s="294"/>
    </row>
    <row r="10" spans="1:18" ht="15.6">
      <c r="A10" s="300"/>
      <c r="B10" s="302" t="s">
        <v>599</v>
      </c>
      <c r="C10" s="301"/>
      <c r="D10" s="301"/>
      <c r="E10" s="298"/>
      <c r="H10" s="295"/>
      <c r="I10" s="293"/>
      <c r="J10" s="294"/>
    </row>
    <row r="11" spans="1:18" ht="15.6">
      <c r="A11" s="300">
        <v>1</v>
      </c>
      <c r="B11" s="303" t="s">
        <v>600</v>
      </c>
      <c r="C11" s="301" t="s">
        <v>639</v>
      </c>
      <c r="D11" s="304">
        <v>0</v>
      </c>
      <c r="E11" s="298"/>
      <c r="H11" s="305"/>
      <c r="I11" s="288"/>
      <c r="J11" s="288"/>
      <c r="K11" s="306"/>
      <c r="L11" s="344"/>
    </row>
    <row r="12" spans="1:18" ht="15.6">
      <c r="A12" s="300">
        <v>2</v>
      </c>
      <c r="B12" s="303" t="s">
        <v>601</v>
      </c>
      <c r="C12" s="301" t="s">
        <v>640</v>
      </c>
      <c r="D12" s="304">
        <v>1.33</v>
      </c>
      <c r="E12" s="298"/>
      <c r="H12" s="305"/>
      <c r="L12" s="345"/>
      <c r="M12" s="346"/>
      <c r="N12" s="346"/>
      <c r="O12" s="346"/>
      <c r="P12" s="346"/>
      <c r="Q12" s="347"/>
      <c r="R12" s="348"/>
    </row>
    <row r="13" spans="1:18" ht="15.6">
      <c r="A13" s="335" t="s">
        <v>662</v>
      </c>
      <c r="B13" s="303" t="s">
        <v>602</v>
      </c>
      <c r="C13" s="301" t="s">
        <v>641</v>
      </c>
      <c r="D13" s="304">
        <v>3.36</v>
      </c>
      <c r="E13" s="298"/>
      <c r="H13" s="305"/>
      <c r="L13" s="349"/>
      <c r="M13" s="346"/>
      <c r="N13" s="346"/>
      <c r="O13" s="346"/>
      <c r="P13" s="346"/>
      <c r="Q13" s="347"/>
      <c r="R13" s="348"/>
    </row>
    <row r="14" spans="1:18" ht="15.6">
      <c r="A14" s="335" t="s">
        <v>663</v>
      </c>
      <c r="B14" s="303" t="s">
        <v>603</v>
      </c>
      <c r="C14" s="301" t="s">
        <v>642</v>
      </c>
      <c r="D14" s="304">
        <v>2.92</v>
      </c>
      <c r="E14" s="298"/>
      <c r="H14" s="305"/>
      <c r="L14" s="351"/>
      <c r="M14" s="352"/>
      <c r="N14" s="352"/>
      <c r="O14" s="352"/>
      <c r="P14" s="352"/>
      <c r="Q14" s="352"/>
      <c r="R14" s="352"/>
    </row>
    <row r="15" spans="1:18" ht="15.6">
      <c r="A15" s="335" t="s">
        <v>664</v>
      </c>
      <c r="B15" s="303" t="s">
        <v>638</v>
      </c>
      <c r="C15" s="301" t="s">
        <v>643</v>
      </c>
      <c r="D15" s="333" t="s">
        <v>661</v>
      </c>
      <c r="E15" s="298"/>
      <c r="H15" s="305"/>
      <c r="L15" s="353"/>
      <c r="M15" s="350"/>
      <c r="N15" s="350"/>
      <c r="O15" s="350"/>
      <c r="P15" s="350"/>
      <c r="Q15" s="354"/>
      <c r="R15" s="355"/>
    </row>
    <row r="16" spans="1:18" ht="15.6">
      <c r="A16" s="335" t="s">
        <v>665</v>
      </c>
      <c r="B16" s="303" t="s">
        <v>604</v>
      </c>
      <c r="C16" s="329" t="s">
        <v>644</v>
      </c>
      <c r="D16" s="304">
        <v>2.0499999999999998</v>
      </c>
      <c r="E16" s="298"/>
      <c r="H16" s="305"/>
      <c r="I16" s="288"/>
      <c r="J16" s="288"/>
      <c r="L16" s="353"/>
      <c r="M16" s="350"/>
      <c r="N16" s="350"/>
      <c r="O16" s="350"/>
      <c r="P16" s="350"/>
      <c r="Q16" s="354"/>
      <c r="R16" s="355"/>
    </row>
    <row r="17" spans="1:20" ht="15.6">
      <c r="A17" s="335" t="s">
        <v>666</v>
      </c>
      <c r="B17" s="303" t="s">
        <v>605</v>
      </c>
      <c r="C17" s="301" t="s">
        <v>645</v>
      </c>
      <c r="D17" s="304">
        <v>3.1</v>
      </c>
      <c r="E17" s="298"/>
      <c r="H17" s="305"/>
      <c r="I17" s="288"/>
      <c r="J17" s="288"/>
      <c r="L17" s="353"/>
      <c r="M17" s="350"/>
      <c r="N17" s="350"/>
      <c r="O17" s="350"/>
      <c r="P17" s="350"/>
      <c r="Q17" s="354"/>
      <c r="R17" s="355"/>
    </row>
    <row r="18" spans="1:20" ht="15.6">
      <c r="A18" s="335" t="s">
        <v>667</v>
      </c>
      <c r="B18" s="303" t="s">
        <v>606</v>
      </c>
      <c r="C18" s="301" t="s">
        <v>646</v>
      </c>
      <c r="D18" s="304" t="s">
        <v>1051</v>
      </c>
      <c r="E18" s="298"/>
      <c r="H18" s="305"/>
      <c r="I18" s="288"/>
      <c r="J18" s="288"/>
      <c r="L18" s="353"/>
      <c r="M18" s="350"/>
      <c r="N18" s="350"/>
      <c r="O18" s="350"/>
      <c r="P18" s="350"/>
      <c r="Q18" s="354"/>
      <c r="R18" s="355"/>
    </row>
    <row r="19" spans="1:20" ht="15.6">
      <c r="A19" s="335" t="s">
        <v>668</v>
      </c>
      <c r="B19" s="303" t="s">
        <v>607</v>
      </c>
      <c r="C19" s="301" t="s">
        <v>647</v>
      </c>
      <c r="D19" s="304" t="s">
        <v>1052</v>
      </c>
      <c r="E19" s="298"/>
      <c r="H19" s="305"/>
      <c r="I19" s="288"/>
      <c r="J19" s="288"/>
      <c r="L19" s="353"/>
      <c r="M19" s="350"/>
      <c r="N19" s="350"/>
      <c r="O19" s="350"/>
      <c r="P19" s="350"/>
      <c r="Q19" s="354"/>
      <c r="R19" s="355"/>
    </row>
    <row r="20" spans="1:20" ht="15.6">
      <c r="A20" s="335" t="s">
        <v>669</v>
      </c>
      <c r="B20" s="303" t="s">
        <v>608</v>
      </c>
      <c r="C20" s="301" t="s">
        <v>648</v>
      </c>
      <c r="D20" s="304" t="s">
        <v>1053</v>
      </c>
      <c r="E20" s="298"/>
      <c r="H20" s="305"/>
      <c r="I20" s="288"/>
      <c r="J20" s="288"/>
      <c r="L20" s="309"/>
      <c r="M20" s="324"/>
      <c r="N20" s="324"/>
      <c r="O20" s="324"/>
      <c r="P20" s="324"/>
      <c r="Q20" s="307"/>
      <c r="R20" s="325"/>
    </row>
    <row r="21" spans="1:20" ht="15.6">
      <c r="A21" s="300"/>
      <c r="B21" s="301"/>
      <c r="C21" s="301"/>
      <c r="D21" s="304"/>
      <c r="E21" s="298"/>
      <c r="H21" s="305"/>
      <c r="I21" s="288"/>
      <c r="J21" s="288"/>
      <c r="L21" s="309"/>
      <c r="M21" s="324"/>
      <c r="N21" s="324"/>
      <c r="O21" s="324"/>
      <c r="P21" s="324"/>
      <c r="Q21" s="307"/>
      <c r="R21" s="325"/>
    </row>
    <row r="22" spans="1:20" ht="15.6">
      <c r="A22" s="334"/>
      <c r="B22" s="303" t="s">
        <v>609</v>
      </c>
      <c r="C22" s="301"/>
      <c r="D22" s="304"/>
      <c r="E22" s="298"/>
      <c r="H22" s="305"/>
      <c r="I22" s="310"/>
      <c r="J22" s="288"/>
      <c r="L22" s="309"/>
      <c r="M22" s="324"/>
      <c r="N22" s="324"/>
      <c r="O22" s="324"/>
      <c r="P22" s="324"/>
      <c r="Q22" s="307"/>
      <c r="R22" s="325"/>
    </row>
    <row r="23" spans="1:20" ht="15.6">
      <c r="A23" s="335" t="s">
        <v>672</v>
      </c>
      <c r="B23" s="303" t="s">
        <v>610</v>
      </c>
      <c r="C23" s="301" t="s">
        <v>649</v>
      </c>
      <c r="D23" s="333" t="s">
        <v>1055</v>
      </c>
      <c r="E23" s="298"/>
      <c r="H23" s="305"/>
      <c r="I23" s="288"/>
      <c r="J23" s="288"/>
      <c r="L23" s="309"/>
      <c r="M23" s="326"/>
      <c r="N23" s="326"/>
      <c r="O23" s="326"/>
      <c r="P23" s="326"/>
      <c r="Q23" s="327"/>
      <c r="R23" s="328"/>
    </row>
    <row r="24" spans="1:20" ht="15.6">
      <c r="A24" s="335" t="s">
        <v>673</v>
      </c>
      <c r="B24" s="303" t="s">
        <v>611</v>
      </c>
      <c r="C24" s="301" t="s">
        <v>650</v>
      </c>
      <c r="D24" s="304">
        <v>5.25</v>
      </c>
      <c r="E24" s="298"/>
      <c r="H24" s="305"/>
      <c r="J24" s="288"/>
      <c r="L24" s="309"/>
      <c r="M24" s="324"/>
      <c r="N24" s="324"/>
      <c r="O24" s="324"/>
      <c r="P24" s="324"/>
      <c r="Q24" s="307"/>
      <c r="R24" s="325"/>
    </row>
    <row r="25" spans="1:20" ht="15.6">
      <c r="A25" s="335" t="s">
        <v>674</v>
      </c>
      <c r="B25" s="331" t="s">
        <v>671</v>
      </c>
      <c r="C25" s="332" t="s">
        <v>670</v>
      </c>
      <c r="D25" s="333" t="s">
        <v>1054</v>
      </c>
      <c r="E25" s="298"/>
      <c r="H25" s="305"/>
      <c r="I25" s="288"/>
      <c r="J25" s="288"/>
      <c r="K25" s="311"/>
      <c r="L25" s="309"/>
      <c r="M25" s="307"/>
      <c r="N25" s="307"/>
      <c r="O25" s="307"/>
      <c r="P25" s="307"/>
      <c r="Q25" s="307"/>
    </row>
    <row r="26" spans="1:20" ht="15.6">
      <c r="A26" s="330">
        <v>14</v>
      </c>
      <c r="B26" s="331" t="s">
        <v>630</v>
      </c>
      <c r="C26" s="332" t="s">
        <v>634</v>
      </c>
      <c r="D26" s="333">
        <v>8.89</v>
      </c>
      <c r="E26" s="298"/>
      <c r="H26" s="305"/>
      <c r="I26" s="288"/>
      <c r="J26" s="288"/>
      <c r="K26" s="311"/>
      <c r="L26" s="309"/>
      <c r="M26" s="339"/>
      <c r="N26" s="339"/>
      <c r="O26" s="339"/>
      <c r="P26" s="339"/>
      <c r="Q26" s="339"/>
      <c r="R26" s="339"/>
      <c r="T26" s="343"/>
    </row>
    <row r="27" spans="1:20" ht="15.6">
      <c r="A27" s="330">
        <v>15</v>
      </c>
      <c r="B27" s="331" t="s">
        <v>631</v>
      </c>
      <c r="C27" s="332" t="s">
        <v>635</v>
      </c>
      <c r="D27" s="333">
        <v>6.15</v>
      </c>
      <c r="E27" s="298"/>
      <c r="H27" s="305"/>
      <c r="I27" s="288"/>
      <c r="J27" s="288"/>
      <c r="K27" s="311"/>
      <c r="L27" s="309"/>
      <c r="M27" s="339"/>
      <c r="N27" s="339"/>
      <c r="O27" s="339"/>
      <c r="P27" s="339"/>
      <c r="Q27" s="339"/>
      <c r="R27" s="339"/>
      <c r="T27" s="343"/>
    </row>
    <row r="28" spans="1:20" ht="15.6">
      <c r="A28" s="330">
        <v>16</v>
      </c>
      <c r="B28" s="331" t="s">
        <v>632</v>
      </c>
      <c r="C28" s="332" t="s">
        <v>636</v>
      </c>
      <c r="D28" s="333">
        <v>8.89</v>
      </c>
      <c r="E28" s="298"/>
      <c r="H28" s="305"/>
      <c r="I28" s="288"/>
      <c r="J28" s="288"/>
      <c r="K28" s="311"/>
      <c r="L28" s="309"/>
      <c r="M28" s="339"/>
      <c r="N28" s="341"/>
      <c r="O28" s="339"/>
      <c r="P28" s="339"/>
      <c r="Q28" s="340"/>
      <c r="R28" s="339"/>
      <c r="T28" s="343"/>
    </row>
    <row r="29" spans="1:20" ht="15.6">
      <c r="A29" s="330">
        <v>17</v>
      </c>
      <c r="B29" s="331" t="s">
        <v>633</v>
      </c>
      <c r="C29" s="332" t="s">
        <v>637</v>
      </c>
      <c r="D29" s="333">
        <v>4</v>
      </c>
      <c r="E29" s="298"/>
      <c r="H29" s="305"/>
      <c r="I29" s="288"/>
      <c r="J29" s="288"/>
      <c r="K29" s="311"/>
      <c r="M29" s="339"/>
      <c r="N29" s="339"/>
      <c r="O29" s="339"/>
      <c r="P29" s="339"/>
      <c r="Q29" s="339"/>
      <c r="R29" s="339"/>
      <c r="T29" s="343"/>
    </row>
    <row r="30" spans="1:20" ht="15.6">
      <c r="A30" s="335" t="s">
        <v>675</v>
      </c>
      <c r="B30" s="303" t="s">
        <v>612</v>
      </c>
      <c r="C30" s="301" t="s">
        <v>651</v>
      </c>
      <c r="D30" s="304">
        <v>0</v>
      </c>
      <c r="E30" s="298"/>
      <c r="H30" s="305"/>
      <c r="I30" s="288"/>
      <c r="J30" s="288"/>
      <c r="K30" s="311"/>
      <c r="M30" s="339"/>
      <c r="N30" s="339"/>
      <c r="O30" s="339"/>
      <c r="P30" s="339"/>
      <c r="Q30" s="339"/>
      <c r="R30" s="339"/>
    </row>
    <row r="31" spans="1:20" ht="15.6">
      <c r="A31" s="335" t="s">
        <v>676</v>
      </c>
      <c r="B31" s="303" t="s">
        <v>613</v>
      </c>
      <c r="C31" s="301" t="s">
        <v>652</v>
      </c>
      <c r="D31" s="304">
        <v>0</v>
      </c>
      <c r="E31" s="298"/>
      <c r="H31" s="305"/>
      <c r="I31" s="288"/>
      <c r="J31" s="288"/>
      <c r="M31" s="339"/>
      <c r="N31" s="339"/>
      <c r="O31" s="339"/>
      <c r="P31" s="339"/>
      <c r="Q31" s="339"/>
      <c r="R31" s="339"/>
    </row>
    <row r="32" spans="1:20" ht="15.6">
      <c r="A32" s="335" t="s">
        <v>677</v>
      </c>
      <c r="B32" s="303" t="s">
        <v>614</v>
      </c>
      <c r="C32" s="301" t="s">
        <v>653</v>
      </c>
      <c r="D32" s="304">
        <v>0</v>
      </c>
      <c r="E32" s="298"/>
      <c r="H32" s="305"/>
      <c r="I32" s="288"/>
      <c r="J32" s="288"/>
      <c r="M32" s="339"/>
      <c r="N32" s="339"/>
      <c r="O32" s="339"/>
      <c r="P32" s="339"/>
      <c r="Q32" s="339"/>
      <c r="R32" s="339"/>
    </row>
    <row r="33" spans="1:20" ht="15.6">
      <c r="A33" s="335" t="s">
        <v>678</v>
      </c>
      <c r="B33" s="303" t="s">
        <v>615</v>
      </c>
      <c r="C33" s="301" t="s">
        <v>654</v>
      </c>
      <c r="D33" s="304">
        <v>25</v>
      </c>
      <c r="E33" s="298"/>
      <c r="H33" s="305"/>
      <c r="I33" s="288"/>
      <c r="J33" s="288"/>
      <c r="K33" s="311"/>
      <c r="M33" s="339"/>
      <c r="N33" s="339"/>
      <c r="O33" s="339"/>
      <c r="P33" s="339"/>
      <c r="Q33" s="339"/>
      <c r="R33" s="339"/>
    </row>
    <row r="34" spans="1:20" ht="15.6">
      <c r="A34" s="335" t="s">
        <v>679</v>
      </c>
      <c r="B34" s="303" t="s">
        <v>616</v>
      </c>
      <c r="C34" s="301" t="s">
        <v>655</v>
      </c>
      <c r="D34" s="304">
        <v>2.5</v>
      </c>
      <c r="E34" s="298"/>
      <c r="H34" s="305"/>
      <c r="I34" s="288"/>
      <c r="J34" s="288"/>
      <c r="K34" s="311"/>
      <c r="M34" s="339"/>
      <c r="N34" s="339"/>
      <c r="O34" s="339"/>
      <c r="P34" s="339"/>
      <c r="Q34" s="339"/>
      <c r="R34" s="339"/>
    </row>
    <row r="35" spans="1:20" ht="15.6">
      <c r="A35" s="300"/>
      <c r="B35" s="301"/>
      <c r="C35" s="301"/>
      <c r="D35" s="304"/>
      <c r="E35" s="298"/>
      <c r="H35" s="305"/>
      <c r="I35" s="288"/>
      <c r="J35" s="288"/>
      <c r="K35" s="311"/>
      <c r="M35" s="339"/>
      <c r="N35" s="339"/>
      <c r="O35" s="339"/>
      <c r="P35" s="339"/>
      <c r="Q35" s="339"/>
      <c r="R35" s="339"/>
    </row>
    <row r="36" spans="1:20" ht="15.6">
      <c r="A36" s="300"/>
      <c r="B36" s="303" t="s">
        <v>617</v>
      </c>
      <c r="C36" s="301"/>
      <c r="D36" s="304"/>
      <c r="E36" s="298"/>
      <c r="H36" s="305"/>
      <c r="I36" s="288"/>
      <c r="J36" s="288"/>
      <c r="K36" s="311"/>
      <c r="M36" s="339"/>
      <c r="N36" s="339"/>
      <c r="O36" s="339"/>
      <c r="P36" s="339"/>
      <c r="Q36" s="339"/>
      <c r="R36" s="339"/>
    </row>
    <row r="37" spans="1:20" ht="15.6">
      <c r="A37" s="300">
        <v>1</v>
      </c>
      <c r="B37" s="303" t="s">
        <v>618</v>
      </c>
      <c r="C37" s="301" t="s">
        <v>619</v>
      </c>
      <c r="D37" s="304">
        <v>1.85</v>
      </c>
      <c r="E37" s="298"/>
      <c r="H37" s="305"/>
      <c r="I37" s="288"/>
      <c r="J37" s="288"/>
      <c r="K37" s="311"/>
      <c r="M37" s="339"/>
      <c r="N37" s="339"/>
      <c r="O37" s="339"/>
      <c r="P37" s="339"/>
      <c r="Q37" s="339"/>
      <c r="R37" s="339"/>
    </row>
    <row r="38" spans="1:20" ht="15.6">
      <c r="A38" s="300">
        <f>+A37+1</f>
        <v>2</v>
      </c>
      <c r="B38" s="312">
        <v>302</v>
      </c>
      <c r="C38" s="301" t="s">
        <v>620</v>
      </c>
      <c r="D38" s="313">
        <v>1.85</v>
      </c>
      <c r="E38" s="298"/>
      <c r="H38" s="305"/>
      <c r="I38" s="288"/>
      <c r="J38" s="288"/>
      <c r="K38" s="311"/>
      <c r="M38" s="307"/>
      <c r="N38" s="307"/>
      <c r="O38" s="307"/>
      <c r="P38" s="307"/>
      <c r="Q38" s="307"/>
    </row>
    <row r="39" spans="1:20" ht="15.6">
      <c r="A39" s="300">
        <f t="shared" ref="A39:A42" si="0">+A38+1</f>
        <v>3</v>
      </c>
      <c r="B39" s="303" t="s">
        <v>621</v>
      </c>
      <c r="C39" s="301" t="s">
        <v>656</v>
      </c>
      <c r="D39" s="304"/>
      <c r="E39" s="298"/>
      <c r="M39" s="307"/>
      <c r="N39" s="307"/>
      <c r="O39" s="307"/>
      <c r="P39" s="307"/>
      <c r="Q39" s="307"/>
      <c r="R39" s="307"/>
      <c r="T39" s="342"/>
    </row>
    <row r="40" spans="1:20" ht="15.6">
      <c r="A40" s="300">
        <f t="shared" si="0"/>
        <v>4</v>
      </c>
      <c r="B40" s="303"/>
      <c r="C40" s="301" t="s">
        <v>657</v>
      </c>
      <c r="D40" s="304">
        <f>0.2*100</f>
        <v>20</v>
      </c>
      <c r="E40" s="298"/>
      <c r="M40" s="307"/>
      <c r="N40" s="307"/>
      <c r="O40" s="307"/>
      <c r="P40" s="307"/>
      <c r="Q40" s="307"/>
      <c r="R40" s="307"/>
      <c r="T40" s="342"/>
    </row>
    <row r="41" spans="1:20" ht="15.6">
      <c r="A41" s="300">
        <f t="shared" si="0"/>
        <v>5</v>
      </c>
      <c r="B41" s="303"/>
      <c r="C41" s="301" t="s">
        <v>658</v>
      </c>
      <c r="D41" s="304">
        <f>0.142857142857143*100</f>
        <v>14.285714285714299</v>
      </c>
      <c r="E41" s="298"/>
      <c r="H41" s="305"/>
      <c r="I41" s="288"/>
      <c r="J41" s="288"/>
      <c r="M41" s="307"/>
      <c r="N41" s="307"/>
      <c r="O41" s="307"/>
      <c r="P41" s="307"/>
      <c r="Q41" s="307"/>
      <c r="R41" s="307"/>
    </row>
    <row r="42" spans="1:20" ht="15.6">
      <c r="A42" s="300">
        <f t="shared" si="0"/>
        <v>6</v>
      </c>
      <c r="B42" s="303"/>
      <c r="C42" s="301" t="s">
        <v>659</v>
      </c>
      <c r="D42" s="304">
        <v>10</v>
      </c>
      <c r="E42" s="298"/>
      <c r="F42" s="338"/>
      <c r="H42" s="305"/>
      <c r="I42" s="288"/>
      <c r="J42" s="288"/>
      <c r="M42" s="307"/>
      <c r="N42" s="307"/>
      <c r="O42" s="307"/>
      <c r="P42" s="307"/>
      <c r="Q42" s="307"/>
      <c r="R42" s="307"/>
    </row>
    <row r="43" spans="1:20" ht="15.6">
      <c r="A43" s="330">
        <v>7</v>
      </c>
      <c r="B43" s="336"/>
      <c r="C43" s="337" t="s">
        <v>680</v>
      </c>
      <c r="D43" s="333">
        <v>2.92</v>
      </c>
      <c r="E43" s="298"/>
      <c r="F43" s="338"/>
      <c r="H43" s="305"/>
      <c r="I43" s="288"/>
      <c r="J43" s="288"/>
      <c r="M43" s="307"/>
      <c r="N43" s="307"/>
      <c r="O43" s="307"/>
      <c r="P43" s="307"/>
      <c r="Q43" s="307"/>
      <c r="R43" s="307"/>
    </row>
    <row r="44" spans="1:20" ht="15.6">
      <c r="A44" s="314"/>
      <c r="B44" s="301"/>
      <c r="C44" s="312" t="s">
        <v>660</v>
      </c>
      <c r="D44" s="315" t="s">
        <v>622</v>
      </c>
      <c r="E44" s="298"/>
      <c r="H44" s="305"/>
      <c r="I44" s="288"/>
      <c r="J44" s="288"/>
      <c r="M44" s="307"/>
      <c r="N44" s="307"/>
      <c r="O44" s="307"/>
      <c r="P44" s="307"/>
      <c r="Q44" s="307"/>
      <c r="R44" s="307"/>
    </row>
    <row r="45" spans="1:20" ht="15.6">
      <c r="A45" s="316"/>
      <c r="B45" s="317"/>
      <c r="C45" s="318"/>
      <c r="D45" s="318"/>
      <c r="E45" s="298"/>
    </row>
    <row r="46" spans="1:20" ht="15.6">
      <c r="A46" s="314"/>
      <c r="B46" s="300"/>
      <c r="C46" s="318"/>
      <c r="D46" s="318"/>
      <c r="E46" s="298"/>
    </row>
    <row r="47" spans="1:20" ht="15.6">
      <c r="A47" s="317"/>
      <c r="B47" s="319" t="s">
        <v>623</v>
      </c>
      <c r="C47" s="319"/>
      <c r="D47" s="320"/>
      <c r="E47" s="298"/>
      <c r="H47" s="305"/>
      <c r="I47" s="288"/>
      <c r="J47" s="288"/>
    </row>
    <row r="48" spans="1:20" ht="15.6">
      <c r="A48" s="317"/>
      <c r="B48" s="319" t="s">
        <v>624</v>
      </c>
      <c r="C48" s="319"/>
      <c r="D48" s="320"/>
      <c r="E48" s="298"/>
      <c r="H48" s="305"/>
      <c r="I48" s="288"/>
      <c r="J48" s="288"/>
    </row>
    <row r="49" spans="1:11" ht="15.6">
      <c r="A49" s="317"/>
      <c r="B49" s="319" t="s">
        <v>625</v>
      </c>
      <c r="C49" s="319"/>
      <c r="D49" s="320"/>
      <c r="E49" s="298"/>
      <c r="H49" s="305"/>
      <c r="I49" s="288"/>
      <c r="J49" s="288"/>
    </row>
    <row r="50" spans="1:11" ht="15.6">
      <c r="A50" s="317"/>
      <c r="B50" s="319" t="s">
        <v>626</v>
      </c>
      <c r="C50" s="319"/>
      <c r="D50" s="320"/>
      <c r="E50" s="298"/>
      <c r="H50" s="305"/>
      <c r="I50" s="288"/>
      <c r="J50" s="288"/>
      <c r="K50" s="288" t="s">
        <v>3</v>
      </c>
    </row>
    <row r="51" spans="1:11" ht="15.6">
      <c r="A51" s="317"/>
      <c r="B51" s="319" t="s">
        <v>627</v>
      </c>
      <c r="C51" s="319"/>
      <c r="D51" s="320"/>
      <c r="E51" s="298"/>
      <c r="H51" s="305"/>
      <c r="I51" s="288"/>
      <c r="J51" s="288"/>
      <c r="K51" s="311"/>
    </row>
    <row r="52" spans="1:11" ht="15.6">
      <c r="A52" s="317"/>
      <c r="B52" s="319" t="s">
        <v>628</v>
      </c>
      <c r="C52" s="319"/>
      <c r="D52" s="320"/>
      <c r="E52" s="298"/>
      <c r="H52" s="305"/>
      <c r="I52" s="288"/>
      <c r="J52" s="288"/>
      <c r="K52" s="311"/>
    </row>
    <row r="53" spans="1:11" ht="15.6">
      <c r="A53" s="317"/>
      <c r="B53" s="321"/>
      <c r="C53" s="322"/>
      <c r="D53" s="317"/>
      <c r="E53" s="298"/>
      <c r="H53" s="305"/>
      <c r="I53" s="288"/>
      <c r="J53" s="288"/>
      <c r="K53" s="311"/>
    </row>
    <row r="54" spans="1:11" ht="15.6">
      <c r="A54" s="317"/>
      <c r="B54" s="301" t="s">
        <v>629</v>
      </c>
      <c r="C54" s="322"/>
      <c r="D54" s="317"/>
      <c r="E54" s="298"/>
      <c r="H54" s="305"/>
      <c r="I54" s="288"/>
      <c r="J54" s="288"/>
    </row>
    <row r="55" spans="1:11">
      <c r="J55" s="323"/>
    </row>
    <row r="56" spans="1:11">
      <c r="J56" s="323"/>
    </row>
    <row r="57" spans="1:11">
      <c r="J57" s="323"/>
    </row>
    <row r="58" spans="1:11">
      <c r="J58" s="323"/>
    </row>
    <row r="59" spans="1:11">
      <c r="J59" s="323"/>
    </row>
    <row r="60" spans="1:11">
      <c r="J60" s="323"/>
    </row>
    <row r="61" spans="1:11">
      <c r="J61" s="323"/>
    </row>
    <row r="62" spans="1:11">
      <c r="J62" s="323"/>
    </row>
    <row r="63" spans="1:11">
      <c r="J63" s="323"/>
    </row>
    <row r="64" spans="1:11">
      <c r="J64" s="323"/>
    </row>
    <row r="65" spans="10:10">
      <c r="J65" s="323"/>
    </row>
    <row r="66" spans="10:10">
      <c r="J66" s="323"/>
    </row>
    <row r="67" spans="10:10">
      <c r="J67" s="323"/>
    </row>
    <row r="68" spans="10:10">
      <c r="J68" s="323"/>
    </row>
    <row r="69" spans="10:10">
      <c r="J69" s="323"/>
    </row>
    <row r="70" spans="10:10">
      <c r="J70" s="323"/>
    </row>
    <row r="71" spans="10:10">
      <c r="J71" s="323"/>
    </row>
    <row r="72" spans="10:10">
      <c r="J72" s="323"/>
    </row>
    <row r="73" spans="10:10">
      <c r="J73" s="323"/>
    </row>
    <row r="74" spans="10:10">
      <c r="J74" s="323"/>
    </row>
    <row r="75" spans="10:10">
      <c r="J75" s="323"/>
    </row>
    <row r="76" spans="10:10">
      <c r="J76" s="323"/>
    </row>
    <row r="77" spans="10:10">
      <c r="J77" s="323"/>
    </row>
    <row r="78" spans="10:10">
      <c r="J78" s="323"/>
    </row>
    <row r="79" spans="10:10">
      <c r="J79" s="323"/>
    </row>
    <row r="80" spans="10:10">
      <c r="J80" s="323"/>
    </row>
    <row r="81" spans="10:10">
      <c r="J81" s="323"/>
    </row>
    <row r="82" spans="10:10">
      <c r="J82" s="323"/>
    </row>
    <row r="83" spans="10:10">
      <c r="J83" s="323"/>
    </row>
    <row r="84" spans="10:10">
      <c r="J84" s="323"/>
    </row>
    <row r="85" spans="10:10">
      <c r="J85" s="323"/>
    </row>
    <row r="86" spans="10:10">
      <c r="J86" s="323"/>
    </row>
    <row r="87" spans="10:10">
      <c r="J87" s="323"/>
    </row>
    <row r="88" spans="10:10">
      <c r="J88" s="323"/>
    </row>
    <row r="89" spans="10:10">
      <c r="J89" s="323"/>
    </row>
    <row r="90" spans="10:10">
      <c r="J90" s="323"/>
    </row>
    <row r="91" spans="10:10">
      <c r="J91" s="323"/>
    </row>
  </sheetData>
  <mergeCells count="2">
    <mergeCell ref="A5:E5"/>
    <mergeCell ref="A6:E6"/>
  </mergeCells>
  <pageMargins left="0.7" right="0.7" top="0.75" bottom="0.75" header="0.3" footer="0.3"/>
  <pageSetup scale="64" orientation="portrait"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17370-3401-410E-A4B4-7E07E6F48427}">
  <sheetPr>
    <tabColor rgb="FF92D050"/>
  </sheetPr>
  <dimension ref="A1:AD135"/>
  <sheetViews>
    <sheetView view="pageBreakPreview" zoomScale="80" zoomScaleNormal="100" zoomScaleSheetLayoutView="80" workbookViewId="0">
      <selection activeCell="AF22" sqref="AF22"/>
    </sheetView>
  </sheetViews>
  <sheetFormatPr defaultColWidth="9.21875" defaultRowHeight="15"/>
  <cols>
    <col min="1" max="1" width="7.44140625" style="288" customWidth="1"/>
    <col min="2" max="3" width="9.21875" style="288"/>
    <col min="4" max="4" width="13.77734375" style="288" customWidth="1"/>
    <col min="5" max="5" width="13.5546875" style="288" customWidth="1"/>
    <col min="6" max="9" width="9.21875" style="288"/>
    <col min="10" max="10" width="13.21875" style="288" customWidth="1"/>
    <col min="11" max="11" width="13.44140625" style="288" customWidth="1"/>
    <col min="12" max="12" width="12.5546875" style="288" customWidth="1"/>
    <col min="13" max="19" width="9.21875" style="288"/>
    <col min="20" max="20" width="12.5546875" style="288" customWidth="1"/>
    <col min="21" max="22" width="9.21875" style="288"/>
    <col min="23" max="23" width="13.5546875" style="288" customWidth="1"/>
    <col min="24" max="24" width="9.21875" style="288"/>
    <col min="25" max="25" width="13.77734375" style="288" customWidth="1"/>
    <col min="26" max="16384" width="9.21875" style="288"/>
  </cols>
  <sheetData>
    <row r="1" spans="1:30" ht="15.6">
      <c r="A1" s="674" t="s">
        <v>681</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row>
    <row r="2" spans="1:30" ht="15.6">
      <c r="A2" s="984" t="s">
        <v>953</v>
      </c>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675"/>
      <c r="AD2" s="675"/>
    </row>
    <row r="3" spans="1:30" ht="15.6">
      <c r="A3" s="985" t="str">
        <f>+'1 - Revenue Credits'!A2:D2</f>
        <v>NextEra Energy Transmission New York, Inc.</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675"/>
      <c r="AD3" s="675"/>
    </row>
    <row r="4" spans="1:30" ht="15.6">
      <c r="A4" s="674"/>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5"/>
      <c r="AD4" s="675"/>
    </row>
    <row r="5" spans="1:30" ht="15.6">
      <c r="A5" s="675"/>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5"/>
      <c r="AD5" s="675"/>
    </row>
    <row r="6" spans="1:30" ht="15.6">
      <c r="A6" s="676" t="s">
        <v>954</v>
      </c>
      <c r="B6" s="674"/>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5"/>
      <c r="AD6" s="675"/>
    </row>
    <row r="7" spans="1:30" ht="15.6">
      <c r="A7" s="674"/>
      <c r="B7" s="677" t="s">
        <v>246</v>
      </c>
      <c r="C7" s="677" t="s">
        <v>259</v>
      </c>
      <c r="D7" s="678" t="s">
        <v>271</v>
      </c>
      <c r="E7" s="677" t="s">
        <v>332</v>
      </c>
      <c r="F7" s="678" t="s">
        <v>333</v>
      </c>
      <c r="G7" s="677" t="s">
        <v>334</v>
      </c>
      <c r="H7" s="678" t="s">
        <v>335</v>
      </c>
      <c r="I7" s="677" t="s">
        <v>336</v>
      </c>
      <c r="J7" s="678" t="s">
        <v>337</v>
      </c>
      <c r="K7" s="677" t="s">
        <v>338</v>
      </c>
      <c r="L7" s="678" t="s">
        <v>339</v>
      </c>
      <c r="M7" s="677" t="s">
        <v>340</v>
      </c>
      <c r="N7" s="678" t="s">
        <v>341</v>
      </c>
      <c r="O7" s="677" t="s">
        <v>342</v>
      </c>
      <c r="P7" s="678" t="s">
        <v>343</v>
      </c>
      <c r="Q7" s="677" t="s">
        <v>344</v>
      </c>
      <c r="R7" s="677" t="s">
        <v>345</v>
      </c>
      <c r="S7" s="678" t="s">
        <v>955</v>
      </c>
      <c r="T7" s="678" t="s">
        <v>956</v>
      </c>
      <c r="U7" s="678" t="s">
        <v>957</v>
      </c>
      <c r="V7" s="678" t="s">
        <v>958</v>
      </c>
      <c r="W7" s="678" t="s">
        <v>959</v>
      </c>
      <c r="X7" s="678" t="s">
        <v>960</v>
      </c>
      <c r="Y7" s="678" t="s">
        <v>961</v>
      </c>
      <c r="Z7" s="678" t="s">
        <v>962</v>
      </c>
      <c r="AA7" s="678" t="s">
        <v>963</v>
      </c>
      <c r="AB7" s="678" t="s">
        <v>964</v>
      </c>
      <c r="AC7" s="675"/>
      <c r="AD7" s="675"/>
    </row>
    <row r="8" spans="1:30" ht="15.6">
      <c r="A8" s="674"/>
      <c r="B8" s="675"/>
      <c r="C8" s="675"/>
      <c r="D8" s="675"/>
      <c r="E8" s="675"/>
      <c r="F8" s="675"/>
      <c r="G8" s="675"/>
      <c r="H8" s="675"/>
      <c r="I8" s="675"/>
      <c r="J8" s="679" t="s">
        <v>965</v>
      </c>
      <c r="K8" s="680" t="s">
        <v>966</v>
      </c>
      <c r="L8" s="680" t="s">
        <v>967</v>
      </c>
      <c r="M8" s="680" t="s">
        <v>968</v>
      </c>
      <c r="N8" s="680" t="s">
        <v>969</v>
      </c>
      <c r="O8" s="680" t="s">
        <v>970</v>
      </c>
      <c r="P8" s="680" t="s">
        <v>971</v>
      </c>
      <c r="Q8" s="680" t="s">
        <v>972</v>
      </c>
      <c r="R8" s="680" t="s">
        <v>973</v>
      </c>
      <c r="S8" s="680" t="s">
        <v>974</v>
      </c>
      <c r="T8" s="680" t="s">
        <v>975</v>
      </c>
      <c r="U8" s="680" t="s">
        <v>976</v>
      </c>
      <c r="V8" s="680" t="s">
        <v>965</v>
      </c>
      <c r="W8" s="675"/>
      <c r="X8" s="675"/>
      <c r="Y8" s="675"/>
      <c r="Z8" s="675"/>
      <c r="AA8" s="675"/>
      <c r="AB8" s="675"/>
      <c r="AC8" s="675"/>
      <c r="AD8" s="675"/>
    </row>
    <row r="9" spans="1:30" ht="73.5" customHeight="1">
      <c r="A9" s="681" t="s">
        <v>2</v>
      </c>
      <c r="B9" s="682" t="s">
        <v>854</v>
      </c>
      <c r="C9" s="683" t="s">
        <v>977</v>
      </c>
      <c r="D9" s="683" t="s">
        <v>978</v>
      </c>
      <c r="E9" s="683" t="s">
        <v>979</v>
      </c>
      <c r="F9" s="683" t="s">
        <v>980</v>
      </c>
      <c r="G9" s="684" t="s">
        <v>981</v>
      </c>
      <c r="H9" s="684" t="s">
        <v>982</v>
      </c>
      <c r="I9" s="684" t="s">
        <v>983</v>
      </c>
      <c r="J9" s="685" t="s">
        <v>984</v>
      </c>
      <c r="K9" s="686" t="s">
        <v>985</v>
      </c>
      <c r="L9" s="686" t="s">
        <v>985</v>
      </c>
      <c r="M9" s="686" t="s">
        <v>985</v>
      </c>
      <c r="N9" s="686" t="s">
        <v>985</v>
      </c>
      <c r="O9" s="686" t="s">
        <v>985</v>
      </c>
      <c r="P9" s="686" t="s">
        <v>985</v>
      </c>
      <c r="Q9" s="686" t="s">
        <v>985</v>
      </c>
      <c r="R9" s="686" t="s">
        <v>985</v>
      </c>
      <c r="S9" s="686" t="s">
        <v>985</v>
      </c>
      <c r="T9" s="686" t="s">
        <v>985</v>
      </c>
      <c r="U9" s="686" t="s">
        <v>985</v>
      </c>
      <c r="V9" s="686" t="s">
        <v>985</v>
      </c>
      <c r="W9" s="684" t="s">
        <v>986</v>
      </c>
      <c r="X9" s="684" t="s">
        <v>987</v>
      </c>
      <c r="Y9" s="684" t="s">
        <v>988</v>
      </c>
      <c r="Z9" s="684" t="s">
        <v>989</v>
      </c>
      <c r="AA9" s="684" t="s">
        <v>990</v>
      </c>
      <c r="AB9" s="687" t="s">
        <v>991</v>
      </c>
      <c r="AC9" s="675"/>
      <c r="AD9" s="675"/>
    </row>
    <row r="10" spans="1:30" ht="15.6">
      <c r="A10" s="688" t="s">
        <v>580</v>
      </c>
      <c r="B10" s="689"/>
      <c r="C10" s="690"/>
      <c r="D10" s="691"/>
      <c r="E10" s="692">
        <f>IF(D10=0,0,C10/D10)</f>
        <v>0</v>
      </c>
      <c r="F10" s="691"/>
      <c r="G10" s="692">
        <f>+E10*F10</f>
        <v>0</v>
      </c>
      <c r="H10" s="693"/>
      <c r="I10" s="692">
        <f>+G10*H10</f>
        <v>0</v>
      </c>
      <c r="J10" s="690"/>
      <c r="K10" s="690"/>
      <c r="L10" s="690"/>
      <c r="M10" s="690"/>
      <c r="N10" s="690"/>
      <c r="O10" s="690"/>
      <c r="P10" s="690"/>
      <c r="Q10" s="690"/>
      <c r="R10" s="690"/>
      <c r="S10" s="690"/>
      <c r="T10" s="690"/>
      <c r="U10" s="690"/>
      <c r="V10" s="690"/>
      <c r="W10" s="694">
        <f>SUM(J10:V10)/13</f>
        <v>0</v>
      </c>
      <c r="X10" s="695"/>
      <c r="Y10" s="696">
        <f>+H10</f>
        <v>0</v>
      </c>
      <c r="Z10" s="697">
        <f>+W10*X10*Y10</f>
        <v>0</v>
      </c>
      <c r="AA10" s="691"/>
      <c r="AB10" s="698"/>
      <c r="AC10" s="675"/>
      <c r="AD10" s="675"/>
    </row>
    <row r="11" spans="1:30" ht="15.6">
      <c r="A11" s="688" t="s">
        <v>581</v>
      </c>
      <c r="B11" s="699"/>
      <c r="C11" s="700"/>
      <c r="D11" s="700"/>
      <c r="E11" s="701">
        <f t="shared" ref="E11:E20" si="0">IF(D11=0,0,C11/D11)</f>
        <v>0</v>
      </c>
      <c r="F11" s="700"/>
      <c r="G11" s="701">
        <f t="shared" ref="G11:G20" si="1">+E11*F11</f>
        <v>0</v>
      </c>
      <c r="H11" s="700"/>
      <c r="I11" s="701">
        <f t="shared" ref="I11:I20" si="2">+G11*H11</f>
        <v>0</v>
      </c>
      <c r="J11" s="700"/>
      <c r="K11" s="700"/>
      <c r="L11" s="700"/>
      <c r="M11" s="700"/>
      <c r="N11" s="700"/>
      <c r="O11" s="700"/>
      <c r="P11" s="700"/>
      <c r="Q11" s="700"/>
      <c r="R11" s="700"/>
      <c r="S11" s="700"/>
      <c r="T11" s="700"/>
      <c r="U11" s="700"/>
      <c r="V11" s="700"/>
      <c r="W11" s="702">
        <f t="shared" ref="W11:W20" si="3">SUM(J11:V11)/13</f>
        <v>0</v>
      </c>
      <c r="X11" s="703"/>
      <c r="Y11" s="702">
        <f t="shared" ref="Y11:Y20" si="4">+H11</f>
        <v>0</v>
      </c>
      <c r="Z11" s="704">
        <f t="shared" ref="Z11:Z19" si="5">+W11*X11*Y11</f>
        <v>0</v>
      </c>
      <c r="AA11" s="700"/>
      <c r="AB11" s="705"/>
      <c r="AC11" s="675"/>
      <c r="AD11" s="675"/>
    </row>
    <row r="12" spans="1:30" ht="15.6">
      <c r="A12" s="688" t="s">
        <v>582</v>
      </c>
      <c r="B12" s="699"/>
      <c r="C12" s="700"/>
      <c r="D12" s="700"/>
      <c r="E12" s="701">
        <f t="shared" si="0"/>
        <v>0</v>
      </c>
      <c r="F12" s="700"/>
      <c r="G12" s="701">
        <f t="shared" si="1"/>
        <v>0</v>
      </c>
      <c r="H12" s="700"/>
      <c r="I12" s="701">
        <f t="shared" si="2"/>
        <v>0</v>
      </c>
      <c r="J12" s="700"/>
      <c r="K12" s="700"/>
      <c r="L12" s="700"/>
      <c r="M12" s="700"/>
      <c r="N12" s="700"/>
      <c r="O12" s="700"/>
      <c r="P12" s="700"/>
      <c r="Q12" s="700"/>
      <c r="R12" s="700"/>
      <c r="S12" s="700"/>
      <c r="T12" s="700"/>
      <c r="U12" s="700"/>
      <c r="V12" s="700"/>
      <c r="W12" s="702">
        <f t="shared" si="3"/>
        <v>0</v>
      </c>
      <c r="X12" s="703"/>
      <c r="Y12" s="702">
        <f t="shared" si="4"/>
        <v>0</v>
      </c>
      <c r="Z12" s="704">
        <f t="shared" si="5"/>
        <v>0</v>
      </c>
      <c r="AA12" s="700"/>
      <c r="AB12" s="705"/>
      <c r="AC12" s="675"/>
      <c r="AD12" s="675"/>
    </row>
    <row r="13" spans="1:30" ht="15.6">
      <c r="A13" s="688"/>
      <c r="B13" s="699"/>
      <c r="C13" s="700"/>
      <c r="D13" s="700"/>
      <c r="E13" s="701">
        <f t="shared" si="0"/>
        <v>0</v>
      </c>
      <c r="F13" s="700"/>
      <c r="G13" s="701">
        <f t="shared" si="1"/>
        <v>0</v>
      </c>
      <c r="H13" s="700"/>
      <c r="I13" s="701">
        <f t="shared" si="2"/>
        <v>0</v>
      </c>
      <c r="J13" s="700"/>
      <c r="K13" s="700"/>
      <c r="L13" s="700"/>
      <c r="M13" s="700"/>
      <c r="N13" s="700"/>
      <c r="O13" s="700"/>
      <c r="P13" s="700"/>
      <c r="Q13" s="700"/>
      <c r="R13" s="700"/>
      <c r="S13" s="700"/>
      <c r="T13" s="700"/>
      <c r="U13" s="700"/>
      <c r="V13" s="700"/>
      <c r="W13" s="702">
        <f t="shared" si="3"/>
        <v>0</v>
      </c>
      <c r="X13" s="703"/>
      <c r="Y13" s="702">
        <f t="shared" si="4"/>
        <v>0</v>
      </c>
      <c r="Z13" s="704">
        <f t="shared" si="5"/>
        <v>0</v>
      </c>
      <c r="AA13" s="700"/>
      <c r="AB13" s="705"/>
      <c r="AC13" s="675"/>
      <c r="AD13" s="675"/>
    </row>
    <row r="14" spans="1:30" ht="15.6">
      <c r="A14" s="688" t="s">
        <v>366</v>
      </c>
      <c r="B14" s="699"/>
      <c r="C14" s="700"/>
      <c r="D14" s="700"/>
      <c r="E14" s="701">
        <f t="shared" si="0"/>
        <v>0</v>
      </c>
      <c r="F14" s="700"/>
      <c r="G14" s="701">
        <f t="shared" si="1"/>
        <v>0</v>
      </c>
      <c r="H14" s="700"/>
      <c r="I14" s="701">
        <f t="shared" si="2"/>
        <v>0</v>
      </c>
      <c r="J14" s="700"/>
      <c r="K14" s="700"/>
      <c r="L14" s="700"/>
      <c r="M14" s="700"/>
      <c r="N14" s="700"/>
      <c r="O14" s="700"/>
      <c r="P14" s="700"/>
      <c r="Q14" s="700"/>
      <c r="R14" s="700"/>
      <c r="S14" s="700"/>
      <c r="T14" s="700"/>
      <c r="U14" s="700"/>
      <c r="V14" s="700"/>
      <c r="W14" s="702">
        <f t="shared" si="3"/>
        <v>0</v>
      </c>
      <c r="X14" s="703"/>
      <c r="Y14" s="702">
        <f t="shared" si="4"/>
        <v>0</v>
      </c>
      <c r="Z14" s="704">
        <f t="shared" si="5"/>
        <v>0</v>
      </c>
      <c r="AA14" s="700"/>
      <c r="AB14" s="705"/>
      <c r="AC14" s="675"/>
      <c r="AD14" s="675"/>
    </row>
    <row r="15" spans="1:30" ht="15.6">
      <c r="A15" s="688"/>
      <c r="B15" s="699"/>
      <c r="C15" s="700"/>
      <c r="D15" s="700"/>
      <c r="E15" s="701">
        <f t="shared" si="0"/>
        <v>0</v>
      </c>
      <c r="F15" s="700"/>
      <c r="G15" s="701">
        <f t="shared" si="1"/>
        <v>0</v>
      </c>
      <c r="H15" s="700"/>
      <c r="I15" s="701">
        <f t="shared" si="2"/>
        <v>0</v>
      </c>
      <c r="J15" s="700"/>
      <c r="K15" s="700"/>
      <c r="L15" s="700"/>
      <c r="M15" s="700"/>
      <c r="N15" s="700"/>
      <c r="O15" s="700"/>
      <c r="P15" s="700"/>
      <c r="Q15" s="700"/>
      <c r="R15" s="700"/>
      <c r="S15" s="700"/>
      <c r="T15" s="700"/>
      <c r="U15" s="700"/>
      <c r="V15" s="700"/>
      <c r="W15" s="702">
        <f t="shared" si="3"/>
        <v>0</v>
      </c>
      <c r="X15" s="703"/>
      <c r="Y15" s="702">
        <f t="shared" si="4"/>
        <v>0</v>
      </c>
      <c r="Z15" s="704">
        <f t="shared" si="5"/>
        <v>0</v>
      </c>
      <c r="AA15" s="700"/>
      <c r="AB15" s="705"/>
      <c r="AC15" s="675"/>
      <c r="AD15" s="675"/>
    </row>
    <row r="16" spans="1:30" ht="15.6">
      <c r="A16" s="688" t="s">
        <v>366</v>
      </c>
      <c r="B16" s="699"/>
      <c r="C16" s="700"/>
      <c r="D16" s="700"/>
      <c r="E16" s="701">
        <f t="shared" si="0"/>
        <v>0</v>
      </c>
      <c r="F16" s="700"/>
      <c r="G16" s="701">
        <f t="shared" si="1"/>
        <v>0</v>
      </c>
      <c r="H16" s="700"/>
      <c r="I16" s="701">
        <f t="shared" si="2"/>
        <v>0</v>
      </c>
      <c r="J16" s="700"/>
      <c r="K16" s="700"/>
      <c r="L16" s="700"/>
      <c r="M16" s="700"/>
      <c r="N16" s="700"/>
      <c r="O16" s="700"/>
      <c r="P16" s="700"/>
      <c r="Q16" s="700"/>
      <c r="R16" s="700"/>
      <c r="S16" s="700"/>
      <c r="T16" s="700"/>
      <c r="U16" s="700"/>
      <c r="V16" s="700"/>
      <c r="W16" s="702">
        <f t="shared" si="3"/>
        <v>0</v>
      </c>
      <c r="X16" s="703"/>
      <c r="Y16" s="702">
        <f t="shared" si="4"/>
        <v>0</v>
      </c>
      <c r="Z16" s="704">
        <f t="shared" si="5"/>
        <v>0</v>
      </c>
      <c r="AA16" s="700"/>
      <c r="AB16" s="705"/>
      <c r="AC16" s="675"/>
      <c r="AD16" s="675"/>
    </row>
    <row r="17" spans="1:30" ht="15.6">
      <c r="A17" s="688"/>
      <c r="B17" s="699"/>
      <c r="C17" s="700"/>
      <c r="D17" s="700"/>
      <c r="E17" s="701">
        <f t="shared" si="0"/>
        <v>0</v>
      </c>
      <c r="F17" s="700"/>
      <c r="G17" s="701">
        <f t="shared" si="1"/>
        <v>0</v>
      </c>
      <c r="H17" s="700"/>
      <c r="I17" s="701">
        <f t="shared" si="2"/>
        <v>0</v>
      </c>
      <c r="J17" s="700"/>
      <c r="K17" s="700"/>
      <c r="L17" s="700"/>
      <c r="M17" s="700"/>
      <c r="N17" s="700"/>
      <c r="O17" s="700"/>
      <c r="P17" s="700"/>
      <c r="Q17" s="700"/>
      <c r="R17" s="700"/>
      <c r="S17" s="700"/>
      <c r="T17" s="700"/>
      <c r="U17" s="700"/>
      <c r="V17" s="700"/>
      <c r="W17" s="702">
        <f t="shared" si="3"/>
        <v>0</v>
      </c>
      <c r="X17" s="703"/>
      <c r="Y17" s="702">
        <f t="shared" si="4"/>
        <v>0</v>
      </c>
      <c r="Z17" s="704">
        <f t="shared" si="5"/>
        <v>0</v>
      </c>
      <c r="AA17" s="700"/>
      <c r="AB17" s="705"/>
      <c r="AC17" s="675"/>
      <c r="AD17" s="675"/>
    </row>
    <row r="18" spans="1:30" ht="15.6">
      <c r="A18" s="688" t="s">
        <v>366</v>
      </c>
      <c r="B18" s="699"/>
      <c r="C18" s="700"/>
      <c r="D18" s="700"/>
      <c r="E18" s="701">
        <f t="shared" si="0"/>
        <v>0</v>
      </c>
      <c r="F18" s="700"/>
      <c r="G18" s="701">
        <f t="shared" si="1"/>
        <v>0</v>
      </c>
      <c r="H18" s="700"/>
      <c r="I18" s="701">
        <f t="shared" si="2"/>
        <v>0</v>
      </c>
      <c r="J18" s="700"/>
      <c r="K18" s="700"/>
      <c r="L18" s="700"/>
      <c r="M18" s="700"/>
      <c r="N18" s="700"/>
      <c r="O18" s="700"/>
      <c r="P18" s="700"/>
      <c r="Q18" s="700"/>
      <c r="R18" s="700"/>
      <c r="S18" s="700"/>
      <c r="T18" s="700"/>
      <c r="U18" s="700"/>
      <c r="V18" s="700"/>
      <c r="W18" s="702">
        <f t="shared" si="3"/>
        <v>0</v>
      </c>
      <c r="X18" s="703"/>
      <c r="Y18" s="702">
        <f t="shared" si="4"/>
        <v>0</v>
      </c>
      <c r="Z18" s="704">
        <f t="shared" si="5"/>
        <v>0</v>
      </c>
      <c r="AA18" s="700"/>
      <c r="AB18" s="705"/>
      <c r="AC18" s="675"/>
      <c r="AD18" s="675"/>
    </row>
    <row r="19" spans="1:30" ht="15.6">
      <c r="A19" s="688"/>
      <c r="B19" s="699"/>
      <c r="C19" s="700"/>
      <c r="D19" s="700"/>
      <c r="E19" s="701">
        <f t="shared" si="0"/>
        <v>0</v>
      </c>
      <c r="F19" s="700"/>
      <c r="G19" s="701">
        <f t="shared" si="1"/>
        <v>0</v>
      </c>
      <c r="H19" s="700"/>
      <c r="I19" s="701">
        <f t="shared" si="2"/>
        <v>0</v>
      </c>
      <c r="J19" s="700"/>
      <c r="K19" s="700"/>
      <c r="L19" s="700"/>
      <c r="M19" s="700"/>
      <c r="N19" s="700"/>
      <c r="O19" s="700"/>
      <c r="P19" s="700"/>
      <c r="Q19" s="700"/>
      <c r="R19" s="700"/>
      <c r="S19" s="700"/>
      <c r="T19" s="700"/>
      <c r="U19" s="700"/>
      <c r="V19" s="700"/>
      <c r="W19" s="702">
        <f t="shared" si="3"/>
        <v>0</v>
      </c>
      <c r="X19" s="703"/>
      <c r="Y19" s="702">
        <f t="shared" si="4"/>
        <v>0</v>
      </c>
      <c r="Z19" s="704">
        <f t="shared" si="5"/>
        <v>0</v>
      </c>
      <c r="AA19" s="700"/>
      <c r="AB19" s="705"/>
      <c r="AC19" s="675"/>
      <c r="AD19" s="675"/>
    </row>
    <row r="20" spans="1:30" ht="15.6">
      <c r="A20" s="688" t="s">
        <v>720</v>
      </c>
      <c r="B20" s="706"/>
      <c r="C20" s="707"/>
      <c r="D20" s="707"/>
      <c r="E20" s="708">
        <f t="shared" si="0"/>
        <v>0</v>
      </c>
      <c r="F20" s="707"/>
      <c r="G20" s="708">
        <f t="shared" si="1"/>
        <v>0</v>
      </c>
      <c r="H20" s="707"/>
      <c r="I20" s="708">
        <f t="shared" si="2"/>
        <v>0</v>
      </c>
      <c r="J20" s="707"/>
      <c r="K20" s="707"/>
      <c r="L20" s="707"/>
      <c r="M20" s="707"/>
      <c r="N20" s="707"/>
      <c r="O20" s="707"/>
      <c r="P20" s="707"/>
      <c r="Q20" s="707"/>
      <c r="R20" s="707"/>
      <c r="S20" s="707"/>
      <c r="T20" s="707"/>
      <c r="U20" s="707"/>
      <c r="V20" s="707"/>
      <c r="W20" s="709">
        <f t="shared" si="3"/>
        <v>0</v>
      </c>
      <c r="X20" s="710"/>
      <c r="Y20" s="709">
        <f t="shared" si="4"/>
        <v>0</v>
      </c>
      <c r="Z20" s="711">
        <f t="shared" ref="Z20" si="6">+W20+X20+Y20</f>
        <v>0</v>
      </c>
      <c r="AA20" s="710"/>
      <c r="AB20" s="712"/>
      <c r="AC20" s="675"/>
      <c r="AD20" s="675"/>
    </row>
    <row r="21" spans="1:30" ht="15.6">
      <c r="A21" s="713">
        <v>2</v>
      </c>
      <c r="B21" s="674" t="s">
        <v>992</v>
      </c>
      <c r="C21" s="674"/>
      <c r="D21" s="674"/>
      <c r="E21" s="674"/>
      <c r="F21" s="674"/>
      <c r="G21" s="674"/>
      <c r="H21" s="674"/>
      <c r="I21" s="714">
        <f>SUM(I10:I20)</f>
        <v>0</v>
      </c>
      <c r="J21" s="674"/>
      <c r="K21" s="674"/>
      <c r="L21" s="674"/>
      <c r="M21" s="674"/>
      <c r="N21" s="674"/>
      <c r="O21" s="674"/>
      <c r="P21" s="674"/>
      <c r="Q21" s="674"/>
      <c r="R21" s="674"/>
      <c r="S21" s="674"/>
      <c r="T21" s="674"/>
      <c r="U21" s="675"/>
      <c r="V21" s="674"/>
      <c r="W21" s="674"/>
      <c r="X21" s="674"/>
      <c r="Y21" s="677"/>
      <c r="Z21" s="715">
        <f>SUM(Z10:Z20)</f>
        <v>0</v>
      </c>
      <c r="AA21" s="677"/>
      <c r="AB21" s="677"/>
      <c r="AC21" s="675"/>
      <c r="AD21" s="675"/>
    </row>
    <row r="22" spans="1:30" ht="15.6">
      <c r="A22" s="674"/>
      <c r="B22" s="674"/>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5"/>
      <c r="AD22" s="675"/>
    </row>
    <row r="23" spans="1:30" ht="15.6">
      <c r="A23" s="674" t="s">
        <v>993</v>
      </c>
      <c r="B23" s="674"/>
      <c r="C23" s="674"/>
      <c r="D23" s="674"/>
      <c r="E23" s="674"/>
      <c r="F23" s="674"/>
      <c r="L23" s="675"/>
      <c r="M23" s="675"/>
      <c r="N23" s="675"/>
      <c r="O23" s="675"/>
      <c r="P23" s="675"/>
      <c r="Q23" s="675"/>
      <c r="R23" s="675"/>
      <c r="S23" s="675"/>
      <c r="T23" s="675"/>
      <c r="U23" s="675"/>
      <c r="V23" s="675"/>
      <c r="W23" s="674"/>
      <c r="X23" s="674"/>
      <c r="Y23" s="674"/>
      <c r="Z23" s="674"/>
      <c r="AA23" s="674"/>
      <c r="AB23" s="674"/>
      <c r="AC23" s="675"/>
      <c r="AD23" s="675"/>
    </row>
    <row r="24" spans="1:30" ht="15" customHeight="1">
      <c r="A24" s="432" t="s">
        <v>994</v>
      </c>
      <c r="B24" s="432"/>
      <c r="C24" s="432"/>
      <c r="D24" s="432"/>
      <c r="E24" s="716"/>
      <c r="F24" s="674"/>
      <c r="G24" s="674"/>
      <c r="H24" s="674"/>
      <c r="I24" s="674"/>
      <c r="J24" s="675"/>
      <c r="K24" s="675"/>
      <c r="L24" s="675"/>
      <c r="M24" s="675"/>
      <c r="N24" s="675"/>
      <c r="O24" s="675"/>
      <c r="P24" s="675"/>
      <c r="Q24" s="675"/>
      <c r="R24" s="675"/>
      <c r="S24" s="675"/>
      <c r="T24" s="675"/>
      <c r="U24" s="675"/>
      <c r="V24" s="675"/>
      <c r="W24" s="674"/>
      <c r="X24" s="674"/>
      <c r="Y24" s="674"/>
      <c r="Z24" s="674"/>
      <c r="AA24" s="674"/>
      <c r="AB24" s="674"/>
      <c r="AC24" s="675"/>
      <c r="AD24" s="675"/>
    </row>
    <row r="25" spans="1:30" ht="15.6">
      <c r="A25" s="675"/>
      <c r="B25" s="675"/>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row>
    <row r="26" spans="1:30" ht="15.6">
      <c r="A26" s="676" t="s">
        <v>995</v>
      </c>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5"/>
      <c r="AD26" s="675"/>
    </row>
    <row r="27" spans="1:30" ht="15.6">
      <c r="A27" s="674"/>
      <c r="B27" s="677" t="s">
        <v>246</v>
      </c>
      <c r="C27" s="677" t="s">
        <v>259</v>
      </c>
      <c r="D27" s="678" t="s">
        <v>271</v>
      </c>
      <c r="E27" s="677" t="s">
        <v>332</v>
      </c>
      <c r="F27" s="678" t="s">
        <v>333</v>
      </c>
      <c r="G27" s="677" t="s">
        <v>334</v>
      </c>
      <c r="H27" s="678" t="s">
        <v>335</v>
      </c>
      <c r="I27" s="677" t="s">
        <v>336</v>
      </c>
      <c r="J27" s="678" t="s">
        <v>337</v>
      </c>
      <c r="K27" s="677" t="s">
        <v>338</v>
      </c>
      <c r="L27" s="678" t="s">
        <v>339</v>
      </c>
      <c r="M27" s="677" t="s">
        <v>340</v>
      </c>
      <c r="N27" s="678" t="s">
        <v>341</v>
      </c>
      <c r="O27" s="677" t="s">
        <v>342</v>
      </c>
      <c r="P27" s="678" t="s">
        <v>343</v>
      </c>
      <c r="Q27" s="677" t="s">
        <v>344</v>
      </c>
      <c r="R27" s="677" t="s">
        <v>345</v>
      </c>
      <c r="S27" s="678" t="s">
        <v>955</v>
      </c>
      <c r="T27" s="678" t="s">
        <v>956</v>
      </c>
      <c r="U27" s="678" t="s">
        <v>957</v>
      </c>
      <c r="V27" s="678" t="s">
        <v>958</v>
      </c>
      <c r="W27" s="678" t="s">
        <v>959</v>
      </c>
      <c r="X27" s="678" t="s">
        <v>960</v>
      </c>
      <c r="Y27" s="678" t="s">
        <v>961</v>
      </c>
      <c r="Z27" s="678" t="s">
        <v>962</v>
      </c>
      <c r="AA27" s="678" t="s">
        <v>963</v>
      </c>
      <c r="AB27" s="678" t="s">
        <v>964</v>
      </c>
      <c r="AC27" s="675"/>
      <c r="AD27" s="675"/>
    </row>
    <row r="28" spans="1:30" ht="15.6">
      <c r="A28" s="674"/>
      <c r="B28" s="675"/>
      <c r="C28" s="675"/>
      <c r="D28" s="675"/>
      <c r="E28" s="675"/>
      <c r="F28" s="675"/>
      <c r="G28" s="675"/>
      <c r="H28" s="675"/>
      <c r="I28" s="675"/>
      <c r="J28" s="679" t="s">
        <v>965</v>
      </c>
      <c r="K28" s="680" t="s">
        <v>966</v>
      </c>
      <c r="L28" s="680" t="s">
        <v>967</v>
      </c>
      <c r="M28" s="680" t="s">
        <v>968</v>
      </c>
      <c r="N28" s="680" t="s">
        <v>969</v>
      </c>
      <c r="O28" s="680" t="s">
        <v>970</v>
      </c>
      <c r="P28" s="680" t="s">
        <v>971</v>
      </c>
      <c r="Q28" s="680" t="s">
        <v>972</v>
      </c>
      <c r="R28" s="680" t="s">
        <v>973</v>
      </c>
      <c r="S28" s="680" t="s">
        <v>974</v>
      </c>
      <c r="T28" s="680" t="s">
        <v>975</v>
      </c>
      <c r="U28" s="680" t="s">
        <v>976</v>
      </c>
      <c r="V28" s="680" t="s">
        <v>965</v>
      </c>
      <c r="W28" s="675"/>
      <c r="X28" s="675"/>
      <c r="Y28" s="675"/>
      <c r="Z28" s="675"/>
      <c r="AA28" s="675"/>
      <c r="AB28" s="675"/>
      <c r="AC28" s="675"/>
      <c r="AD28" s="675"/>
    </row>
    <row r="29" spans="1:30" ht="73.5" customHeight="1">
      <c r="A29" s="681" t="s">
        <v>2</v>
      </c>
      <c r="B29" s="682" t="s">
        <v>854</v>
      </c>
      <c r="C29" s="683" t="s">
        <v>977</v>
      </c>
      <c r="D29" s="683" t="s">
        <v>978</v>
      </c>
      <c r="E29" s="683" t="s">
        <v>979</v>
      </c>
      <c r="F29" s="683" t="s">
        <v>980</v>
      </c>
      <c r="G29" s="684" t="s">
        <v>981</v>
      </c>
      <c r="H29" s="684" t="s">
        <v>982</v>
      </c>
      <c r="I29" s="684" t="s">
        <v>996</v>
      </c>
      <c r="J29" s="685" t="s">
        <v>997</v>
      </c>
      <c r="K29" s="686" t="s">
        <v>984</v>
      </c>
      <c r="L29" s="686" t="s">
        <v>984</v>
      </c>
      <c r="M29" s="686" t="s">
        <v>984</v>
      </c>
      <c r="N29" s="686" t="s">
        <v>984</v>
      </c>
      <c r="O29" s="686" t="s">
        <v>984</v>
      </c>
      <c r="P29" s="686" t="s">
        <v>984</v>
      </c>
      <c r="Q29" s="686" t="s">
        <v>984</v>
      </c>
      <c r="R29" s="686" t="s">
        <v>984</v>
      </c>
      <c r="S29" s="686" t="s">
        <v>984</v>
      </c>
      <c r="T29" s="686" t="s">
        <v>984</v>
      </c>
      <c r="U29" s="686" t="s">
        <v>984</v>
      </c>
      <c r="V29" s="686" t="s">
        <v>984</v>
      </c>
      <c r="W29" s="684" t="s">
        <v>986</v>
      </c>
      <c r="X29" s="684" t="s">
        <v>987</v>
      </c>
      <c r="Y29" s="684" t="s">
        <v>988</v>
      </c>
      <c r="Z29" s="684" t="s">
        <v>989</v>
      </c>
      <c r="AA29" s="684" t="s">
        <v>990</v>
      </c>
      <c r="AB29" s="687" t="s">
        <v>991</v>
      </c>
      <c r="AC29" s="675"/>
      <c r="AD29" s="675"/>
    </row>
    <row r="30" spans="1:30" ht="15.6">
      <c r="A30" s="688" t="s">
        <v>998</v>
      </c>
      <c r="B30" s="689"/>
      <c r="C30" s="691"/>
      <c r="D30" s="691"/>
      <c r="E30" s="692">
        <f t="shared" ref="E30:E40" si="7">IF(D30=0,0,C30/D30)</f>
        <v>0</v>
      </c>
      <c r="F30" s="691"/>
      <c r="G30" s="692">
        <f>+E30*F30</f>
        <v>0</v>
      </c>
      <c r="H30" s="691"/>
      <c r="I30" s="692">
        <f>+G30*H30</f>
        <v>0</v>
      </c>
      <c r="J30" s="691"/>
      <c r="K30" s="691"/>
      <c r="L30" s="691"/>
      <c r="M30" s="691"/>
      <c r="N30" s="691"/>
      <c r="O30" s="691"/>
      <c r="P30" s="691"/>
      <c r="Q30" s="691"/>
      <c r="R30" s="691"/>
      <c r="S30" s="691"/>
      <c r="T30" s="691"/>
      <c r="U30" s="691"/>
      <c r="V30" s="691"/>
      <c r="W30" s="694">
        <f>SUM(J30:V30)/13</f>
        <v>0</v>
      </c>
      <c r="X30" s="717"/>
      <c r="Y30" s="694">
        <f>+H30</f>
        <v>0</v>
      </c>
      <c r="Z30" s="697">
        <f>+W30+X30+Y30</f>
        <v>0</v>
      </c>
      <c r="AA30" s="691"/>
      <c r="AB30" s="698"/>
      <c r="AC30" s="675"/>
      <c r="AD30" s="675"/>
    </row>
    <row r="31" spans="1:30" ht="15.6">
      <c r="A31" s="688" t="s">
        <v>999</v>
      </c>
      <c r="B31" s="699"/>
      <c r="C31" s="700"/>
      <c r="D31" s="700"/>
      <c r="E31" s="701">
        <f t="shared" si="7"/>
        <v>0</v>
      </c>
      <c r="F31" s="700"/>
      <c r="G31" s="701">
        <f t="shared" ref="G31:G40" si="8">+E31*F31</f>
        <v>0</v>
      </c>
      <c r="H31" s="700"/>
      <c r="I31" s="701">
        <f t="shared" ref="I31:I40" si="9">+G31*H31</f>
        <v>0</v>
      </c>
      <c r="J31" s="700"/>
      <c r="K31" s="700"/>
      <c r="L31" s="700"/>
      <c r="M31" s="700"/>
      <c r="N31" s="700"/>
      <c r="O31" s="700"/>
      <c r="P31" s="700"/>
      <c r="Q31" s="700"/>
      <c r="R31" s="700"/>
      <c r="S31" s="700"/>
      <c r="T31" s="700"/>
      <c r="U31" s="700"/>
      <c r="V31" s="700"/>
      <c r="W31" s="702">
        <f t="shared" ref="W31:W40" si="10">SUM(J31:V31)/13</f>
        <v>0</v>
      </c>
      <c r="X31" s="703"/>
      <c r="Y31" s="702">
        <f t="shared" ref="Y31:Y40" si="11">+H31</f>
        <v>0</v>
      </c>
      <c r="Z31" s="704">
        <f t="shared" ref="Z31:Z40" si="12">+W31+X31+Y31</f>
        <v>0</v>
      </c>
      <c r="AA31" s="700"/>
      <c r="AB31" s="705"/>
      <c r="AC31" s="675"/>
      <c r="AD31" s="675"/>
    </row>
    <row r="32" spans="1:30" ht="15.6">
      <c r="A32" s="688" t="s">
        <v>1000</v>
      </c>
      <c r="B32" s="699"/>
      <c r="C32" s="700"/>
      <c r="D32" s="700"/>
      <c r="E32" s="701">
        <f t="shared" si="7"/>
        <v>0</v>
      </c>
      <c r="F32" s="700"/>
      <c r="G32" s="701">
        <f t="shared" si="8"/>
        <v>0</v>
      </c>
      <c r="H32" s="700"/>
      <c r="I32" s="701">
        <f t="shared" si="9"/>
        <v>0</v>
      </c>
      <c r="J32" s="700"/>
      <c r="K32" s="700"/>
      <c r="L32" s="700"/>
      <c r="M32" s="700"/>
      <c r="N32" s="700"/>
      <c r="O32" s="700"/>
      <c r="P32" s="700"/>
      <c r="Q32" s="700"/>
      <c r="R32" s="700"/>
      <c r="S32" s="700"/>
      <c r="T32" s="700"/>
      <c r="U32" s="700"/>
      <c r="V32" s="700"/>
      <c r="W32" s="702">
        <f t="shared" si="10"/>
        <v>0</v>
      </c>
      <c r="X32" s="703"/>
      <c r="Y32" s="702">
        <f t="shared" si="11"/>
        <v>0</v>
      </c>
      <c r="Z32" s="704">
        <f t="shared" si="12"/>
        <v>0</v>
      </c>
      <c r="AA32" s="700"/>
      <c r="AB32" s="705"/>
      <c r="AC32" s="675"/>
      <c r="AD32" s="675"/>
    </row>
    <row r="33" spans="1:30" ht="15.6">
      <c r="A33" s="688"/>
      <c r="B33" s="699"/>
      <c r="C33" s="700"/>
      <c r="D33" s="700"/>
      <c r="E33" s="701">
        <f t="shared" si="7"/>
        <v>0</v>
      </c>
      <c r="F33" s="700"/>
      <c r="G33" s="701">
        <f t="shared" si="8"/>
        <v>0</v>
      </c>
      <c r="H33" s="700"/>
      <c r="I33" s="701">
        <f t="shared" si="9"/>
        <v>0</v>
      </c>
      <c r="J33" s="700"/>
      <c r="K33" s="700"/>
      <c r="L33" s="700"/>
      <c r="M33" s="700"/>
      <c r="N33" s="700"/>
      <c r="O33" s="700"/>
      <c r="P33" s="700"/>
      <c r="Q33" s="700"/>
      <c r="R33" s="700"/>
      <c r="S33" s="700"/>
      <c r="T33" s="700"/>
      <c r="U33" s="700"/>
      <c r="V33" s="700"/>
      <c r="W33" s="702">
        <f t="shared" si="10"/>
        <v>0</v>
      </c>
      <c r="X33" s="703"/>
      <c r="Y33" s="702">
        <f t="shared" si="11"/>
        <v>0</v>
      </c>
      <c r="Z33" s="704">
        <f t="shared" si="12"/>
        <v>0</v>
      </c>
      <c r="AA33" s="700"/>
      <c r="AB33" s="705"/>
      <c r="AC33" s="675"/>
      <c r="AD33" s="675"/>
    </row>
    <row r="34" spans="1:30" ht="15.6">
      <c r="A34" s="688" t="s">
        <v>366</v>
      </c>
      <c r="B34" s="699"/>
      <c r="C34" s="700"/>
      <c r="D34" s="700"/>
      <c r="E34" s="701">
        <f t="shared" si="7"/>
        <v>0</v>
      </c>
      <c r="F34" s="700"/>
      <c r="G34" s="701">
        <f t="shared" si="8"/>
        <v>0</v>
      </c>
      <c r="H34" s="700"/>
      <c r="I34" s="701">
        <f t="shared" si="9"/>
        <v>0</v>
      </c>
      <c r="J34" s="700"/>
      <c r="K34" s="700"/>
      <c r="L34" s="700"/>
      <c r="M34" s="700"/>
      <c r="N34" s="700"/>
      <c r="O34" s="700"/>
      <c r="P34" s="700"/>
      <c r="Q34" s="700"/>
      <c r="R34" s="700"/>
      <c r="S34" s="700"/>
      <c r="T34" s="700"/>
      <c r="U34" s="700"/>
      <c r="V34" s="700"/>
      <c r="W34" s="702">
        <f t="shared" si="10"/>
        <v>0</v>
      </c>
      <c r="X34" s="703"/>
      <c r="Y34" s="702">
        <f t="shared" si="11"/>
        <v>0</v>
      </c>
      <c r="Z34" s="704">
        <f t="shared" si="12"/>
        <v>0</v>
      </c>
      <c r="AA34" s="700"/>
      <c r="AB34" s="705"/>
      <c r="AC34" s="675"/>
      <c r="AD34" s="675"/>
    </row>
    <row r="35" spans="1:30" ht="15.6">
      <c r="A35" s="688"/>
      <c r="B35" s="699"/>
      <c r="C35" s="700"/>
      <c r="D35" s="700"/>
      <c r="E35" s="701">
        <f t="shared" si="7"/>
        <v>0</v>
      </c>
      <c r="F35" s="700"/>
      <c r="G35" s="701">
        <f t="shared" si="8"/>
        <v>0</v>
      </c>
      <c r="H35" s="700"/>
      <c r="I35" s="701">
        <f t="shared" si="9"/>
        <v>0</v>
      </c>
      <c r="J35" s="700"/>
      <c r="K35" s="700"/>
      <c r="L35" s="700"/>
      <c r="M35" s="700"/>
      <c r="N35" s="700"/>
      <c r="O35" s="700"/>
      <c r="P35" s="700"/>
      <c r="Q35" s="700"/>
      <c r="R35" s="700"/>
      <c r="S35" s="700"/>
      <c r="T35" s="700"/>
      <c r="U35" s="700"/>
      <c r="V35" s="700"/>
      <c r="W35" s="702">
        <f t="shared" si="10"/>
        <v>0</v>
      </c>
      <c r="X35" s="703"/>
      <c r="Y35" s="702">
        <f t="shared" si="11"/>
        <v>0</v>
      </c>
      <c r="Z35" s="704">
        <f t="shared" si="12"/>
        <v>0</v>
      </c>
      <c r="AA35" s="700"/>
      <c r="AB35" s="705"/>
      <c r="AC35" s="675"/>
      <c r="AD35" s="675"/>
    </row>
    <row r="36" spans="1:30" ht="15.6">
      <c r="A36" s="688"/>
      <c r="B36" s="699"/>
      <c r="C36" s="700"/>
      <c r="D36" s="700"/>
      <c r="E36" s="701">
        <f t="shared" si="7"/>
        <v>0</v>
      </c>
      <c r="F36" s="700"/>
      <c r="G36" s="701">
        <f t="shared" si="8"/>
        <v>0</v>
      </c>
      <c r="H36" s="700"/>
      <c r="I36" s="701">
        <f t="shared" si="9"/>
        <v>0</v>
      </c>
      <c r="J36" s="700"/>
      <c r="K36" s="700"/>
      <c r="L36" s="700"/>
      <c r="M36" s="700"/>
      <c r="N36" s="700"/>
      <c r="O36" s="700"/>
      <c r="P36" s="700"/>
      <c r="Q36" s="700"/>
      <c r="R36" s="700"/>
      <c r="S36" s="700"/>
      <c r="T36" s="700"/>
      <c r="U36" s="700"/>
      <c r="V36" s="700"/>
      <c r="W36" s="702">
        <f t="shared" si="10"/>
        <v>0</v>
      </c>
      <c r="X36" s="703"/>
      <c r="Y36" s="702">
        <f t="shared" si="11"/>
        <v>0</v>
      </c>
      <c r="Z36" s="704">
        <f t="shared" si="12"/>
        <v>0</v>
      </c>
      <c r="AA36" s="700"/>
      <c r="AB36" s="705"/>
      <c r="AC36" s="675"/>
      <c r="AD36" s="675"/>
    </row>
    <row r="37" spans="1:30" ht="15.6">
      <c r="A37" s="688"/>
      <c r="B37" s="699"/>
      <c r="C37" s="700"/>
      <c r="D37" s="700"/>
      <c r="E37" s="701">
        <f t="shared" si="7"/>
        <v>0</v>
      </c>
      <c r="F37" s="700"/>
      <c r="G37" s="701">
        <f t="shared" si="8"/>
        <v>0</v>
      </c>
      <c r="H37" s="700"/>
      <c r="I37" s="701">
        <f t="shared" si="9"/>
        <v>0</v>
      </c>
      <c r="J37" s="700"/>
      <c r="K37" s="700"/>
      <c r="L37" s="700"/>
      <c r="M37" s="700"/>
      <c r="N37" s="700"/>
      <c r="O37" s="700"/>
      <c r="P37" s="700"/>
      <c r="Q37" s="700"/>
      <c r="R37" s="700"/>
      <c r="S37" s="700"/>
      <c r="T37" s="700"/>
      <c r="U37" s="700"/>
      <c r="V37" s="700"/>
      <c r="W37" s="702">
        <f t="shared" si="10"/>
        <v>0</v>
      </c>
      <c r="X37" s="703"/>
      <c r="Y37" s="702">
        <f t="shared" si="11"/>
        <v>0</v>
      </c>
      <c r="Z37" s="704">
        <f t="shared" si="12"/>
        <v>0</v>
      </c>
      <c r="AA37" s="700"/>
      <c r="AB37" s="705"/>
      <c r="AC37" s="675"/>
      <c r="AD37" s="675"/>
    </row>
    <row r="38" spans="1:30" ht="15.6">
      <c r="A38" s="688" t="s">
        <v>366</v>
      </c>
      <c r="B38" s="699"/>
      <c r="C38" s="700"/>
      <c r="D38" s="700"/>
      <c r="E38" s="701">
        <f t="shared" si="7"/>
        <v>0</v>
      </c>
      <c r="F38" s="700"/>
      <c r="G38" s="701">
        <f t="shared" si="8"/>
        <v>0</v>
      </c>
      <c r="H38" s="700"/>
      <c r="I38" s="701">
        <f t="shared" si="9"/>
        <v>0</v>
      </c>
      <c r="J38" s="700"/>
      <c r="K38" s="700"/>
      <c r="L38" s="700"/>
      <c r="M38" s="700"/>
      <c r="N38" s="700"/>
      <c r="O38" s="700"/>
      <c r="P38" s="700"/>
      <c r="Q38" s="700"/>
      <c r="R38" s="700"/>
      <c r="S38" s="700"/>
      <c r="T38" s="700"/>
      <c r="U38" s="700"/>
      <c r="V38" s="700"/>
      <c r="W38" s="702">
        <f t="shared" si="10"/>
        <v>0</v>
      </c>
      <c r="X38" s="703"/>
      <c r="Y38" s="702">
        <f t="shared" si="11"/>
        <v>0</v>
      </c>
      <c r="Z38" s="704">
        <f t="shared" si="12"/>
        <v>0</v>
      </c>
      <c r="AA38" s="700"/>
      <c r="AB38" s="705"/>
      <c r="AC38" s="675"/>
      <c r="AD38" s="675"/>
    </row>
    <row r="39" spans="1:30" ht="15.6">
      <c r="A39" s="688"/>
      <c r="B39" s="699"/>
      <c r="C39" s="700"/>
      <c r="D39" s="700"/>
      <c r="E39" s="701">
        <f t="shared" si="7"/>
        <v>0</v>
      </c>
      <c r="F39" s="700"/>
      <c r="G39" s="701">
        <f t="shared" si="8"/>
        <v>0</v>
      </c>
      <c r="H39" s="700"/>
      <c r="I39" s="701">
        <f t="shared" si="9"/>
        <v>0</v>
      </c>
      <c r="J39" s="700"/>
      <c r="K39" s="700"/>
      <c r="L39" s="700"/>
      <c r="M39" s="700"/>
      <c r="N39" s="700"/>
      <c r="O39" s="700"/>
      <c r="P39" s="700"/>
      <c r="Q39" s="700"/>
      <c r="R39" s="700"/>
      <c r="S39" s="700"/>
      <c r="T39" s="700"/>
      <c r="U39" s="700"/>
      <c r="V39" s="700"/>
      <c r="W39" s="702">
        <f t="shared" si="10"/>
        <v>0</v>
      </c>
      <c r="X39" s="703"/>
      <c r="Y39" s="702">
        <f t="shared" si="11"/>
        <v>0</v>
      </c>
      <c r="Z39" s="704">
        <f t="shared" si="12"/>
        <v>0</v>
      </c>
      <c r="AA39" s="700"/>
      <c r="AB39" s="705"/>
      <c r="AC39" s="675"/>
      <c r="AD39" s="675"/>
    </row>
    <row r="40" spans="1:30" ht="15.6">
      <c r="A40" s="688" t="s">
        <v>1001</v>
      </c>
      <c r="B40" s="706"/>
      <c r="C40" s="707"/>
      <c r="D40" s="707"/>
      <c r="E40" s="708">
        <f t="shared" si="7"/>
        <v>0</v>
      </c>
      <c r="F40" s="707"/>
      <c r="G40" s="708">
        <f t="shared" si="8"/>
        <v>0</v>
      </c>
      <c r="H40" s="707"/>
      <c r="I40" s="708">
        <f t="shared" si="9"/>
        <v>0</v>
      </c>
      <c r="J40" s="707"/>
      <c r="K40" s="707"/>
      <c r="L40" s="707"/>
      <c r="M40" s="707"/>
      <c r="N40" s="707"/>
      <c r="O40" s="707"/>
      <c r="P40" s="707"/>
      <c r="Q40" s="707"/>
      <c r="R40" s="707"/>
      <c r="S40" s="707"/>
      <c r="T40" s="707"/>
      <c r="U40" s="707"/>
      <c r="V40" s="707"/>
      <c r="W40" s="709">
        <f t="shared" si="10"/>
        <v>0</v>
      </c>
      <c r="X40" s="710"/>
      <c r="Y40" s="709">
        <f t="shared" si="11"/>
        <v>0</v>
      </c>
      <c r="Z40" s="711">
        <f t="shared" si="12"/>
        <v>0</v>
      </c>
      <c r="AA40" s="710"/>
      <c r="AB40" s="712"/>
      <c r="AC40" s="675"/>
      <c r="AD40" s="675"/>
    </row>
    <row r="41" spans="1:30" ht="15.6">
      <c r="A41" s="713">
        <v>4</v>
      </c>
      <c r="B41" s="674" t="s">
        <v>1002</v>
      </c>
      <c r="C41" s="674"/>
      <c r="D41" s="674"/>
      <c r="E41" s="674"/>
      <c r="F41" s="674"/>
      <c r="G41" s="674"/>
      <c r="H41" s="674"/>
      <c r="I41" s="718">
        <f>SUM(I30:I40)</f>
        <v>0</v>
      </c>
      <c r="J41" s="674"/>
      <c r="K41" s="674"/>
      <c r="L41" s="674"/>
      <c r="M41" s="674"/>
      <c r="N41" s="674"/>
      <c r="O41" s="674"/>
      <c r="P41" s="674"/>
      <c r="Q41" s="674"/>
      <c r="R41" s="674"/>
      <c r="S41" s="674"/>
      <c r="T41" s="674"/>
      <c r="U41" s="675"/>
      <c r="V41" s="674"/>
      <c r="W41" s="674"/>
      <c r="X41" s="674"/>
      <c r="Y41" s="677"/>
      <c r="Z41" s="719">
        <f>SUM(Z30:Z40)</f>
        <v>0</v>
      </c>
      <c r="AA41" s="677"/>
      <c r="AB41" s="677"/>
      <c r="AC41" s="675"/>
      <c r="AD41" s="675"/>
    </row>
    <row r="42" spans="1:30" ht="15.6">
      <c r="A42" s="674"/>
      <c r="B42" s="674"/>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5"/>
      <c r="AD42" s="675"/>
    </row>
    <row r="43" spans="1:30" ht="15.6">
      <c r="A43" s="674" t="s">
        <v>993</v>
      </c>
      <c r="B43" s="674"/>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5"/>
      <c r="AD43" s="675"/>
    </row>
    <row r="44" spans="1:30" ht="15.6">
      <c r="A44" s="675"/>
      <c r="B44" s="674"/>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5"/>
      <c r="AD44" s="675"/>
    </row>
    <row r="45" spans="1:30" ht="15.6">
      <c r="F45" s="984"/>
      <c r="G45" s="984"/>
      <c r="H45" s="984"/>
      <c r="I45" s="984"/>
      <c r="J45" s="984"/>
      <c r="K45" s="984"/>
      <c r="L45" s="984"/>
      <c r="M45" s="984"/>
      <c r="N45" s="984"/>
      <c r="O45" s="984"/>
      <c r="P45" s="984"/>
      <c r="Q45" s="984"/>
      <c r="R45" s="984"/>
      <c r="S45" s="675"/>
      <c r="T45" s="675"/>
      <c r="U45" s="675"/>
      <c r="V45" s="675"/>
      <c r="W45" s="675"/>
      <c r="X45" s="675"/>
      <c r="Y45" s="675"/>
      <c r="Z45" s="675"/>
      <c r="AA45" s="675"/>
      <c r="AB45" s="675"/>
      <c r="AC45" s="675"/>
      <c r="AD45" s="675"/>
    </row>
    <row r="46" spans="1:30" ht="15.6">
      <c r="A46" s="720" t="s">
        <v>1003</v>
      </c>
      <c r="B46" s="675"/>
      <c r="C46" s="675"/>
      <c r="D46" s="675"/>
      <c r="E46" s="675"/>
      <c r="F46" s="986"/>
      <c r="G46" s="986"/>
      <c r="H46" s="986"/>
      <c r="I46" s="986"/>
      <c r="J46" s="986"/>
      <c r="K46" s="986"/>
      <c r="L46" s="986"/>
      <c r="M46" s="986"/>
      <c r="N46" s="986"/>
      <c r="O46" s="986"/>
      <c r="P46" s="986"/>
      <c r="Q46" s="986"/>
      <c r="R46" s="986"/>
      <c r="S46" s="675"/>
      <c r="T46" s="675"/>
      <c r="U46" s="675"/>
      <c r="V46" s="675"/>
      <c r="W46" s="675"/>
      <c r="X46" s="675"/>
      <c r="Y46" s="675"/>
      <c r="Z46" s="675"/>
      <c r="AA46" s="675"/>
      <c r="AB46" s="675"/>
      <c r="AC46" s="675"/>
      <c r="AD46" s="675"/>
    </row>
    <row r="47" spans="1:30" ht="15.6">
      <c r="A47" s="721"/>
      <c r="B47" s="722"/>
      <c r="C47" s="722"/>
      <c r="D47" s="722"/>
      <c r="E47" s="723"/>
      <c r="F47" s="722"/>
      <c r="G47" s="723"/>
      <c r="H47" s="723"/>
      <c r="I47" s="723"/>
      <c r="J47" s="723"/>
      <c r="K47" s="723"/>
      <c r="L47" s="723"/>
      <c r="M47" s="723"/>
      <c r="N47" s="723"/>
      <c r="O47" s="723"/>
      <c r="P47" s="723"/>
      <c r="Q47" s="723"/>
      <c r="R47" s="723"/>
      <c r="S47" s="675"/>
      <c r="T47" s="675"/>
      <c r="U47" s="675"/>
      <c r="V47" s="675"/>
      <c r="W47" s="675"/>
      <c r="X47" s="675"/>
      <c r="Y47" s="675"/>
      <c r="Z47" s="675"/>
      <c r="AA47" s="675"/>
      <c r="AB47" s="675"/>
      <c r="AC47" s="675"/>
      <c r="AD47" s="675"/>
    </row>
    <row r="48" spans="1:30" ht="15.6">
      <c r="A48" s="724"/>
      <c r="B48" s="725" t="s">
        <v>246</v>
      </c>
      <c r="C48" s="726" t="s">
        <v>259</v>
      </c>
      <c r="D48" s="727" t="s">
        <v>1004</v>
      </c>
      <c r="E48" s="727" t="s">
        <v>332</v>
      </c>
      <c r="F48" s="727" t="s">
        <v>1005</v>
      </c>
      <c r="G48" s="727" t="s">
        <v>334</v>
      </c>
      <c r="H48" s="727" t="s">
        <v>335</v>
      </c>
      <c r="I48" s="727" t="s">
        <v>336</v>
      </c>
      <c r="J48" s="727" t="s">
        <v>337</v>
      </c>
      <c r="K48" s="727" t="s">
        <v>338</v>
      </c>
      <c r="L48" s="727" t="s">
        <v>339</v>
      </c>
      <c r="M48" s="727" t="s">
        <v>340</v>
      </c>
      <c r="N48" s="727" t="s">
        <v>341</v>
      </c>
      <c r="O48" s="727" t="s">
        <v>342</v>
      </c>
      <c r="P48" s="727" t="s">
        <v>343</v>
      </c>
      <c r="Q48" s="726" t="s">
        <v>344</v>
      </c>
      <c r="R48" s="724" t="s">
        <v>345</v>
      </c>
      <c r="S48" s="675"/>
      <c r="T48" s="675"/>
      <c r="U48" s="675"/>
      <c r="V48" s="675"/>
      <c r="W48" s="675"/>
      <c r="X48" s="675"/>
      <c r="Y48" s="675"/>
      <c r="Z48" s="675"/>
      <c r="AA48" s="675"/>
      <c r="AB48" s="675"/>
      <c r="AC48" s="675"/>
      <c r="AD48" s="675"/>
    </row>
    <row r="49" spans="1:30" ht="15.6">
      <c r="A49" s="987" t="s">
        <v>2</v>
      </c>
      <c r="B49" s="989" t="s">
        <v>1006</v>
      </c>
      <c r="C49" s="990" t="s">
        <v>1007</v>
      </c>
      <c r="D49" s="990" t="s">
        <v>1008</v>
      </c>
      <c r="E49" s="728" t="s">
        <v>965</v>
      </c>
      <c r="F49" s="729" t="s">
        <v>966</v>
      </c>
      <c r="G49" s="729" t="s">
        <v>967</v>
      </c>
      <c r="H49" s="729" t="s">
        <v>968</v>
      </c>
      <c r="I49" s="729" t="s">
        <v>969</v>
      </c>
      <c r="J49" s="729" t="s">
        <v>970</v>
      </c>
      <c r="K49" s="729" t="s">
        <v>971</v>
      </c>
      <c r="L49" s="729" t="s">
        <v>972</v>
      </c>
      <c r="M49" s="729" t="s">
        <v>973</v>
      </c>
      <c r="N49" s="729" t="s">
        <v>974</v>
      </c>
      <c r="O49" s="729" t="s">
        <v>975</v>
      </c>
      <c r="P49" s="729" t="s">
        <v>976</v>
      </c>
      <c r="Q49" s="729" t="s">
        <v>965</v>
      </c>
      <c r="R49" s="992" t="s">
        <v>1009</v>
      </c>
      <c r="T49" s="675"/>
      <c r="U49" s="675"/>
      <c r="V49" s="675"/>
      <c r="W49" s="675"/>
      <c r="X49" s="675"/>
      <c r="Y49" s="675"/>
      <c r="Z49" s="675"/>
      <c r="AA49" s="675"/>
      <c r="AB49" s="675"/>
      <c r="AC49" s="675"/>
      <c r="AD49" s="675"/>
    </row>
    <row r="50" spans="1:30" ht="24" customHeight="1">
      <c r="A50" s="988"/>
      <c r="B50" s="988"/>
      <c r="C50" s="991"/>
      <c r="D50" s="991"/>
      <c r="E50" s="730" t="s">
        <v>997</v>
      </c>
      <c r="F50" s="731" t="s">
        <v>984</v>
      </c>
      <c r="G50" s="731" t="s">
        <v>984</v>
      </c>
      <c r="H50" s="731" t="s">
        <v>984</v>
      </c>
      <c r="I50" s="731" t="s">
        <v>984</v>
      </c>
      <c r="J50" s="731" t="s">
        <v>984</v>
      </c>
      <c r="K50" s="731" t="s">
        <v>984</v>
      </c>
      <c r="L50" s="731" t="s">
        <v>984</v>
      </c>
      <c r="M50" s="731" t="s">
        <v>984</v>
      </c>
      <c r="N50" s="731" t="s">
        <v>984</v>
      </c>
      <c r="O50" s="731" t="s">
        <v>984</v>
      </c>
      <c r="P50" s="731" t="s">
        <v>984</v>
      </c>
      <c r="Q50" s="731" t="s">
        <v>984</v>
      </c>
      <c r="R50" s="993"/>
      <c r="T50" s="675"/>
      <c r="U50" s="675"/>
      <c r="V50" s="675"/>
      <c r="W50" s="675"/>
      <c r="X50" s="675"/>
      <c r="Y50" s="675"/>
      <c r="Z50" s="675"/>
      <c r="AA50" s="675"/>
      <c r="AB50" s="675"/>
      <c r="AC50" s="675"/>
      <c r="AD50" s="675"/>
    </row>
    <row r="51" spans="1:30" ht="15.6">
      <c r="A51" s="732" t="s">
        <v>1010</v>
      </c>
      <c r="B51" s="733"/>
      <c r="C51" s="734"/>
      <c r="D51" s="734"/>
      <c r="E51" s="734"/>
      <c r="F51" s="734"/>
      <c r="G51" s="734"/>
      <c r="H51" s="734"/>
      <c r="I51" s="734"/>
      <c r="J51" s="734"/>
      <c r="K51" s="734"/>
      <c r="L51" s="734"/>
      <c r="M51" s="734"/>
      <c r="N51" s="734"/>
      <c r="O51" s="734"/>
      <c r="P51" s="734"/>
      <c r="Q51" s="734"/>
      <c r="R51" s="735">
        <f t="shared" ref="R51:R60" si="13">IFERROR(SUM(E51:Q51)/13,0)</f>
        <v>0</v>
      </c>
      <c r="T51" s="675"/>
      <c r="U51" s="675"/>
      <c r="V51" s="675"/>
      <c r="W51" s="675"/>
      <c r="X51" s="675"/>
      <c r="Y51" s="675"/>
      <c r="Z51" s="675"/>
      <c r="AA51" s="675"/>
      <c r="AB51" s="675"/>
      <c r="AC51" s="675"/>
      <c r="AD51" s="675"/>
    </row>
    <row r="52" spans="1:30" ht="15.6">
      <c r="A52" s="736" t="s">
        <v>1011</v>
      </c>
      <c r="B52" s="737"/>
      <c r="C52" s="734"/>
      <c r="D52" s="734"/>
      <c r="E52" s="734"/>
      <c r="F52" s="734"/>
      <c r="G52" s="734"/>
      <c r="H52" s="734"/>
      <c r="I52" s="734"/>
      <c r="J52" s="734"/>
      <c r="K52" s="734"/>
      <c r="L52" s="734"/>
      <c r="M52" s="734"/>
      <c r="N52" s="734"/>
      <c r="O52" s="734"/>
      <c r="P52" s="734"/>
      <c r="Q52" s="734"/>
      <c r="R52" s="735">
        <f t="shared" si="13"/>
        <v>0</v>
      </c>
      <c r="T52" s="675"/>
      <c r="U52" s="675"/>
      <c r="V52" s="675"/>
      <c r="W52" s="675"/>
      <c r="X52" s="675"/>
      <c r="Y52" s="675"/>
      <c r="Z52" s="675"/>
      <c r="AA52" s="675"/>
      <c r="AB52" s="675"/>
      <c r="AC52" s="675"/>
      <c r="AD52" s="675"/>
    </row>
    <row r="53" spans="1:30" ht="15.6">
      <c r="A53" s="736" t="s">
        <v>1012</v>
      </c>
      <c r="B53" s="737"/>
      <c r="C53" s="734"/>
      <c r="D53" s="734"/>
      <c r="E53" s="734"/>
      <c r="F53" s="734"/>
      <c r="G53" s="734"/>
      <c r="H53" s="734"/>
      <c r="I53" s="734"/>
      <c r="J53" s="734"/>
      <c r="K53" s="734"/>
      <c r="L53" s="734"/>
      <c r="M53" s="734"/>
      <c r="N53" s="734"/>
      <c r="O53" s="734"/>
      <c r="P53" s="734"/>
      <c r="Q53" s="734"/>
      <c r="R53" s="735">
        <f t="shared" si="13"/>
        <v>0</v>
      </c>
      <c r="T53" s="675"/>
      <c r="U53" s="675"/>
      <c r="V53" s="675"/>
      <c r="W53" s="675"/>
      <c r="X53" s="675"/>
      <c r="Y53" s="675"/>
      <c r="Z53" s="675"/>
      <c r="AA53" s="675"/>
      <c r="AB53" s="675"/>
      <c r="AC53" s="675"/>
      <c r="AD53" s="675"/>
    </row>
    <row r="54" spans="1:30" ht="15.6">
      <c r="A54" s="736" t="s">
        <v>366</v>
      </c>
      <c r="B54" s="737"/>
      <c r="C54" s="734"/>
      <c r="D54" s="734"/>
      <c r="E54" s="734"/>
      <c r="F54" s="734"/>
      <c r="G54" s="734"/>
      <c r="H54" s="734"/>
      <c r="I54" s="734"/>
      <c r="J54" s="734"/>
      <c r="K54" s="734"/>
      <c r="L54" s="734"/>
      <c r="M54" s="734"/>
      <c r="N54" s="734"/>
      <c r="O54" s="734"/>
      <c r="P54" s="734"/>
      <c r="Q54" s="734"/>
      <c r="R54" s="735">
        <f t="shared" si="13"/>
        <v>0</v>
      </c>
      <c r="T54" s="675"/>
      <c r="U54" s="675"/>
      <c r="V54" s="675"/>
      <c r="W54" s="675"/>
      <c r="X54" s="675"/>
      <c r="Y54" s="675"/>
      <c r="Z54" s="675"/>
      <c r="AA54" s="675"/>
      <c r="AB54" s="675"/>
      <c r="AC54" s="675"/>
      <c r="AD54" s="675"/>
    </row>
    <row r="55" spans="1:30" ht="15.6">
      <c r="A55" s="736" t="s">
        <v>366</v>
      </c>
      <c r="B55" s="737"/>
      <c r="C55" s="734"/>
      <c r="D55" s="734"/>
      <c r="E55" s="734"/>
      <c r="F55" s="734"/>
      <c r="G55" s="734"/>
      <c r="H55" s="734"/>
      <c r="I55" s="734"/>
      <c r="J55" s="734"/>
      <c r="K55" s="734"/>
      <c r="L55" s="734"/>
      <c r="M55" s="734"/>
      <c r="N55" s="734"/>
      <c r="O55" s="734"/>
      <c r="P55" s="734"/>
      <c r="Q55" s="734"/>
      <c r="R55" s="735">
        <f t="shared" si="13"/>
        <v>0</v>
      </c>
      <c r="T55" s="675"/>
      <c r="U55" s="675"/>
      <c r="V55" s="675"/>
      <c r="W55" s="675"/>
      <c r="X55" s="675"/>
      <c r="Y55" s="675"/>
      <c r="Z55" s="675"/>
      <c r="AA55" s="675"/>
      <c r="AB55" s="675"/>
      <c r="AC55" s="675"/>
      <c r="AD55" s="675"/>
    </row>
    <row r="56" spans="1:30" ht="15.6">
      <c r="A56" s="736" t="s">
        <v>366</v>
      </c>
      <c r="B56" s="737"/>
      <c r="C56" s="734"/>
      <c r="D56" s="734"/>
      <c r="E56" s="734"/>
      <c r="F56" s="734"/>
      <c r="G56" s="734"/>
      <c r="H56" s="734"/>
      <c r="I56" s="734"/>
      <c r="J56" s="734"/>
      <c r="K56" s="734"/>
      <c r="L56" s="734"/>
      <c r="M56" s="734"/>
      <c r="N56" s="734"/>
      <c r="O56" s="734"/>
      <c r="P56" s="734"/>
      <c r="Q56" s="734"/>
      <c r="R56" s="735">
        <f t="shared" si="13"/>
        <v>0</v>
      </c>
      <c r="T56" s="675"/>
      <c r="U56" s="675"/>
      <c r="V56" s="675"/>
      <c r="W56" s="675"/>
      <c r="X56" s="675"/>
      <c r="Y56" s="675"/>
      <c r="Z56" s="675"/>
      <c r="AA56" s="675"/>
      <c r="AB56" s="675"/>
      <c r="AC56" s="675"/>
      <c r="AD56" s="675"/>
    </row>
    <row r="57" spans="1:30" ht="15.6">
      <c r="A57" s="736" t="s">
        <v>366</v>
      </c>
      <c r="B57" s="737"/>
      <c r="C57" s="734"/>
      <c r="D57" s="734"/>
      <c r="E57" s="734"/>
      <c r="F57" s="734"/>
      <c r="G57" s="734"/>
      <c r="H57" s="734"/>
      <c r="I57" s="734"/>
      <c r="J57" s="734"/>
      <c r="K57" s="734"/>
      <c r="L57" s="734"/>
      <c r="M57" s="734"/>
      <c r="N57" s="734"/>
      <c r="O57" s="734"/>
      <c r="P57" s="734"/>
      <c r="Q57" s="734"/>
      <c r="R57" s="735">
        <f t="shared" si="13"/>
        <v>0</v>
      </c>
      <c r="T57" s="675"/>
      <c r="U57" s="675"/>
      <c r="V57" s="675"/>
      <c r="W57" s="675"/>
      <c r="X57" s="675"/>
      <c r="Y57" s="675"/>
      <c r="Z57" s="675"/>
      <c r="AA57" s="675"/>
      <c r="AB57" s="675"/>
      <c r="AC57" s="675"/>
      <c r="AD57" s="675"/>
    </row>
    <row r="58" spans="1:30" ht="15.6">
      <c r="A58" s="736" t="s">
        <v>366</v>
      </c>
      <c r="B58" s="737"/>
      <c r="C58" s="734"/>
      <c r="D58" s="734"/>
      <c r="E58" s="734"/>
      <c r="F58" s="734"/>
      <c r="G58" s="734"/>
      <c r="H58" s="734"/>
      <c r="I58" s="734"/>
      <c r="J58" s="734"/>
      <c r="K58" s="734"/>
      <c r="L58" s="734"/>
      <c r="M58" s="734"/>
      <c r="N58" s="734"/>
      <c r="O58" s="734"/>
      <c r="P58" s="734"/>
      <c r="Q58" s="734"/>
      <c r="R58" s="735">
        <f>IFERROR(SUM(E58:Q58)/13,0)</f>
        <v>0</v>
      </c>
      <c r="T58" s="675"/>
      <c r="U58" s="675"/>
      <c r="V58" s="675"/>
      <c r="W58" s="675"/>
      <c r="X58" s="675"/>
      <c r="Y58" s="675"/>
      <c r="Z58" s="675"/>
      <c r="AA58" s="675"/>
      <c r="AB58" s="675"/>
      <c r="AC58" s="675"/>
      <c r="AD58" s="675"/>
    </row>
    <row r="59" spans="1:30" ht="15.6">
      <c r="A59" s="736" t="s">
        <v>366</v>
      </c>
      <c r="B59" s="737"/>
      <c r="C59" s="734"/>
      <c r="D59" s="734"/>
      <c r="E59" s="734"/>
      <c r="F59" s="734"/>
      <c r="G59" s="734"/>
      <c r="H59" s="734"/>
      <c r="I59" s="734"/>
      <c r="J59" s="734"/>
      <c r="K59" s="734"/>
      <c r="L59" s="734"/>
      <c r="M59" s="734"/>
      <c r="N59" s="734"/>
      <c r="O59" s="734"/>
      <c r="P59" s="734"/>
      <c r="Q59" s="734"/>
      <c r="R59" s="735">
        <f t="shared" si="13"/>
        <v>0</v>
      </c>
      <c r="T59" s="675"/>
      <c r="U59" s="675"/>
      <c r="V59" s="675"/>
      <c r="W59" s="675"/>
      <c r="X59" s="675"/>
      <c r="Y59" s="675"/>
      <c r="Z59" s="675"/>
      <c r="AA59" s="675"/>
      <c r="AB59" s="675"/>
      <c r="AC59" s="675"/>
      <c r="AD59" s="675"/>
    </row>
    <row r="60" spans="1:30" ht="15.6">
      <c r="A60" s="738" t="s">
        <v>1013</v>
      </c>
      <c r="B60" s="739"/>
      <c r="C60" s="740"/>
      <c r="D60" s="740"/>
      <c r="E60" s="740"/>
      <c r="F60" s="740"/>
      <c r="G60" s="740"/>
      <c r="H60" s="740"/>
      <c r="I60" s="740"/>
      <c r="J60" s="740"/>
      <c r="K60" s="740"/>
      <c r="L60" s="740"/>
      <c r="M60" s="740"/>
      <c r="N60" s="740"/>
      <c r="O60" s="740"/>
      <c r="P60" s="740"/>
      <c r="Q60" s="740"/>
      <c r="R60" s="741">
        <f t="shared" si="13"/>
        <v>0</v>
      </c>
      <c r="T60" s="675"/>
      <c r="U60" s="675"/>
      <c r="V60" s="675"/>
      <c r="W60" s="675"/>
      <c r="X60" s="675"/>
      <c r="Y60" s="675"/>
      <c r="Z60" s="675"/>
      <c r="AA60" s="675"/>
      <c r="AB60" s="675"/>
      <c r="AC60" s="675"/>
      <c r="AD60" s="675"/>
    </row>
    <row r="61" spans="1:30" ht="15.6">
      <c r="A61" s="742">
        <v>6</v>
      </c>
      <c r="B61" s="743"/>
      <c r="C61" s="744"/>
      <c r="D61" s="744" t="s">
        <v>1014</v>
      </c>
      <c r="F61" s="745"/>
      <c r="G61" s="745"/>
      <c r="H61" s="745"/>
      <c r="I61" s="745"/>
      <c r="J61" s="745"/>
      <c r="K61" s="745"/>
      <c r="L61" s="745"/>
      <c r="M61" s="745"/>
      <c r="N61" s="721"/>
      <c r="O61" s="721"/>
      <c r="P61" s="721"/>
      <c r="Q61" s="721"/>
      <c r="R61" s="746">
        <f>SUM(R51:R60)</f>
        <v>0</v>
      </c>
      <c r="T61" s="675"/>
      <c r="U61" s="675"/>
      <c r="V61" s="675"/>
      <c r="W61" s="675"/>
      <c r="X61" s="675"/>
      <c r="Y61" s="675"/>
      <c r="Z61" s="675"/>
      <c r="AA61" s="675"/>
      <c r="AB61" s="675"/>
      <c r="AC61" s="675"/>
      <c r="AD61" s="675"/>
    </row>
    <row r="62" spans="1:30" ht="15.6">
      <c r="A62" s="675"/>
      <c r="B62" s="675"/>
      <c r="C62" s="675"/>
      <c r="D62" s="675"/>
      <c r="F62" s="675"/>
      <c r="G62" s="675"/>
      <c r="H62" s="675"/>
      <c r="I62" s="675"/>
      <c r="J62" s="675"/>
      <c r="K62" s="675"/>
      <c r="L62" s="675"/>
      <c r="M62" s="675"/>
      <c r="N62" s="675"/>
      <c r="O62" s="675"/>
      <c r="P62" s="675"/>
      <c r="Q62" s="675"/>
      <c r="R62" s="675"/>
      <c r="S62" s="675"/>
      <c r="T62" s="675"/>
      <c r="U62" s="675"/>
      <c r="V62" s="675"/>
      <c r="W62" s="675"/>
      <c r="X62" s="675"/>
      <c r="Y62" s="675"/>
      <c r="Z62" s="675"/>
      <c r="AA62" s="675"/>
      <c r="AB62" s="675"/>
      <c r="AC62" s="675"/>
      <c r="AD62" s="675"/>
    </row>
    <row r="63" spans="1:30" ht="15.6">
      <c r="A63" s="674"/>
      <c r="B63" s="674"/>
      <c r="C63" s="674"/>
      <c r="D63" s="674"/>
      <c r="E63" s="674"/>
      <c r="F63" s="674"/>
      <c r="G63" s="674"/>
      <c r="H63" s="674"/>
      <c r="I63" s="674"/>
      <c r="J63" s="674"/>
      <c r="K63" s="674"/>
      <c r="L63" s="674"/>
      <c r="M63" s="674"/>
      <c r="N63" s="674"/>
      <c r="O63" s="674"/>
      <c r="P63" s="674"/>
      <c r="Q63" s="674"/>
      <c r="R63" s="674"/>
      <c r="S63" s="674"/>
      <c r="T63" s="674"/>
      <c r="U63" s="674"/>
      <c r="V63" s="674"/>
      <c r="W63" s="675"/>
      <c r="X63" s="675"/>
      <c r="Y63" s="675"/>
      <c r="Z63" s="675"/>
      <c r="AA63" s="675"/>
      <c r="AB63" s="675"/>
      <c r="AC63" s="675"/>
      <c r="AD63" s="675"/>
    </row>
    <row r="64" spans="1:30" ht="15.6">
      <c r="A64" s="674"/>
      <c r="B64" s="674"/>
      <c r="C64" s="674"/>
      <c r="D64" s="674"/>
      <c r="E64" s="674"/>
      <c r="F64" s="674"/>
      <c r="G64" s="674"/>
      <c r="H64" s="674"/>
      <c r="I64" s="674"/>
      <c r="J64" s="674"/>
      <c r="K64" s="674"/>
      <c r="L64" s="674"/>
      <c r="M64" s="674"/>
      <c r="N64" s="674"/>
      <c r="O64" s="674"/>
      <c r="P64" s="674"/>
      <c r="Q64" s="674"/>
      <c r="R64" s="674"/>
      <c r="S64" s="674"/>
      <c r="T64" s="674"/>
      <c r="U64" s="674"/>
      <c r="V64" s="674"/>
      <c r="W64" s="675"/>
      <c r="X64" s="675"/>
      <c r="Y64" s="675"/>
      <c r="Z64" s="675"/>
      <c r="AA64" s="675"/>
      <c r="AB64" s="675"/>
      <c r="AC64" s="675"/>
      <c r="AD64" s="675"/>
    </row>
    <row r="65" spans="1:30" ht="15.6">
      <c r="A65" s="676" t="s">
        <v>111</v>
      </c>
      <c r="B65" s="674"/>
      <c r="C65" s="674"/>
      <c r="D65" s="674"/>
      <c r="E65" s="674"/>
      <c r="F65" s="674"/>
      <c r="G65" s="675"/>
      <c r="H65" s="675"/>
      <c r="I65" s="675"/>
      <c r="J65" s="675"/>
      <c r="K65" s="675"/>
      <c r="L65" s="675"/>
      <c r="M65" s="675"/>
      <c r="N65" s="675"/>
      <c r="O65" s="675"/>
      <c r="P65" s="675"/>
      <c r="Q65" s="675"/>
      <c r="R65" s="675"/>
      <c r="S65" s="675"/>
      <c r="T65" s="674"/>
      <c r="U65" s="674"/>
      <c r="V65" s="674"/>
      <c r="W65" s="675"/>
      <c r="X65" s="675"/>
      <c r="Y65" s="675"/>
      <c r="Z65" s="675"/>
      <c r="AA65" s="675"/>
      <c r="AB65" s="675"/>
      <c r="AC65" s="675"/>
      <c r="AD65" s="675"/>
    </row>
    <row r="66" spans="1:30" ht="15.6">
      <c r="A66" s="674"/>
      <c r="B66" s="674"/>
      <c r="C66" s="674"/>
      <c r="D66" s="674"/>
      <c r="E66" s="674"/>
      <c r="F66" s="674"/>
      <c r="G66" s="675"/>
      <c r="H66" s="675"/>
      <c r="I66" s="675"/>
      <c r="J66" s="675"/>
      <c r="K66" s="675"/>
      <c r="L66" s="675"/>
      <c r="M66" s="675"/>
      <c r="N66" s="675"/>
      <c r="O66" s="675"/>
      <c r="P66" s="675"/>
      <c r="Q66" s="675"/>
      <c r="R66" s="675"/>
      <c r="S66" s="675"/>
      <c r="T66" s="674"/>
      <c r="U66" s="674"/>
      <c r="V66" s="674"/>
      <c r="W66" s="675"/>
      <c r="X66" s="675"/>
      <c r="Y66" s="675"/>
      <c r="Z66" s="675"/>
      <c r="AA66" s="675"/>
      <c r="AB66" s="675"/>
      <c r="AC66" s="675"/>
      <c r="AD66" s="675"/>
    </row>
    <row r="67" spans="1:30" ht="15.6">
      <c r="A67" s="674"/>
      <c r="B67" s="677" t="s">
        <v>246</v>
      </c>
      <c r="C67" s="677" t="s">
        <v>259</v>
      </c>
      <c r="D67" s="678" t="s">
        <v>271</v>
      </c>
      <c r="E67" s="677" t="s">
        <v>332</v>
      </c>
      <c r="F67" s="678" t="s">
        <v>333</v>
      </c>
      <c r="G67" s="677" t="s">
        <v>334</v>
      </c>
      <c r="H67" s="678" t="s">
        <v>335</v>
      </c>
      <c r="I67" s="677" t="s">
        <v>336</v>
      </c>
      <c r="J67" s="678" t="s">
        <v>337</v>
      </c>
      <c r="K67" s="677" t="s">
        <v>338</v>
      </c>
      <c r="L67" s="678" t="s">
        <v>339</v>
      </c>
      <c r="M67" s="677" t="s">
        <v>340</v>
      </c>
      <c r="N67" s="678" t="s">
        <v>341</v>
      </c>
      <c r="O67" s="677" t="s">
        <v>342</v>
      </c>
      <c r="P67" s="678" t="s">
        <v>343</v>
      </c>
      <c r="Q67" s="677" t="s">
        <v>344</v>
      </c>
      <c r="R67" s="677" t="s">
        <v>345</v>
      </c>
      <c r="S67" s="678" t="s">
        <v>955</v>
      </c>
      <c r="T67" s="678" t="s">
        <v>956</v>
      </c>
      <c r="U67" s="678" t="s">
        <v>957</v>
      </c>
      <c r="V67" s="678" t="s">
        <v>958</v>
      </c>
      <c r="W67" s="675"/>
      <c r="X67" s="675"/>
      <c r="Y67" s="675"/>
      <c r="Z67" s="675"/>
      <c r="AA67" s="675"/>
      <c r="AB67" s="675"/>
      <c r="AC67" s="675"/>
      <c r="AD67" s="675"/>
    </row>
    <row r="68" spans="1:30" ht="15.6">
      <c r="A68" s="747"/>
      <c r="B68" s="981" t="s">
        <v>854</v>
      </c>
      <c r="C68" s="974" t="s">
        <v>1015</v>
      </c>
      <c r="D68" s="974" t="s">
        <v>1016</v>
      </c>
      <c r="E68" s="974" t="s">
        <v>1017</v>
      </c>
      <c r="F68" s="974" t="s">
        <v>1018</v>
      </c>
      <c r="G68" s="728" t="s">
        <v>965</v>
      </c>
      <c r="H68" s="729" t="s">
        <v>966</v>
      </c>
      <c r="I68" s="729" t="s">
        <v>967</v>
      </c>
      <c r="J68" s="729" t="s">
        <v>968</v>
      </c>
      <c r="K68" s="729" t="s">
        <v>969</v>
      </c>
      <c r="L68" s="729" t="s">
        <v>970</v>
      </c>
      <c r="M68" s="729" t="s">
        <v>971</v>
      </c>
      <c r="N68" s="729" t="s">
        <v>972</v>
      </c>
      <c r="O68" s="729" t="s">
        <v>973</v>
      </c>
      <c r="P68" s="729" t="s">
        <v>974</v>
      </c>
      <c r="Q68" s="729" t="s">
        <v>975</v>
      </c>
      <c r="R68" s="729" t="s">
        <v>976</v>
      </c>
      <c r="S68" s="729" t="s">
        <v>965</v>
      </c>
      <c r="T68" s="976" t="s">
        <v>1019</v>
      </c>
      <c r="U68" s="976" t="s">
        <v>1020</v>
      </c>
      <c r="V68" s="978" t="s">
        <v>1021</v>
      </c>
      <c r="W68" s="675"/>
      <c r="X68" s="675"/>
      <c r="Y68" s="675"/>
      <c r="Z68" s="675"/>
      <c r="AA68" s="675"/>
      <c r="AB68" s="675"/>
      <c r="AC68" s="675"/>
      <c r="AD68" s="675"/>
    </row>
    <row r="69" spans="1:30" ht="25.5" customHeight="1">
      <c r="A69" s="748" t="s">
        <v>2</v>
      </c>
      <c r="B69" s="982"/>
      <c r="C69" s="975"/>
      <c r="D69" s="975"/>
      <c r="E69" s="975"/>
      <c r="F69" s="975"/>
      <c r="G69" s="730" t="s">
        <v>984</v>
      </c>
      <c r="H69" s="731" t="s">
        <v>985</v>
      </c>
      <c r="I69" s="731" t="s">
        <v>985</v>
      </c>
      <c r="J69" s="731" t="s">
        <v>985</v>
      </c>
      <c r="K69" s="731" t="s">
        <v>1022</v>
      </c>
      <c r="L69" s="731" t="s">
        <v>985</v>
      </c>
      <c r="M69" s="731" t="s">
        <v>985</v>
      </c>
      <c r="N69" s="731" t="s">
        <v>985</v>
      </c>
      <c r="O69" s="731" t="s">
        <v>985</v>
      </c>
      <c r="P69" s="731" t="s">
        <v>985</v>
      </c>
      <c r="Q69" s="731" t="s">
        <v>985</v>
      </c>
      <c r="R69" s="731" t="s">
        <v>985</v>
      </c>
      <c r="S69" s="731" t="s">
        <v>985</v>
      </c>
      <c r="T69" s="977"/>
      <c r="U69" s="977"/>
      <c r="V69" s="979"/>
      <c r="W69" s="675"/>
      <c r="X69" s="675"/>
      <c r="Y69" s="675"/>
      <c r="Z69" s="675"/>
      <c r="AA69" s="675"/>
      <c r="AB69" s="675"/>
      <c r="AC69" s="675"/>
      <c r="AD69" s="675"/>
    </row>
    <row r="70" spans="1:30" ht="15.6">
      <c r="A70" s="688" t="s">
        <v>1023</v>
      </c>
      <c r="B70" s="691"/>
      <c r="C70" s="691"/>
      <c r="D70" s="691"/>
      <c r="E70" s="691"/>
      <c r="F70" s="691"/>
      <c r="G70" s="691"/>
      <c r="H70" s="691"/>
      <c r="I70" s="691"/>
      <c r="J70" s="691"/>
      <c r="K70" s="691"/>
      <c r="L70" s="690"/>
      <c r="M70" s="691"/>
      <c r="N70" s="691"/>
      <c r="O70" s="691"/>
      <c r="P70" s="691"/>
      <c r="Q70" s="691"/>
      <c r="R70" s="691"/>
      <c r="S70" s="691"/>
      <c r="T70" s="749">
        <f>SUM(G70:S70)/13</f>
        <v>0</v>
      </c>
      <c r="U70" s="750">
        <v>0</v>
      </c>
      <c r="V70" s="751">
        <f>T70*U70</f>
        <v>0</v>
      </c>
      <c r="W70" s="675"/>
      <c r="X70" s="675"/>
      <c r="Y70" s="675"/>
      <c r="Z70" s="675"/>
      <c r="AA70" s="675"/>
      <c r="AB70" s="675"/>
      <c r="AC70" s="675"/>
      <c r="AD70" s="675"/>
    </row>
    <row r="71" spans="1:30" ht="15.6">
      <c r="A71" s="688" t="s">
        <v>1024</v>
      </c>
      <c r="B71" s="700"/>
      <c r="C71" s="700"/>
      <c r="D71" s="700"/>
      <c r="E71" s="700"/>
      <c r="F71" s="700"/>
      <c r="G71" s="700"/>
      <c r="H71" s="700"/>
      <c r="I71" s="700"/>
      <c r="J71" s="700"/>
      <c r="K71" s="700"/>
      <c r="L71" s="700"/>
      <c r="M71" s="700"/>
      <c r="N71" s="700"/>
      <c r="O71" s="700"/>
      <c r="P71" s="700"/>
      <c r="Q71" s="700"/>
      <c r="R71" s="700"/>
      <c r="S71" s="700"/>
      <c r="T71" s="752">
        <f t="shared" ref="T71:T80" si="14">SUM(G71:S71)/13</f>
        <v>0</v>
      </c>
      <c r="U71" s="753">
        <v>0</v>
      </c>
      <c r="V71" s="754">
        <f t="shared" ref="V71:V80" si="15">T71*U71</f>
        <v>0</v>
      </c>
      <c r="W71" s="675"/>
      <c r="X71" s="675"/>
      <c r="Y71" s="675"/>
      <c r="Z71" s="675"/>
      <c r="AA71" s="675"/>
      <c r="AB71" s="675"/>
      <c r="AC71" s="675"/>
      <c r="AD71" s="675"/>
    </row>
    <row r="72" spans="1:30" ht="15.6">
      <c r="A72" s="688" t="s">
        <v>1025</v>
      </c>
      <c r="B72" s="700"/>
      <c r="C72" s="700"/>
      <c r="D72" s="700"/>
      <c r="E72" s="700"/>
      <c r="F72" s="700"/>
      <c r="G72" s="700"/>
      <c r="H72" s="700"/>
      <c r="I72" s="700"/>
      <c r="J72" s="700"/>
      <c r="K72" s="700"/>
      <c r="L72" s="700"/>
      <c r="M72" s="700"/>
      <c r="N72" s="700"/>
      <c r="O72" s="700"/>
      <c r="P72" s="700"/>
      <c r="Q72" s="700"/>
      <c r="R72" s="700"/>
      <c r="S72" s="700"/>
      <c r="T72" s="752">
        <f t="shared" si="14"/>
        <v>0</v>
      </c>
      <c r="U72" s="753">
        <v>0</v>
      </c>
      <c r="V72" s="754">
        <f t="shared" si="15"/>
        <v>0</v>
      </c>
      <c r="W72" s="675"/>
      <c r="X72" s="675"/>
      <c r="Y72" s="675"/>
      <c r="Z72" s="675"/>
      <c r="AA72" s="675"/>
      <c r="AB72" s="675"/>
      <c r="AC72" s="675"/>
      <c r="AD72" s="675"/>
    </row>
    <row r="73" spans="1:30" ht="15.6">
      <c r="A73" s="688"/>
      <c r="B73" s="700"/>
      <c r="C73" s="700"/>
      <c r="D73" s="700"/>
      <c r="E73" s="700"/>
      <c r="F73" s="700"/>
      <c r="G73" s="700"/>
      <c r="H73" s="700"/>
      <c r="I73" s="700"/>
      <c r="J73" s="700"/>
      <c r="K73" s="700"/>
      <c r="L73" s="700"/>
      <c r="M73" s="700"/>
      <c r="N73" s="700"/>
      <c r="O73" s="700"/>
      <c r="P73" s="700"/>
      <c r="Q73" s="700"/>
      <c r="R73" s="700"/>
      <c r="S73" s="700"/>
      <c r="T73" s="752">
        <f t="shared" si="14"/>
        <v>0</v>
      </c>
      <c r="U73" s="753">
        <v>0</v>
      </c>
      <c r="V73" s="754">
        <f t="shared" si="15"/>
        <v>0</v>
      </c>
      <c r="W73" s="675"/>
      <c r="X73" s="675"/>
      <c r="Y73" s="675"/>
      <c r="Z73" s="675"/>
      <c r="AA73" s="675"/>
      <c r="AB73" s="675"/>
      <c r="AC73" s="675"/>
      <c r="AD73" s="675"/>
    </row>
    <row r="74" spans="1:30" ht="15.6">
      <c r="A74" s="688" t="s">
        <v>366</v>
      </c>
      <c r="B74" s="700"/>
      <c r="C74" s="700"/>
      <c r="D74" s="700"/>
      <c r="E74" s="700"/>
      <c r="F74" s="700"/>
      <c r="G74" s="700"/>
      <c r="H74" s="700"/>
      <c r="I74" s="700"/>
      <c r="J74" s="700"/>
      <c r="K74" s="700"/>
      <c r="L74" s="700"/>
      <c r="M74" s="700"/>
      <c r="N74" s="700"/>
      <c r="O74" s="700"/>
      <c r="P74" s="700"/>
      <c r="Q74" s="700"/>
      <c r="R74" s="700"/>
      <c r="S74" s="700"/>
      <c r="T74" s="752">
        <f t="shared" si="14"/>
        <v>0</v>
      </c>
      <c r="U74" s="753">
        <v>0</v>
      </c>
      <c r="V74" s="754">
        <f t="shared" si="15"/>
        <v>0</v>
      </c>
      <c r="W74" s="675"/>
      <c r="X74" s="675"/>
      <c r="Y74" s="675"/>
      <c r="Z74" s="675"/>
      <c r="AA74" s="675"/>
      <c r="AB74" s="675"/>
      <c r="AC74" s="675"/>
      <c r="AD74" s="675"/>
    </row>
    <row r="75" spans="1:30" ht="15.6">
      <c r="A75" s="688"/>
      <c r="B75" s="700"/>
      <c r="C75" s="700"/>
      <c r="D75" s="700"/>
      <c r="E75" s="700"/>
      <c r="F75" s="700"/>
      <c r="G75" s="700"/>
      <c r="H75" s="700"/>
      <c r="I75" s="700"/>
      <c r="J75" s="700"/>
      <c r="K75" s="700"/>
      <c r="L75" s="700"/>
      <c r="M75" s="700"/>
      <c r="N75" s="700"/>
      <c r="O75" s="700"/>
      <c r="P75" s="700"/>
      <c r="Q75" s="700"/>
      <c r="R75" s="700"/>
      <c r="S75" s="700"/>
      <c r="T75" s="752">
        <f t="shared" si="14"/>
        <v>0</v>
      </c>
      <c r="U75" s="753">
        <v>0</v>
      </c>
      <c r="V75" s="754">
        <f t="shared" si="15"/>
        <v>0</v>
      </c>
      <c r="W75" s="675"/>
      <c r="X75" s="675"/>
      <c r="Y75" s="675"/>
      <c r="Z75" s="675"/>
      <c r="AA75" s="675"/>
      <c r="AB75" s="675"/>
      <c r="AC75" s="675"/>
      <c r="AD75" s="675"/>
    </row>
    <row r="76" spans="1:30" ht="15.6">
      <c r="A76" s="688"/>
      <c r="B76" s="700"/>
      <c r="C76" s="700"/>
      <c r="D76" s="700"/>
      <c r="E76" s="700"/>
      <c r="F76" s="700"/>
      <c r="G76" s="700"/>
      <c r="H76" s="700"/>
      <c r="I76" s="700"/>
      <c r="J76" s="700"/>
      <c r="K76" s="700"/>
      <c r="L76" s="700"/>
      <c r="M76" s="700"/>
      <c r="N76" s="700"/>
      <c r="O76" s="700"/>
      <c r="P76" s="700"/>
      <c r="Q76" s="700"/>
      <c r="R76" s="700"/>
      <c r="S76" s="700"/>
      <c r="T76" s="752">
        <f t="shared" si="14"/>
        <v>0</v>
      </c>
      <c r="U76" s="753">
        <v>0</v>
      </c>
      <c r="V76" s="754">
        <f t="shared" si="15"/>
        <v>0</v>
      </c>
      <c r="W76" s="675"/>
      <c r="X76" s="675"/>
      <c r="Y76" s="675"/>
      <c r="Z76" s="675"/>
      <c r="AA76" s="675"/>
      <c r="AB76" s="675"/>
      <c r="AC76" s="675"/>
      <c r="AD76" s="675"/>
    </row>
    <row r="77" spans="1:30" ht="15.6">
      <c r="A77" s="688"/>
      <c r="B77" s="700"/>
      <c r="C77" s="700"/>
      <c r="D77" s="700"/>
      <c r="E77" s="700"/>
      <c r="F77" s="700"/>
      <c r="G77" s="700"/>
      <c r="H77" s="700"/>
      <c r="I77" s="700"/>
      <c r="J77" s="700"/>
      <c r="K77" s="700"/>
      <c r="L77" s="700"/>
      <c r="M77" s="700"/>
      <c r="N77" s="700"/>
      <c r="O77" s="700"/>
      <c r="P77" s="700"/>
      <c r="Q77" s="700"/>
      <c r="R77" s="700"/>
      <c r="S77" s="700"/>
      <c r="T77" s="752">
        <f t="shared" si="14"/>
        <v>0</v>
      </c>
      <c r="U77" s="753">
        <v>0</v>
      </c>
      <c r="V77" s="754">
        <f t="shared" si="15"/>
        <v>0</v>
      </c>
      <c r="W77" s="675"/>
      <c r="X77" s="675"/>
      <c r="Y77" s="675"/>
      <c r="Z77" s="675"/>
      <c r="AA77" s="675"/>
      <c r="AB77" s="675"/>
      <c r="AC77" s="675"/>
      <c r="AD77" s="675"/>
    </row>
    <row r="78" spans="1:30" ht="15.6">
      <c r="A78" s="688" t="s">
        <v>366</v>
      </c>
      <c r="B78" s="700"/>
      <c r="C78" s="700"/>
      <c r="D78" s="700"/>
      <c r="E78" s="700"/>
      <c r="F78" s="700"/>
      <c r="G78" s="700"/>
      <c r="H78" s="700"/>
      <c r="I78" s="700"/>
      <c r="J78" s="700"/>
      <c r="K78" s="700"/>
      <c r="L78" s="700"/>
      <c r="M78" s="700"/>
      <c r="N78" s="700"/>
      <c r="O78" s="700"/>
      <c r="P78" s="700"/>
      <c r="Q78" s="700"/>
      <c r="R78" s="700"/>
      <c r="S78" s="700"/>
      <c r="T78" s="752">
        <f t="shared" si="14"/>
        <v>0</v>
      </c>
      <c r="U78" s="753">
        <v>0</v>
      </c>
      <c r="V78" s="754">
        <f t="shared" si="15"/>
        <v>0</v>
      </c>
      <c r="W78" s="675"/>
      <c r="X78" s="675"/>
      <c r="Y78" s="675"/>
      <c r="Z78" s="675"/>
      <c r="AA78" s="675"/>
      <c r="AB78" s="675"/>
      <c r="AC78" s="675"/>
      <c r="AD78" s="675"/>
    </row>
    <row r="79" spans="1:30" ht="15.6">
      <c r="A79" s="688"/>
      <c r="B79" s="700"/>
      <c r="C79" s="700"/>
      <c r="D79" s="700"/>
      <c r="E79" s="700"/>
      <c r="F79" s="700"/>
      <c r="G79" s="700"/>
      <c r="H79" s="700"/>
      <c r="I79" s="700"/>
      <c r="J79" s="700"/>
      <c r="K79" s="700"/>
      <c r="L79" s="700"/>
      <c r="M79" s="700"/>
      <c r="N79" s="700"/>
      <c r="O79" s="700"/>
      <c r="P79" s="700"/>
      <c r="Q79" s="700"/>
      <c r="R79" s="700"/>
      <c r="S79" s="700"/>
      <c r="T79" s="752">
        <f t="shared" si="14"/>
        <v>0</v>
      </c>
      <c r="U79" s="753">
        <v>0</v>
      </c>
      <c r="V79" s="754">
        <f t="shared" si="15"/>
        <v>0</v>
      </c>
      <c r="W79" s="675"/>
      <c r="X79" s="675"/>
      <c r="Y79" s="675"/>
      <c r="Z79" s="675"/>
      <c r="AA79" s="675"/>
      <c r="AB79" s="675"/>
      <c r="AC79" s="675"/>
      <c r="AD79" s="675"/>
    </row>
    <row r="80" spans="1:30" ht="15.6">
      <c r="A80" s="755" t="s">
        <v>1026</v>
      </c>
      <c r="B80" s="707"/>
      <c r="C80" s="707"/>
      <c r="D80" s="707"/>
      <c r="E80" s="707"/>
      <c r="F80" s="707"/>
      <c r="G80" s="707"/>
      <c r="H80" s="707"/>
      <c r="I80" s="707"/>
      <c r="J80" s="707"/>
      <c r="K80" s="707"/>
      <c r="L80" s="707"/>
      <c r="M80" s="707"/>
      <c r="N80" s="707"/>
      <c r="O80" s="707"/>
      <c r="P80" s="707"/>
      <c r="Q80" s="707"/>
      <c r="R80" s="707"/>
      <c r="S80" s="707"/>
      <c r="T80" s="756">
        <f t="shared" si="14"/>
        <v>0</v>
      </c>
      <c r="U80" s="757">
        <v>0</v>
      </c>
      <c r="V80" s="758">
        <f t="shared" si="15"/>
        <v>0</v>
      </c>
      <c r="W80" s="675"/>
      <c r="X80" s="675"/>
      <c r="Y80" s="675"/>
      <c r="Z80" s="675"/>
      <c r="AA80" s="675"/>
      <c r="AB80" s="675"/>
      <c r="AC80" s="675"/>
      <c r="AD80" s="675"/>
    </row>
    <row r="81" spans="1:30" ht="15.6">
      <c r="A81" s="713">
        <v>8</v>
      </c>
      <c r="B81" s="759" t="s">
        <v>1027</v>
      </c>
      <c r="C81" s="760"/>
      <c r="D81" s="760"/>
      <c r="E81" s="760"/>
      <c r="F81" s="760"/>
      <c r="G81" s="760"/>
      <c r="H81" s="760"/>
      <c r="I81" s="760"/>
      <c r="J81" s="760"/>
      <c r="K81" s="760"/>
      <c r="L81" s="760"/>
      <c r="M81" s="760"/>
      <c r="N81" s="760"/>
      <c r="O81" s="760"/>
      <c r="P81" s="760"/>
      <c r="Q81" s="760"/>
      <c r="R81" s="760"/>
      <c r="S81" s="760"/>
      <c r="T81" s="760" t="s">
        <v>1028</v>
      </c>
      <c r="U81" s="760"/>
      <c r="V81" s="761">
        <f>SUM(V70:V80)</f>
        <v>0</v>
      </c>
      <c r="W81" s="675"/>
      <c r="X81" s="675"/>
      <c r="Y81" s="675"/>
      <c r="Z81" s="675"/>
      <c r="AA81" s="675"/>
      <c r="AB81" s="675"/>
      <c r="AC81" s="675"/>
      <c r="AD81" s="675"/>
    </row>
    <row r="82" spans="1:30" ht="15.6">
      <c r="A82" s="674"/>
      <c r="B82" s="674"/>
      <c r="C82" s="674"/>
      <c r="D82" s="674"/>
      <c r="E82" s="674"/>
      <c r="F82" s="674"/>
      <c r="G82" s="674"/>
      <c r="H82" s="674"/>
      <c r="I82" s="674"/>
      <c r="J82" s="674"/>
      <c r="K82" s="674"/>
      <c r="L82" s="674"/>
      <c r="M82" s="674"/>
      <c r="N82" s="674"/>
      <c r="O82" s="674"/>
      <c r="P82" s="674"/>
      <c r="Q82" s="674"/>
      <c r="R82" s="674"/>
      <c r="S82" s="674"/>
      <c r="T82" s="674"/>
      <c r="U82" s="674"/>
      <c r="V82" s="674"/>
      <c r="W82" s="675"/>
      <c r="X82" s="675"/>
      <c r="Y82" s="675"/>
      <c r="Z82" s="675"/>
      <c r="AA82" s="675"/>
      <c r="AB82" s="675"/>
      <c r="AC82" s="675"/>
      <c r="AD82" s="675"/>
    </row>
    <row r="83" spans="1:30" ht="15.6">
      <c r="A83" s="674" t="s">
        <v>1029</v>
      </c>
      <c r="B83" s="674"/>
      <c r="C83" s="674"/>
      <c r="D83" s="674"/>
      <c r="E83" s="674"/>
      <c r="F83" s="674"/>
      <c r="G83" s="674"/>
      <c r="H83" s="674"/>
      <c r="I83" s="674"/>
      <c r="J83" s="674"/>
      <c r="K83" s="674"/>
      <c r="L83" s="674"/>
      <c r="M83" s="674"/>
      <c r="N83" s="674"/>
      <c r="O83" s="674"/>
      <c r="P83" s="674"/>
      <c r="Q83" s="674"/>
      <c r="R83" s="674"/>
      <c r="S83" s="674"/>
      <c r="T83" s="674"/>
      <c r="U83" s="674"/>
      <c r="V83" s="674"/>
      <c r="W83" s="675"/>
      <c r="X83" s="675"/>
      <c r="Y83" s="675"/>
      <c r="Z83" s="675"/>
      <c r="AA83" s="675"/>
      <c r="AB83" s="675"/>
      <c r="AC83" s="675"/>
      <c r="AD83" s="675"/>
    </row>
    <row r="84" spans="1:30" ht="15.6">
      <c r="A84" s="674"/>
      <c r="B84" s="674"/>
      <c r="C84" s="674"/>
      <c r="D84" s="674"/>
      <c r="E84" s="674"/>
      <c r="F84" s="674"/>
      <c r="G84" s="674"/>
      <c r="H84" s="674"/>
      <c r="I84" s="674"/>
      <c r="J84" s="674"/>
      <c r="K84" s="674"/>
      <c r="L84" s="674"/>
      <c r="M84" s="674"/>
      <c r="N84" s="674"/>
      <c r="O84" s="674"/>
      <c r="P84" s="674"/>
      <c r="Q84" s="674"/>
      <c r="R84" s="674"/>
      <c r="S84" s="674"/>
      <c r="T84" s="674"/>
      <c r="U84" s="674"/>
      <c r="V84" s="674"/>
      <c r="W84" s="675"/>
      <c r="X84" s="675"/>
      <c r="Y84" s="675"/>
      <c r="Z84" s="675"/>
      <c r="AA84" s="675"/>
      <c r="AB84" s="675"/>
      <c r="AC84" s="675"/>
      <c r="AD84" s="675"/>
    </row>
    <row r="85" spans="1:30" ht="15.6">
      <c r="A85" s="762"/>
      <c r="B85" s="763"/>
      <c r="C85" s="763"/>
      <c r="D85" s="764"/>
      <c r="E85" s="764"/>
      <c r="F85" s="764"/>
      <c r="G85" s="763"/>
      <c r="H85" s="763"/>
      <c r="I85" s="764"/>
      <c r="J85" s="764"/>
      <c r="K85" s="764"/>
      <c r="L85" s="764"/>
      <c r="M85" s="764"/>
      <c r="N85" s="675"/>
      <c r="O85" s="675"/>
      <c r="P85" s="675"/>
      <c r="Q85" s="675"/>
      <c r="R85" s="675"/>
      <c r="S85" s="675"/>
      <c r="T85" s="675"/>
      <c r="U85" s="675"/>
      <c r="V85" s="675"/>
      <c r="W85" s="675"/>
      <c r="X85" s="675"/>
      <c r="Y85" s="675"/>
      <c r="Z85" s="675"/>
      <c r="AA85" s="675"/>
      <c r="AB85" s="675"/>
      <c r="AC85" s="675"/>
      <c r="AD85" s="675"/>
    </row>
    <row r="86" spans="1:30" ht="15.6">
      <c r="A86" s="762"/>
      <c r="B86" s="763"/>
      <c r="C86" s="763"/>
      <c r="D86" s="763"/>
      <c r="E86" s="763"/>
      <c r="F86" s="763"/>
      <c r="G86" s="763"/>
      <c r="H86" s="763"/>
      <c r="I86" s="763"/>
      <c r="J86" s="763"/>
      <c r="K86" s="763"/>
      <c r="L86" s="763"/>
      <c r="M86" s="763"/>
      <c r="N86" s="675"/>
      <c r="O86" s="675"/>
      <c r="P86" s="675"/>
      <c r="Q86" s="675"/>
      <c r="R86" s="675"/>
      <c r="S86" s="675"/>
      <c r="T86" s="675"/>
      <c r="U86" s="675"/>
      <c r="V86" s="675"/>
      <c r="W86" s="675"/>
      <c r="X86" s="675"/>
      <c r="Y86" s="675"/>
      <c r="Z86" s="675"/>
      <c r="AA86" s="675"/>
      <c r="AB86" s="675"/>
      <c r="AC86" s="675"/>
      <c r="AD86" s="675"/>
    </row>
    <row r="87" spans="1:30" ht="15.6">
      <c r="A87" s="765" t="s">
        <v>1030</v>
      </c>
      <c r="B87" s="765"/>
      <c r="C87" s="765"/>
      <c r="D87" s="763"/>
      <c r="E87" s="763"/>
      <c r="F87" s="763"/>
      <c r="G87" s="763"/>
      <c r="H87" s="763"/>
      <c r="I87" s="763"/>
      <c r="J87" s="763"/>
      <c r="K87" s="763"/>
      <c r="L87" s="763"/>
      <c r="M87" s="763"/>
      <c r="N87" s="675"/>
      <c r="O87" s="675"/>
      <c r="P87" s="675"/>
      <c r="Q87" s="675"/>
      <c r="R87" s="675"/>
      <c r="S87" s="675"/>
      <c r="T87" s="675"/>
      <c r="U87" s="675"/>
      <c r="V87" s="675"/>
      <c r="W87" s="675"/>
      <c r="X87" s="675"/>
      <c r="Y87" s="675"/>
      <c r="Z87" s="675"/>
      <c r="AA87" s="675"/>
      <c r="AB87" s="675"/>
      <c r="AC87" s="675"/>
      <c r="AD87" s="675"/>
    </row>
    <row r="88" spans="1:30" ht="15.6">
      <c r="A88" s="762"/>
      <c r="B88" s="763" t="s">
        <v>1031</v>
      </c>
      <c r="C88" s="763"/>
      <c r="D88" s="763"/>
      <c r="E88" s="763"/>
      <c r="F88" s="763"/>
      <c r="G88" s="763"/>
      <c r="H88" s="763"/>
      <c r="I88" s="763"/>
      <c r="J88" s="763"/>
      <c r="K88" s="763"/>
      <c r="L88" s="763"/>
      <c r="M88" s="763"/>
      <c r="N88" s="675"/>
      <c r="O88" s="675"/>
      <c r="P88" s="675"/>
      <c r="Q88" s="675"/>
      <c r="R88" s="675"/>
      <c r="S88" s="675"/>
      <c r="T88" s="675"/>
      <c r="U88" s="675"/>
      <c r="V88" s="675"/>
      <c r="W88" s="675"/>
      <c r="X88" s="675"/>
      <c r="Y88" s="675"/>
      <c r="Z88" s="675"/>
      <c r="AA88" s="675"/>
      <c r="AB88" s="675"/>
      <c r="AC88" s="675"/>
      <c r="AD88" s="675"/>
    </row>
    <row r="89" spans="1:30" ht="15.6">
      <c r="A89" s="762"/>
      <c r="B89" s="763"/>
      <c r="C89" s="763"/>
      <c r="D89" s="763"/>
      <c r="E89" s="763"/>
      <c r="F89" s="763"/>
      <c r="G89" s="763"/>
      <c r="H89" s="763"/>
      <c r="I89" s="763"/>
      <c r="J89" s="763"/>
      <c r="K89" s="763"/>
      <c r="L89" s="763"/>
      <c r="M89" s="763"/>
      <c r="N89" s="675"/>
      <c r="O89" s="675"/>
      <c r="P89" s="675"/>
      <c r="Q89" s="675"/>
      <c r="R89" s="675"/>
      <c r="S89" s="675"/>
      <c r="T89" s="675"/>
      <c r="U89" s="675"/>
      <c r="V89" s="675"/>
      <c r="W89" s="675"/>
      <c r="X89" s="675"/>
      <c r="Y89" s="675"/>
      <c r="Z89" s="675"/>
      <c r="AA89" s="675"/>
      <c r="AB89" s="675"/>
      <c r="AC89" s="675"/>
      <c r="AD89" s="675"/>
    </row>
    <row r="90" spans="1:30" ht="15.6">
      <c r="A90" s="766"/>
      <c r="B90" s="767" t="s">
        <v>380</v>
      </c>
      <c r="C90" s="768">
        <v>350</v>
      </c>
      <c r="D90" s="768">
        <v>352</v>
      </c>
      <c r="E90" s="768">
        <v>352</v>
      </c>
      <c r="F90" s="768">
        <v>353</v>
      </c>
      <c r="G90" s="768">
        <v>354</v>
      </c>
      <c r="H90" s="768">
        <v>355</v>
      </c>
      <c r="I90" s="768">
        <v>356</v>
      </c>
      <c r="J90" s="768">
        <v>357</v>
      </c>
      <c r="K90" s="768">
        <v>358</v>
      </c>
      <c r="L90" s="768">
        <v>359</v>
      </c>
      <c r="M90" s="769"/>
      <c r="N90" s="675"/>
      <c r="O90" s="675"/>
      <c r="P90" s="675"/>
      <c r="Q90" s="675"/>
      <c r="R90" s="675"/>
      <c r="S90" s="675"/>
      <c r="T90" s="675"/>
      <c r="U90" s="675"/>
      <c r="V90" s="675"/>
      <c r="W90" s="675"/>
      <c r="X90" s="675"/>
      <c r="Y90" s="675"/>
      <c r="Z90" s="675"/>
      <c r="AA90" s="675"/>
      <c r="AB90" s="675"/>
      <c r="AC90" s="675"/>
      <c r="AD90" s="675"/>
    </row>
    <row r="91" spans="1:30" ht="58.5" customHeight="1">
      <c r="A91" s="770"/>
      <c r="B91" s="771"/>
      <c r="C91" s="772" t="s">
        <v>1032</v>
      </c>
      <c r="D91" s="772" t="s">
        <v>1033</v>
      </c>
      <c r="E91" s="772" t="s">
        <v>1034</v>
      </c>
      <c r="F91" s="772" t="s">
        <v>1035</v>
      </c>
      <c r="G91" s="772" t="s">
        <v>1036</v>
      </c>
      <c r="H91" s="772" t="s">
        <v>1037</v>
      </c>
      <c r="I91" s="772" t="s">
        <v>1038</v>
      </c>
      <c r="J91" s="772" t="s">
        <v>1039</v>
      </c>
      <c r="K91" s="772" t="s">
        <v>1040</v>
      </c>
      <c r="L91" s="772" t="s">
        <v>1041</v>
      </c>
      <c r="M91" s="773" t="s">
        <v>221</v>
      </c>
      <c r="N91" s="675"/>
      <c r="O91" s="675"/>
      <c r="P91" s="675"/>
      <c r="Q91" s="675"/>
      <c r="R91" s="675"/>
      <c r="S91" s="675"/>
      <c r="T91" s="675"/>
      <c r="U91" s="675"/>
      <c r="V91" s="675"/>
      <c r="W91" s="675"/>
      <c r="X91" s="675"/>
      <c r="Y91" s="675"/>
      <c r="Z91" s="675"/>
      <c r="AA91" s="675"/>
      <c r="AB91" s="675"/>
      <c r="AC91" s="675"/>
      <c r="AD91" s="675"/>
    </row>
    <row r="92" spans="1:30" ht="15.6">
      <c r="A92" s="774" t="s">
        <v>727</v>
      </c>
      <c r="B92" s="775"/>
      <c r="C92" s="776"/>
      <c r="D92" s="776"/>
      <c r="E92" s="776"/>
      <c r="F92" s="776"/>
      <c r="G92" s="776"/>
      <c r="H92" s="776"/>
      <c r="I92" s="776"/>
      <c r="J92" s="776"/>
      <c r="K92" s="776"/>
      <c r="L92" s="776"/>
      <c r="M92" s="777">
        <f t="shared" ref="M92:M108" si="16">SUM(C92:L92)</f>
        <v>0</v>
      </c>
      <c r="N92" s="675"/>
      <c r="O92" s="675"/>
      <c r="P92" s="675"/>
      <c r="Q92" s="675"/>
      <c r="R92" s="675"/>
      <c r="S92" s="675"/>
      <c r="T92" s="675"/>
      <c r="U92" s="675"/>
      <c r="V92" s="675"/>
      <c r="W92" s="675"/>
      <c r="X92" s="675"/>
      <c r="Y92" s="675"/>
      <c r="Z92" s="675"/>
      <c r="AA92" s="675"/>
      <c r="AB92" s="675"/>
      <c r="AC92" s="675"/>
      <c r="AD92" s="675"/>
    </row>
    <row r="93" spans="1:30" ht="15.6">
      <c r="A93" s="778" t="s">
        <v>728</v>
      </c>
      <c r="B93" s="779"/>
      <c r="C93" s="780"/>
      <c r="D93" s="780"/>
      <c r="E93" s="780"/>
      <c r="F93" s="780"/>
      <c r="G93" s="780"/>
      <c r="H93" s="780"/>
      <c r="I93" s="780"/>
      <c r="J93" s="780"/>
      <c r="K93" s="780"/>
      <c r="L93" s="780"/>
      <c r="M93" s="781">
        <f t="shared" si="16"/>
        <v>0</v>
      </c>
      <c r="N93" s="675"/>
      <c r="O93" s="675"/>
      <c r="P93" s="675"/>
      <c r="Q93" s="675"/>
      <c r="R93" s="675"/>
      <c r="S93" s="675"/>
      <c r="T93" s="675"/>
      <c r="U93" s="675"/>
      <c r="V93" s="675"/>
      <c r="W93" s="675"/>
      <c r="X93" s="675"/>
      <c r="Y93" s="675"/>
      <c r="Z93" s="675"/>
      <c r="AA93" s="675"/>
      <c r="AB93" s="675"/>
      <c r="AC93" s="675"/>
      <c r="AD93" s="675"/>
    </row>
    <row r="94" spans="1:30" ht="15.6">
      <c r="A94" s="778" t="s">
        <v>729</v>
      </c>
      <c r="B94" s="779"/>
      <c r="C94" s="780"/>
      <c r="D94" s="780"/>
      <c r="E94" s="780"/>
      <c r="F94" s="780"/>
      <c r="G94" s="780"/>
      <c r="H94" s="780"/>
      <c r="I94" s="780"/>
      <c r="J94" s="780"/>
      <c r="K94" s="780"/>
      <c r="L94" s="780"/>
      <c r="M94" s="781">
        <f t="shared" si="16"/>
        <v>0</v>
      </c>
      <c r="N94" s="675"/>
      <c r="O94" s="675"/>
      <c r="P94" s="675"/>
      <c r="Q94" s="675"/>
      <c r="R94" s="675"/>
      <c r="S94" s="675"/>
      <c r="T94" s="675"/>
      <c r="U94" s="675"/>
      <c r="V94" s="675"/>
      <c r="W94" s="675"/>
      <c r="X94" s="675"/>
      <c r="Y94" s="675"/>
      <c r="Z94" s="675"/>
      <c r="AA94" s="675"/>
      <c r="AB94" s="675"/>
      <c r="AC94" s="675"/>
      <c r="AD94" s="675"/>
    </row>
    <row r="95" spans="1:30" ht="15.6">
      <c r="A95" s="778" t="s">
        <v>366</v>
      </c>
      <c r="B95" s="779"/>
      <c r="C95" s="780"/>
      <c r="D95" s="780"/>
      <c r="E95" s="780"/>
      <c r="F95" s="780"/>
      <c r="G95" s="780"/>
      <c r="H95" s="780"/>
      <c r="I95" s="780"/>
      <c r="J95" s="780"/>
      <c r="K95" s="780"/>
      <c r="L95" s="780"/>
      <c r="M95" s="781">
        <f t="shared" si="16"/>
        <v>0</v>
      </c>
      <c r="N95" s="675"/>
      <c r="O95" s="675"/>
      <c r="P95" s="675"/>
      <c r="Q95" s="675"/>
      <c r="R95" s="675"/>
      <c r="S95" s="675"/>
      <c r="T95" s="675"/>
      <c r="U95" s="675"/>
      <c r="V95" s="675"/>
      <c r="W95" s="675"/>
      <c r="X95" s="675"/>
      <c r="Y95" s="675"/>
      <c r="Z95" s="675"/>
      <c r="AA95" s="675"/>
      <c r="AB95" s="675"/>
      <c r="AC95" s="675"/>
      <c r="AD95" s="675"/>
    </row>
    <row r="96" spans="1:30" ht="15.6">
      <c r="A96" s="778" t="s">
        <v>366</v>
      </c>
      <c r="B96" s="779"/>
      <c r="C96" s="780"/>
      <c r="D96" s="780"/>
      <c r="E96" s="780"/>
      <c r="F96" s="780"/>
      <c r="G96" s="780"/>
      <c r="H96" s="780"/>
      <c r="I96" s="780"/>
      <c r="J96" s="780"/>
      <c r="K96" s="780"/>
      <c r="L96" s="780"/>
      <c r="M96" s="781">
        <f t="shared" si="16"/>
        <v>0</v>
      </c>
      <c r="N96" s="675"/>
      <c r="O96" s="675"/>
      <c r="P96" s="675"/>
      <c r="Q96" s="675"/>
      <c r="R96" s="675"/>
      <c r="S96" s="675"/>
      <c r="T96" s="675"/>
      <c r="U96" s="675"/>
      <c r="V96" s="675"/>
      <c r="W96" s="675"/>
      <c r="X96" s="675"/>
      <c r="Y96" s="675"/>
      <c r="Z96" s="675"/>
      <c r="AA96" s="675"/>
      <c r="AB96" s="675"/>
      <c r="AC96" s="675"/>
      <c r="AD96" s="675"/>
    </row>
    <row r="97" spans="1:30" ht="15.6">
      <c r="A97" s="778" t="s">
        <v>366</v>
      </c>
      <c r="B97" s="779"/>
      <c r="C97" s="780"/>
      <c r="D97" s="780"/>
      <c r="E97" s="780"/>
      <c r="F97" s="780"/>
      <c r="G97" s="780"/>
      <c r="H97" s="780"/>
      <c r="I97" s="780"/>
      <c r="J97" s="780"/>
      <c r="K97" s="780"/>
      <c r="L97" s="780"/>
      <c r="M97" s="781">
        <f t="shared" si="16"/>
        <v>0</v>
      </c>
      <c r="N97" s="675"/>
      <c r="O97" s="675"/>
      <c r="P97" s="675"/>
      <c r="Q97" s="675"/>
      <c r="R97" s="675"/>
      <c r="S97" s="675"/>
      <c r="T97" s="675"/>
      <c r="U97" s="675"/>
      <c r="V97" s="675"/>
      <c r="W97" s="675"/>
      <c r="X97" s="675"/>
      <c r="Y97" s="675"/>
      <c r="Z97" s="675"/>
      <c r="AA97" s="675"/>
      <c r="AB97" s="675"/>
      <c r="AC97" s="675"/>
      <c r="AD97" s="675"/>
    </row>
    <row r="98" spans="1:30" ht="15.6">
      <c r="A98" s="778" t="s">
        <v>366</v>
      </c>
      <c r="B98" s="779"/>
      <c r="C98" s="780"/>
      <c r="D98" s="780"/>
      <c r="E98" s="780"/>
      <c r="F98" s="780"/>
      <c r="G98" s="780"/>
      <c r="H98" s="780"/>
      <c r="I98" s="780"/>
      <c r="J98" s="780"/>
      <c r="K98" s="780"/>
      <c r="L98" s="780"/>
      <c r="M98" s="781">
        <f t="shared" si="16"/>
        <v>0</v>
      </c>
      <c r="N98" s="675"/>
      <c r="O98" s="675"/>
      <c r="P98" s="675"/>
      <c r="Q98" s="675"/>
      <c r="R98" s="675"/>
      <c r="S98" s="675"/>
      <c r="T98" s="675"/>
      <c r="U98" s="675"/>
      <c r="V98" s="675"/>
      <c r="W98" s="675"/>
      <c r="X98" s="675"/>
      <c r="Y98" s="675"/>
      <c r="Z98" s="675"/>
      <c r="AA98" s="675"/>
      <c r="AB98" s="675"/>
      <c r="AC98" s="675"/>
      <c r="AD98" s="675"/>
    </row>
    <row r="99" spans="1:30" ht="15.6">
      <c r="A99" s="778" t="s">
        <v>366</v>
      </c>
      <c r="B99" s="779"/>
      <c r="C99" s="780"/>
      <c r="D99" s="780"/>
      <c r="E99" s="780"/>
      <c r="F99" s="780"/>
      <c r="G99" s="780"/>
      <c r="H99" s="780"/>
      <c r="I99" s="780"/>
      <c r="J99" s="780"/>
      <c r="K99" s="780"/>
      <c r="L99" s="780"/>
      <c r="M99" s="781">
        <f t="shared" si="16"/>
        <v>0</v>
      </c>
      <c r="N99" s="675"/>
      <c r="O99" s="675"/>
      <c r="P99" s="675"/>
      <c r="Q99" s="675"/>
      <c r="R99" s="675"/>
      <c r="S99" s="675"/>
      <c r="T99" s="675"/>
      <c r="U99" s="675"/>
      <c r="V99" s="675"/>
      <c r="W99" s="675"/>
      <c r="X99" s="675"/>
      <c r="Y99" s="675"/>
      <c r="Z99" s="675"/>
      <c r="AA99" s="675"/>
      <c r="AB99" s="675"/>
      <c r="AC99" s="675"/>
      <c r="AD99" s="675"/>
    </row>
    <row r="100" spans="1:30" ht="15.6">
      <c r="A100" s="778" t="s">
        <v>366</v>
      </c>
      <c r="B100" s="779"/>
      <c r="C100" s="780"/>
      <c r="D100" s="780"/>
      <c r="E100" s="780"/>
      <c r="F100" s="780"/>
      <c r="G100" s="780"/>
      <c r="H100" s="780"/>
      <c r="I100" s="780"/>
      <c r="J100" s="780"/>
      <c r="K100" s="780"/>
      <c r="L100" s="780"/>
      <c r="M100" s="781">
        <f t="shared" si="16"/>
        <v>0</v>
      </c>
      <c r="N100" s="675"/>
      <c r="O100" s="675"/>
      <c r="P100" s="675"/>
      <c r="Q100" s="675"/>
      <c r="R100" s="675"/>
      <c r="S100" s="675"/>
      <c r="T100" s="675"/>
      <c r="U100" s="675"/>
      <c r="V100" s="675"/>
      <c r="W100" s="675"/>
      <c r="X100" s="675"/>
      <c r="Y100" s="675"/>
      <c r="Z100" s="675"/>
      <c r="AA100" s="675"/>
      <c r="AB100" s="675"/>
      <c r="AC100" s="675"/>
      <c r="AD100" s="675"/>
    </row>
    <row r="101" spans="1:30" ht="15.6">
      <c r="A101" s="778" t="s">
        <v>366</v>
      </c>
      <c r="B101" s="779"/>
      <c r="C101" s="780"/>
      <c r="D101" s="780"/>
      <c r="E101" s="780"/>
      <c r="F101" s="780"/>
      <c r="G101" s="780"/>
      <c r="H101" s="780"/>
      <c r="I101" s="780"/>
      <c r="J101" s="780"/>
      <c r="K101" s="780"/>
      <c r="L101" s="780"/>
      <c r="M101" s="781">
        <f>SUM(C101:L101)</f>
        <v>0</v>
      </c>
      <c r="N101" s="675"/>
      <c r="O101" s="675"/>
      <c r="P101" s="675"/>
      <c r="Q101" s="675"/>
      <c r="R101" s="675"/>
      <c r="S101" s="675"/>
      <c r="T101" s="675"/>
      <c r="U101" s="675"/>
      <c r="V101" s="675"/>
      <c r="W101" s="675"/>
      <c r="X101" s="675"/>
      <c r="Y101" s="675"/>
      <c r="Z101" s="675"/>
      <c r="AA101" s="675"/>
      <c r="AB101" s="675"/>
      <c r="AC101" s="675"/>
      <c r="AD101" s="675"/>
    </row>
    <row r="102" spans="1:30" ht="15.6">
      <c r="A102" s="778" t="s">
        <v>366</v>
      </c>
      <c r="B102" s="779"/>
      <c r="C102" s="780"/>
      <c r="D102" s="780"/>
      <c r="E102" s="780"/>
      <c r="F102" s="780"/>
      <c r="G102" s="780"/>
      <c r="H102" s="780"/>
      <c r="I102" s="780"/>
      <c r="J102" s="780"/>
      <c r="K102" s="780"/>
      <c r="L102" s="780"/>
      <c r="M102" s="781">
        <f t="shared" si="16"/>
        <v>0</v>
      </c>
      <c r="N102" s="675"/>
      <c r="O102" s="675"/>
      <c r="P102" s="675"/>
      <c r="Q102" s="675"/>
      <c r="R102" s="675"/>
      <c r="S102" s="675"/>
      <c r="T102" s="675"/>
      <c r="U102" s="675"/>
      <c r="V102" s="675"/>
      <c r="W102" s="675"/>
      <c r="X102" s="675"/>
      <c r="Y102" s="675"/>
      <c r="Z102" s="675"/>
      <c r="AA102" s="675"/>
      <c r="AB102" s="675"/>
      <c r="AC102" s="675"/>
      <c r="AD102" s="675"/>
    </row>
    <row r="103" spans="1:30" ht="15.6">
      <c r="A103" s="778" t="s">
        <v>366</v>
      </c>
      <c r="B103" s="779"/>
      <c r="C103" s="780"/>
      <c r="D103" s="780"/>
      <c r="E103" s="780"/>
      <c r="F103" s="780"/>
      <c r="G103" s="780"/>
      <c r="H103" s="780"/>
      <c r="I103" s="780"/>
      <c r="J103" s="780"/>
      <c r="K103" s="780"/>
      <c r="L103" s="780"/>
      <c r="M103" s="781">
        <f t="shared" si="16"/>
        <v>0</v>
      </c>
      <c r="N103" s="675"/>
      <c r="O103" s="675"/>
      <c r="P103" s="675"/>
      <c r="Q103" s="675"/>
      <c r="R103" s="675"/>
      <c r="S103" s="675"/>
      <c r="T103" s="675"/>
      <c r="U103" s="675"/>
      <c r="V103" s="675"/>
      <c r="W103" s="675"/>
      <c r="X103" s="675"/>
      <c r="Y103" s="675"/>
      <c r="Z103" s="675"/>
      <c r="AA103" s="675"/>
      <c r="AB103" s="675"/>
      <c r="AC103" s="675"/>
      <c r="AD103" s="675"/>
    </row>
    <row r="104" spans="1:30" ht="15.6">
      <c r="A104" s="778" t="s">
        <v>366</v>
      </c>
      <c r="B104" s="779"/>
      <c r="C104" s="780"/>
      <c r="D104" s="780"/>
      <c r="E104" s="780"/>
      <c r="F104" s="780"/>
      <c r="G104" s="780"/>
      <c r="H104" s="780"/>
      <c r="I104" s="780"/>
      <c r="J104" s="780"/>
      <c r="K104" s="780"/>
      <c r="L104" s="780"/>
      <c r="M104" s="781">
        <f t="shared" si="16"/>
        <v>0</v>
      </c>
      <c r="N104" s="675"/>
      <c r="O104" s="675"/>
      <c r="P104" s="675"/>
      <c r="Q104" s="675"/>
      <c r="R104" s="675"/>
      <c r="S104" s="675"/>
      <c r="T104" s="675"/>
      <c r="U104" s="675"/>
      <c r="V104" s="675"/>
      <c r="W104" s="675"/>
      <c r="X104" s="675"/>
      <c r="Y104" s="675"/>
      <c r="Z104" s="675"/>
      <c r="AA104" s="675"/>
      <c r="AB104" s="675"/>
      <c r="AC104" s="675"/>
      <c r="AD104" s="675"/>
    </row>
    <row r="105" spans="1:30" ht="15.6">
      <c r="A105" s="778"/>
      <c r="B105" s="779"/>
      <c r="C105" s="780"/>
      <c r="D105" s="780"/>
      <c r="E105" s="780"/>
      <c r="F105" s="780"/>
      <c r="G105" s="780"/>
      <c r="H105" s="780"/>
      <c r="I105" s="780"/>
      <c r="J105" s="780"/>
      <c r="K105" s="780"/>
      <c r="L105" s="780"/>
      <c r="M105" s="781">
        <f t="shared" si="16"/>
        <v>0</v>
      </c>
      <c r="N105" s="675"/>
      <c r="O105" s="675"/>
      <c r="P105" s="675"/>
      <c r="Q105" s="675"/>
      <c r="R105" s="675"/>
      <c r="S105" s="675"/>
      <c r="T105" s="675"/>
      <c r="U105" s="675"/>
      <c r="V105" s="675"/>
      <c r="W105" s="675"/>
      <c r="X105" s="675"/>
      <c r="Y105" s="675"/>
      <c r="Z105" s="675"/>
      <c r="AA105" s="675"/>
      <c r="AB105" s="675"/>
      <c r="AC105" s="675"/>
      <c r="AD105" s="675"/>
    </row>
    <row r="106" spans="1:30" ht="15.6">
      <c r="A106" s="778"/>
      <c r="B106" s="779"/>
      <c r="C106" s="780"/>
      <c r="D106" s="780"/>
      <c r="E106" s="780"/>
      <c r="F106" s="780"/>
      <c r="G106" s="780"/>
      <c r="H106" s="780"/>
      <c r="I106" s="780"/>
      <c r="J106" s="780"/>
      <c r="K106" s="780"/>
      <c r="L106" s="780"/>
      <c r="M106" s="781">
        <f t="shared" si="16"/>
        <v>0</v>
      </c>
      <c r="N106" s="675"/>
      <c r="O106" s="675"/>
      <c r="P106" s="675"/>
      <c r="Q106" s="675"/>
      <c r="R106" s="675"/>
      <c r="S106" s="675"/>
      <c r="T106" s="675"/>
      <c r="U106" s="675"/>
      <c r="V106" s="675"/>
      <c r="W106" s="675"/>
      <c r="X106" s="675"/>
      <c r="Y106" s="675"/>
      <c r="Z106" s="675"/>
      <c r="AA106" s="675"/>
      <c r="AB106" s="675"/>
      <c r="AC106" s="675"/>
      <c r="AD106" s="675"/>
    </row>
    <row r="107" spans="1:30" ht="15.6">
      <c r="A107" s="778"/>
      <c r="B107" s="779"/>
      <c r="C107" s="780"/>
      <c r="D107" s="780"/>
      <c r="E107" s="780"/>
      <c r="F107" s="780"/>
      <c r="G107" s="780"/>
      <c r="H107" s="780"/>
      <c r="I107" s="780"/>
      <c r="J107" s="780"/>
      <c r="K107" s="780"/>
      <c r="L107" s="780"/>
      <c r="M107" s="781">
        <f t="shared" si="16"/>
        <v>0</v>
      </c>
      <c r="N107" s="675"/>
      <c r="O107" s="675"/>
      <c r="P107" s="675"/>
      <c r="Q107" s="675"/>
      <c r="R107" s="675"/>
      <c r="S107" s="675"/>
      <c r="T107" s="675"/>
      <c r="U107" s="675"/>
      <c r="V107" s="675"/>
      <c r="W107" s="675"/>
      <c r="X107" s="675"/>
      <c r="Y107" s="675"/>
      <c r="Z107" s="675"/>
      <c r="AA107" s="675"/>
      <c r="AB107" s="675"/>
      <c r="AC107" s="675"/>
      <c r="AD107" s="675"/>
    </row>
    <row r="108" spans="1:30" ht="15.6">
      <c r="A108" s="782" t="s">
        <v>734</v>
      </c>
      <c r="B108" s="783"/>
      <c r="C108" s="784"/>
      <c r="D108" s="784"/>
      <c r="E108" s="784"/>
      <c r="F108" s="784"/>
      <c r="G108" s="784"/>
      <c r="H108" s="784"/>
      <c r="I108" s="784"/>
      <c r="J108" s="784"/>
      <c r="K108" s="784"/>
      <c r="L108" s="784"/>
      <c r="M108" s="785">
        <f t="shared" si="16"/>
        <v>0</v>
      </c>
      <c r="N108" s="675"/>
      <c r="O108" s="675"/>
      <c r="P108" s="675"/>
      <c r="Q108" s="675"/>
      <c r="R108" s="675"/>
      <c r="S108" s="675"/>
      <c r="T108" s="675"/>
      <c r="U108" s="675"/>
      <c r="V108" s="675"/>
      <c r="W108" s="675"/>
      <c r="X108" s="675"/>
      <c r="Y108" s="675"/>
      <c r="Z108" s="675"/>
      <c r="AA108" s="675"/>
      <c r="AB108" s="675"/>
      <c r="AC108" s="675"/>
      <c r="AD108" s="675"/>
    </row>
    <row r="109" spans="1:30" ht="15.6">
      <c r="A109" s="786">
        <v>10</v>
      </c>
      <c r="B109" s="759" t="s">
        <v>1042</v>
      </c>
      <c r="C109" s="787"/>
      <c r="D109" s="787"/>
      <c r="E109" s="787"/>
      <c r="F109" s="787"/>
      <c r="G109" s="787"/>
      <c r="H109" s="787"/>
      <c r="I109" s="787"/>
      <c r="J109" s="787"/>
      <c r="K109" s="787"/>
      <c r="L109" s="787"/>
      <c r="M109" s="714">
        <f>SUM(M92:M108)</f>
        <v>0</v>
      </c>
      <c r="N109" s="675"/>
      <c r="O109" s="675"/>
      <c r="P109" s="675"/>
      <c r="Q109" s="675"/>
      <c r="R109" s="675"/>
      <c r="S109" s="675"/>
      <c r="T109" s="675"/>
      <c r="U109" s="675"/>
      <c r="V109" s="675"/>
      <c r="W109" s="675"/>
      <c r="X109" s="675"/>
      <c r="Y109" s="675"/>
      <c r="Z109" s="675"/>
      <c r="AA109" s="675"/>
      <c r="AB109" s="675"/>
      <c r="AC109" s="675"/>
      <c r="AD109" s="675"/>
    </row>
    <row r="110" spans="1:30" ht="15.6">
      <c r="A110" s="675"/>
      <c r="B110" s="675"/>
      <c r="C110" s="675"/>
      <c r="D110" s="675"/>
      <c r="E110" s="675"/>
      <c r="F110" s="675"/>
      <c r="G110" s="675"/>
      <c r="H110" s="675"/>
      <c r="I110" s="675"/>
      <c r="J110" s="675"/>
      <c r="K110" s="675"/>
      <c r="L110" s="675"/>
      <c r="M110" s="675"/>
      <c r="N110" s="675"/>
      <c r="O110" s="675"/>
      <c r="P110" s="675"/>
      <c r="Q110" s="675"/>
      <c r="R110" s="675"/>
      <c r="S110" s="675"/>
      <c r="T110" s="675"/>
      <c r="U110" s="675"/>
      <c r="V110" s="675"/>
      <c r="W110" s="675"/>
      <c r="X110" s="675"/>
      <c r="Y110" s="675"/>
      <c r="Z110" s="675"/>
      <c r="AA110" s="675"/>
      <c r="AB110" s="675"/>
      <c r="AC110" s="675"/>
      <c r="AD110" s="675"/>
    </row>
    <row r="111" spans="1:30" ht="15.6">
      <c r="A111" s="675"/>
      <c r="B111" s="675"/>
      <c r="C111" s="675"/>
      <c r="D111" s="675"/>
      <c r="E111" s="675"/>
      <c r="F111" s="675"/>
      <c r="G111" s="675"/>
      <c r="H111" s="675"/>
      <c r="I111" s="675"/>
      <c r="J111" s="675"/>
      <c r="K111" s="675"/>
      <c r="L111" s="675"/>
      <c r="M111" s="675"/>
    </row>
    <row r="112" spans="1:30" ht="15.6">
      <c r="A112" s="980" t="s">
        <v>1043</v>
      </c>
      <c r="B112" s="980"/>
      <c r="C112" s="980"/>
      <c r="D112" s="763"/>
      <c r="E112" s="763"/>
      <c r="F112" s="763"/>
      <c r="G112" s="763"/>
      <c r="H112" s="763"/>
      <c r="I112" s="763"/>
      <c r="J112" s="763"/>
      <c r="K112" s="763"/>
      <c r="L112" s="763"/>
      <c r="M112" s="763"/>
      <c r="N112" s="675"/>
    </row>
    <row r="113" spans="1:14" ht="15.6">
      <c r="A113" s="762"/>
      <c r="B113" s="763"/>
      <c r="C113" s="763"/>
      <c r="D113" s="763"/>
      <c r="E113" s="763"/>
      <c r="F113" s="763"/>
      <c r="G113" s="763"/>
      <c r="H113" s="763"/>
      <c r="I113" s="763"/>
      <c r="J113" s="763"/>
      <c r="K113" s="763"/>
      <c r="L113" s="763"/>
      <c r="M113" s="763"/>
      <c r="N113" s="675"/>
    </row>
    <row r="114" spans="1:14" ht="15.6">
      <c r="A114" s="788"/>
      <c r="B114" s="763"/>
      <c r="C114" s="763"/>
      <c r="D114" s="763"/>
      <c r="E114" s="763"/>
      <c r="F114" s="763"/>
      <c r="G114" s="763"/>
      <c r="H114" s="763"/>
      <c r="I114" s="763"/>
      <c r="J114" s="763"/>
      <c r="K114" s="763"/>
      <c r="L114" s="763"/>
      <c r="M114" s="763"/>
      <c r="N114" s="675"/>
    </row>
    <row r="115" spans="1:14" ht="15.6">
      <c r="A115" s="788"/>
      <c r="B115" s="763"/>
      <c r="C115" s="764"/>
      <c r="D115" s="764"/>
      <c r="E115" s="764"/>
      <c r="F115" s="764"/>
      <c r="G115" s="764"/>
      <c r="H115" s="764"/>
      <c r="I115" s="764"/>
      <c r="J115" s="764"/>
      <c r="K115" s="764"/>
      <c r="L115" s="764"/>
      <c r="M115" s="789"/>
      <c r="N115" s="675"/>
    </row>
    <row r="116" spans="1:14" ht="15.6">
      <c r="A116" s="790"/>
      <c r="B116" s="767" t="s">
        <v>552</v>
      </c>
      <c r="C116" s="791" t="s">
        <v>0</v>
      </c>
      <c r="D116" s="791"/>
      <c r="E116" s="792" t="s">
        <v>1044</v>
      </c>
      <c r="F116" s="792"/>
      <c r="G116" s="792" t="s">
        <v>1045</v>
      </c>
      <c r="H116" s="793" t="s">
        <v>252</v>
      </c>
      <c r="I116" s="794"/>
      <c r="J116" s="794"/>
      <c r="K116" s="794"/>
      <c r="L116" s="794"/>
      <c r="M116" s="794"/>
      <c r="N116" s="675"/>
    </row>
    <row r="117" spans="1:14" ht="25.5" customHeight="1">
      <c r="A117" s="778" t="s">
        <v>1046</v>
      </c>
      <c r="B117" s="795"/>
      <c r="C117" s="776"/>
      <c r="D117" s="776"/>
      <c r="E117" s="983" t="s">
        <v>512</v>
      </c>
      <c r="F117" s="983"/>
      <c r="G117" s="776"/>
      <c r="H117" s="796"/>
      <c r="I117" s="797"/>
      <c r="J117" s="797"/>
      <c r="K117" s="797"/>
      <c r="L117" s="797"/>
      <c r="M117" s="797"/>
      <c r="N117" s="675"/>
    </row>
    <row r="118" spans="1:14" ht="15.6">
      <c r="A118" s="778" t="s">
        <v>1047</v>
      </c>
      <c r="B118" s="798"/>
      <c r="C118" s="780"/>
      <c r="D118" s="780"/>
      <c r="E118" s="972" t="s">
        <v>512</v>
      </c>
      <c r="F118" s="972"/>
      <c r="G118" s="780"/>
      <c r="H118" s="799"/>
      <c r="I118" s="800"/>
      <c r="J118" s="800"/>
      <c r="K118" s="800"/>
      <c r="L118" s="800"/>
      <c r="M118" s="797"/>
      <c r="N118" s="675"/>
    </row>
    <row r="119" spans="1:14" ht="15.6">
      <c r="A119" s="778" t="s">
        <v>1048</v>
      </c>
      <c r="B119" s="798"/>
      <c r="C119" s="780"/>
      <c r="D119" s="780"/>
      <c r="E119" s="972" t="s">
        <v>512</v>
      </c>
      <c r="F119" s="972"/>
      <c r="G119" s="780"/>
      <c r="H119" s="799"/>
      <c r="I119" s="800"/>
      <c r="J119" s="800"/>
      <c r="K119" s="800"/>
      <c r="L119" s="800"/>
      <c r="M119" s="797"/>
      <c r="N119" s="675"/>
    </row>
    <row r="120" spans="1:14" ht="15.6">
      <c r="A120" s="778" t="s">
        <v>366</v>
      </c>
      <c r="B120" s="798"/>
      <c r="C120" s="780"/>
      <c r="D120" s="780"/>
      <c r="E120" s="972" t="s">
        <v>512</v>
      </c>
      <c r="F120" s="972"/>
      <c r="G120" s="780"/>
      <c r="H120" s="799"/>
      <c r="I120" s="800"/>
      <c r="J120" s="800"/>
      <c r="K120" s="800"/>
      <c r="L120" s="800"/>
      <c r="M120" s="797"/>
      <c r="N120" s="675"/>
    </row>
    <row r="121" spans="1:14" ht="15.6">
      <c r="A121" s="778" t="s">
        <v>366</v>
      </c>
      <c r="B121" s="798"/>
      <c r="C121" s="780"/>
      <c r="D121" s="780"/>
      <c r="E121" s="972" t="s">
        <v>512</v>
      </c>
      <c r="F121" s="972"/>
      <c r="G121" s="780"/>
      <c r="H121" s="799"/>
      <c r="I121" s="800"/>
      <c r="J121" s="800"/>
      <c r="K121" s="800"/>
      <c r="L121" s="800"/>
      <c r="M121" s="797"/>
      <c r="N121" s="675"/>
    </row>
    <row r="122" spans="1:14" ht="15.6">
      <c r="A122" s="778" t="s">
        <v>366</v>
      </c>
      <c r="B122" s="798"/>
      <c r="C122" s="780"/>
      <c r="D122" s="780"/>
      <c r="E122" s="972" t="s">
        <v>512</v>
      </c>
      <c r="F122" s="972"/>
      <c r="G122" s="780"/>
      <c r="H122" s="799"/>
      <c r="I122" s="800"/>
      <c r="J122" s="800"/>
      <c r="K122" s="800"/>
      <c r="L122" s="800"/>
      <c r="M122" s="797"/>
      <c r="N122" s="675"/>
    </row>
    <row r="123" spans="1:14" ht="15.6">
      <c r="A123" s="778" t="s">
        <v>366</v>
      </c>
      <c r="B123" s="798"/>
      <c r="C123" s="780"/>
      <c r="D123" s="780"/>
      <c r="E123" s="972" t="s">
        <v>512</v>
      </c>
      <c r="F123" s="972"/>
      <c r="G123" s="780"/>
      <c r="H123" s="799"/>
      <c r="I123" s="800"/>
      <c r="J123" s="800"/>
      <c r="K123" s="800"/>
      <c r="L123" s="800"/>
      <c r="M123" s="797"/>
      <c r="N123" s="675"/>
    </row>
    <row r="124" spans="1:14" ht="15.6">
      <c r="A124" s="778" t="s">
        <v>366</v>
      </c>
      <c r="B124" s="798"/>
      <c r="C124" s="780"/>
      <c r="D124" s="780"/>
      <c r="E124" s="972" t="s">
        <v>512</v>
      </c>
      <c r="F124" s="972"/>
      <c r="G124" s="780"/>
      <c r="H124" s="799"/>
      <c r="I124" s="800"/>
      <c r="J124" s="800"/>
      <c r="K124" s="800"/>
      <c r="L124" s="800"/>
      <c r="M124" s="797"/>
      <c r="N124" s="675"/>
    </row>
    <row r="125" spans="1:14" ht="15.6">
      <c r="A125" s="778" t="s">
        <v>366</v>
      </c>
      <c r="B125" s="798"/>
      <c r="C125" s="780"/>
      <c r="D125" s="780"/>
      <c r="E125" s="972" t="s">
        <v>512</v>
      </c>
      <c r="F125" s="972"/>
      <c r="G125" s="780"/>
      <c r="H125" s="799"/>
      <c r="I125" s="800"/>
      <c r="J125" s="800"/>
      <c r="K125" s="800"/>
      <c r="L125" s="800"/>
      <c r="M125" s="797"/>
      <c r="N125" s="675"/>
    </row>
    <row r="126" spans="1:14" ht="15.6">
      <c r="A126" s="778" t="s">
        <v>366</v>
      </c>
      <c r="B126" s="798"/>
      <c r="C126" s="780"/>
      <c r="D126" s="780"/>
      <c r="E126" s="972" t="s">
        <v>512</v>
      </c>
      <c r="F126" s="972"/>
      <c r="G126" s="780"/>
      <c r="H126" s="799"/>
      <c r="I126" s="800"/>
      <c r="J126" s="800"/>
      <c r="K126" s="800"/>
      <c r="L126" s="800"/>
      <c r="M126" s="797"/>
      <c r="N126" s="675"/>
    </row>
    <row r="127" spans="1:14" ht="15.6">
      <c r="A127" s="778" t="s">
        <v>366</v>
      </c>
      <c r="B127" s="798"/>
      <c r="C127" s="780"/>
      <c r="D127" s="780"/>
      <c r="E127" s="972" t="s">
        <v>512</v>
      </c>
      <c r="F127" s="972"/>
      <c r="G127" s="780"/>
      <c r="H127" s="799"/>
      <c r="I127" s="800"/>
      <c r="J127" s="800"/>
      <c r="K127" s="800"/>
      <c r="L127" s="800"/>
      <c r="M127" s="797"/>
      <c r="N127" s="675"/>
    </row>
    <row r="128" spans="1:14" ht="15.6">
      <c r="A128" s="778" t="s">
        <v>366</v>
      </c>
      <c r="B128" s="798"/>
      <c r="C128" s="780"/>
      <c r="D128" s="780"/>
      <c r="E128" s="972" t="s">
        <v>512</v>
      </c>
      <c r="F128" s="972"/>
      <c r="G128" s="780"/>
      <c r="H128" s="799"/>
      <c r="I128" s="800"/>
      <c r="J128" s="800"/>
      <c r="K128" s="800"/>
      <c r="L128" s="800"/>
      <c r="M128" s="797"/>
      <c r="N128" s="675"/>
    </row>
    <row r="129" spans="1:14" ht="15.6">
      <c r="A129" s="778" t="s">
        <v>366</v>
      </c>
      <c r="B129" s="798"/>
      <c r="C129" s="780"/>
      <c r="D129" s="780"/>
      <c r="E129" s="972" t="s">
        <v>512</v>
      </c>
      <c r="F129" s="972"/>
      <c r="G129" s="780"/>
      <c r="H129" s="799"/>
      <c r="I129" s="800"/>
      <c r="J129" s="800"/>
      <c r="K129" s="800"/>
      <c r="L129" s="800"/>
      <c r="M129" s="797"/>
      <c r="N129" s="675"/>
    </row>
    <row r="130" spans="1:14" ht="15.6">
      <c r="A130" s="778"/>
      <c r="B130" s="798"/>
      <c r="C130" s="780"/>
      <c r="D130" s="780"/>
      <c r="E130" s="972" t="s">
        <v>512</v>
      </c>
      <c r="F130" s="972"/>
      <c r="G130" s="780"/>
      <c r="H130" s="799"/>
      <c r="I130" s="800"/>
      <c r="J130" s="800"/>
      <c r="K130" s="800"/>
      <c r="L130" s="800"/>
      <c r="M130" s="797"/>
      <c r="N130" s="675"/>
    </row>
    <row r="131" spans="1:14" ht="15.6">
      <c r="A131" s="778"/>
      <c r="B131" s="798"/>
      <c r="C131" s="780"/>
      <c r="D131" s="780"/>
      <c r="E131" s="972" t="s">
        <v>512</v>
      </c>
      <c r="F131" s="972"/>
      <c r="G131" s="780"/>
      <c r="H131" s="799"/>
      <c r="I131" s="800"/>
      <c r="J131" s="800"/>
      <c r="K131" s="800"/>
      <c r="L131" s="800"/>
      <c r="M131" s="797"/>
      <c r="N131" s="675"/>
    </row>
    <row r="132" spans="1:14" ht="15.6">
      <c r="A132" s="778"/>
      <c r="B132" s="798"/>
      <c r="C132" s="780"/>
      <c r="D132" s="780"/>
      <c r="E132" s="972" t="s">
        <v>512</v>
      </c>
      <c r="F132" s="972"/>
      <c r="G132" s="780"/>
      <c r="H132" s="799"/>
      <c r="I132" s="800"/>
      <c r="J132" s="800"/>
      <c r="K132" s="800"/>
      <c r="L132" s="800"/>
      <c r="M132" s="797"/>
      <c r="N132" s="675"/>
    </row>
    <row r="133" spans="1:14" ht="15.6">
      <c r="A133" s="782" t="s">
        <v>1049</v>
      </c>
      <c r="B133" s="801"/>
      <c r="C133" s="784"/>
      <c r="D133" s="784"/>
      <c r="E133" s="973" t="s">
        <v>512</v>
      </c>
      <c r="F133" s="973"/>
      <c r="G133" s="784"/>
      <c r="H133" s="802"/>
      <c r="I133" s="800"/>
      <c r="J133" s="800"/>
      <c r="K133" s="800"/>
      <c r="L133" s="800"/>
      <c r="M133" s="797"/>
      <c r="N133" s="675"/>
    </row>
    <row r="134" spans="1:14" ht="15.6">
      <c r="A134" s="786">
        <v>12</v>
      </c>
      <c r="B134" s="759" t="s">
        <v>1050</v>
      </c>
      <c r="C134" s="800"/>
      <c r="D134" s="800"/>
      <c r="E134" s="800"/>
      <c r="F134" s="800"/>
      <c r="G134" s="800"/>
      <c r="H134" s="803">
        <f>SUM(H117:H133)</f>
        <v>0</v>
      </c>
      <c r="I134" s="800"/>
      <c r="J134" s="800"/>
      <c r="K134" s="800"/>
      <c r="L134" s="800"/>
      <c r="M134" s="800"/>
      <c r="N134" s="675"/>
    </row>
    <row r="135" spans="1:14">
      <c r="A135" s="804"/>
    </row>
  </sheetData>
  <mergeCells count="35">
    <mergeCell ref="A2:AB2"/>
    <mergeCell ref="A3:AB3"/>
    <mergeCell ref="F45:R45"/>
    <mergeCell ref="F46:R46"/>
    <mergeCell ref="A49:A50"/>
    <mergeCell ref="B49:B50"/>
    <mergeCell ref="C49:C50"/>
    <mergeCell ref="D49:D50"/>
    <mergeCell ref="R49:R50"/>
    <mergeCell ref="U68:U69"/>
    <mergeCell ref="V68:V69"/>
    <mergeCell ref="A112:C112"/>
    <mergeCell ref="E120:F120"/>
    <mergeCell ref="E121:F121"/>
    <mergeCell ref="E119:F119"/>
    <mergeCell ref="B68:B69"/>
    <mergeCell ref="C68:C69"/>
    <mergeCell ref="D68:D69"/>
    <mergeCell ref="E117:F117"/>
    <mergeCell ref="E118:F118"/>
    <mergeCell ref="T68:T69"/>
    <mergeCell ref="E123:F123"/>
    <mergeCell ref="E124:F124"/>
    <mergeCell ref="E68:E69"/>
    <mergeCell ref="F68:F69"/>
    <mergeCell ref="E122:F122"/>
    <mergeCell ref="E125:F125"/>
    <mergeCell ref="E132:F132"/>
    <mergeCell ref="E133:F133"/>
    <mergeCell ref="E126:F126"/>
    <mergeCell ref="E127:F127"/>
    <mergeCell ref="E128:F128"/>
    <mergeCell ref="E129:F129"/>
    <mergeCell ref="E130:F130"/>
    <mergeCell ref="E131:F131"/>
  </mergeCells>
  <pageMargins left="0.7" right="0.7" top="0.75" bottom="0.75" header="0.3" footer="0.3"/>
  <pageSetup scale="39" fitToHeight="2" orientation="landscape" r:id="rId1"/>
  <rowBreaks count="1" manualBreakCount="1">
    <brk id="63" max="16383" man="1"/>
  </rowBreaks>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Index</vt:lpstr>
      <vt:lpstr>Appendix A</vt:lpstr>
      <vt:lpstr>1 - Revenue Credits</vt:lpstr>
      <vt:lpstr>2 - Cost Support </vt:lpstr>
      <vt:lpstr>3 - Cost Support</vt:lpstr>
      <vt:lpstr>3 - Cost Support (cont.)</vt:lpstr>
      <vt:lpstr>4 - Incentives</vt:lpstr>
      <vt:lpstr>5 - True-Up</vt:lpstr>
      <vt:lpstr>6a-ADIT Projection</vt:lpstr>
      <vt:lpstr>6b-ADIT Projection Proration</vt:lpstr>
      <vt:lpstr>6c- ADIT BOY</vt:lpstr>
      <vt:lpstr>6d- ADIT EOY</vt:lpstr>
      <vt:lpstr>6e-ADIT True-up</vt:lpstr>
      <vt:lpstr>6f-ADIT True-up Proration</vt:lpstr>
      <vt:lpstr>7- Depreciation Rates</vt:lpstr>
      <vt:lpstr>8 - Workpaper</vt:lpstr>
      <vt:lpstr>'1 - Revenue Credits'!Print_Area</vt:lpstr>
      <vt:lpstr>'2 - Cost Support '!Print_Area</vt:lpstr>
      <vt:lpstr>'3 - Cost Support'!Print_Area</vt:lpstr>
      <vt:lpstr>'3 - Cost Support (cont.)'!Print_Area</vt:lpstr>
      <vt:lpstr>'5 - True-Up'!Print_Area</vt:lpstr>
      <vt:lpstr>'6a-ADIT Projection'!Print_Area</vt:lpstr>
      <vt:lpstr>'6b-ADIT Projection Proration'!Print_Area</vt:lpstr>
      <vt:lpstr>'6c- ADIT BOY'!Print_Area</vt:lpstr>
      <vt:lpstr>'6d- ADIT EOY'!Print_Area</vt:lpstr>
      <vt:lpstr>'6e-ADIT True-up'!Print_Area</vt:lpstr>
      <vt:lpstr>'6f-ADIT True-up Proration'!Print_Area</vt:lpstr>
      <vt:lpstr>'7- Depreciation Rates'!Print_Area</vt:lpstr>
      <vt:lpstr>'8 - Workpaper'!Print_Area</vt:lpstr>
      <vt:lpstr>'Appendix A'!Print_Area</vt:lpstr>
      <vt:lpstr>'6b-ADIT Projection Proration'!Print_Titles</vt:lpstr>
      <vt:lpstr>'6f-ADIT True-up Proration'!Print_Titles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Nesmith, Shawn</dc:creator>
  <cp:keywords/>
  <dc:description/>
  <cp:lastModifiedBy>Bissell, Garrett E</cp:lastModifiedBy>
  <cp:lastPrinted>2022-04-03T14:12:48Z</cp:lastPrinted>
  <dcterms:created xsi:type="dcterms:W3CDTF">2022-01-18T17:33:26Z</dcterms:created>
  <dcterms:modified xsi:type="dcterms:W3CDTF">2022-06-03T12:47:47Z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505033910</vt:i4>
  </property>
  <property fmtid="{D5CDD505-2E9C-101B-9397-08002B2CF9AE}" pid="3" name="_NewReviewCycle">
    <vt:lpwstr/>
  </property>
  <property fmtid="{D5CDD505-2E9C-101B-9397-08002B2CF9AE}" pid="4" name="_EmailSubject">
    <vt:lpwstr>[EXT] FERC Acceptance for Filing in ER22-1571-001  RE: Filing Package - NEET New York Depreciation Filing</vt:lpwstr>
  </property>
  <property fmtid="{D5CDD505-2E9C-101B-9397-08002B2CF9AE}" pid="5" name="_AuthorEmail">
    <vt:lpwstr>GBissell@nyiso.com</vt:lpwstr>
  </property>
  <property fmtid="{D5CDD505-2E9C-101B-9397-08002B2CF9AE}" pid="6" name="_AuthorEmailDisplayName">
    <vt:lpwstr>Bissell, Garrett E</vt:lpwstr>
  </property>
</Properties>
</file>